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/>
  <xr:revisionPtr revIDLastSave="0" documentId="13_ncr:1_{CFEFE835-EA8A-464A-914E-D87567479651}" xr6:coauthVersionLast="47" xr6:coauthVersionMax="47" xr10:uidLastSave="{00000000-0000-0000-0000-000000000000}"/>
  <bookViews>
    <workbookView xWindow="-110" yWindow="-110" windowWidth="22780" windowHeight="14660" tabRatio="610" activeTab="3" xr2:uid="{00000000-000D-0000-FFFF-FFFF00000000}"/>
  </bookViews>
  <sheets>
    <sheet name="Day 5 SOX Review" sheetId="44" r:id="rId1"/>
    <sheet name="Error Checks" sheetId="47" r:id="rId2"/>
    <sheet name="Notes" sheetId="42" r:id="rId3"/>
    <sheet name="YTD PROGRAM SUMMARY" sheetId="28" r:id="rId4"/>
    <sheet name="FORECAST OVERVIEW" sheetId="48" r:id="rId5"/>
    <sheet name="RES kWh ENTRY" sheetId="39" r:id="rId6"/>
    <sheet name="BIZ kWh ENTRY" sheetId="40" r:id="rId7"/>
    <sheet name="BIZ SUM" sheetId="41" r:id="rId8"/>
    <sheet name=" 1M - RES" sheetId="2" r:id="rId9"/>
    <sheet name="2M - SGS" sheetId="10" r:id="rId10"/>
    <sheet name="3M - LGS" sheetId="29" r:id="rId11"/>
    <sheet name="4M - SPS" sheetId="30" r:id="rId12"/>
    <sheet name="11M - LPS" sheetId="31" r:id="rId13"/>
    <sheet name=" LI 1M - RES" sheetId="32" r:id="rId14"/>
    <sheet name="LI 2M - SGS" sheetId="33" r:id="rId15"/>
    <sheet name="LI 3M - LGS" sheetId="34" r:id="rId16"/>
    <sheet name="LI 4M - SPS" sheetId="35" r:id="rId17"/>
    <sheet name="LI 11M - LPS" sheetId="36" r:id="rId18"/>
    <sheet name="Biz DRENE" sheetId="4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" i="36" l="1"/>
  <c r="U43" i="36"/>
  <c r="U44" i="36"/>
  <c r="U45" i="36"/>
  <c r="U46" i="36"/>
  <c r="U47" i="36"/>
  <c r="U48" i="36"/>
  <c r="U49" i="36"/>
  <c r="U50" i="36"/>
  <c r="U51" i="36"/>
  <c r="U52" i="36"/>
  <c r="U53" i="36"/>
  <c r="U41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U42" i="35"/>
  <c r="U43" i="35"/>
  <c r="U44" i="35"/>
  <c r="U45" i="35"/>
  <c r="U46" i="35"/>
  <c r="U47" i="35"/>
  <c r="U48" i="35"/>
  <c r="U49" i="35"/>
  <c r="U50" i="35"/>
  <c r="U51" i="35"/>
  <c r="U52" i="35"/>
  <c r="U53" i="35"/>
  <c r="U41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U42" i="34"/>
  <c r="U43" i="34"/>
  <c r="U44" i="34"/>
  <c r="U45" i="34"/>
  <c r="U46" i="34"/>
  <c r="U47" i="34"/>
  <c r="U48" i="34"/>
  <c r="U49" i="34"/>
  <c r="U50" i="34"/>
  <c r="U51" i="34"/>
  <c r="U52" i="34"/>
  <c r="U53" i="34"/>
  <c r="U41" i="34"/>
  <c r="N23" i="34"/>
  <c r="N24" i="34"/>
  <c r="N25" i="34"/>
  <c r="N26" i="34"/>
  <c r="N27" i="34"/>
  <c r="N28" i="34"/>
  <c r="N29" i="34"/>
  <c r="N30" i="34"/>
  <c r="N31" i="34"/>
  <c r="N32" i="34"/>
  <c r="N33" i="34"/>
  <c r="N34" i="34"/>
  <c r="N35" i="34"/>
  <c r="U42" i="33"/>
  <c r="U43" i="33"/>
  <c r="U44" i="33"/>
  <c r="U45" i="33"/>
  <c r="U46" i="33"/>
  <c r="U47" i="33"/>
  <c r="U48" i="33"/>
  <c r="U49" i="33"/>
  <c r="U50" i="33"/>
  <c r="U51" i="33"/>
  <c r="U52" i="33"/>
  <c r="U53" i="33"/>
  <c r="U41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U36" i="32"/>
  <c r="U37" i="32"/>
  <c r="U38" i="32"/>
  <c r="U39" i="32"/>
  <c r="U40" i="32"/>
  <c r="U41" i="32"/>
  <c r="U42" i="32"/>
  <c r="U43" i="32"/>
  <c r="U44" i="32"/>
  <c r="U35" i="32"/>
  <c r="N20" i="32"/>
  <c r="N21" i="32"/>
  <c r="N22" i="32"/>
  <c r="N23" i="32"/>
  <c r="N24" i="32"/>
  <c r="N25" i="32"/>
  <c r="N26" i="32"/>
  <c r="N27" i="32"/>
  <c r="N28" i="32"/>
  <c r="N29" i="32"/>
  <c r="U42" i="31"/>
  <c r="U43" i="31"/>
  <c r="U44" i="31"/>
  <c r="U45" i="31"/>
  <c r="U46" i="31"/>
  <c r="U47" i="31"/>
  <c r="U48" i="31"/>
  <c r="U49" i="31"/>
  <c r="U50" i="31"/>
  <c r="U51" i="31"/>
  <c r="U52" i="31"/>
  <c r="U53" i="31"/>
  <c r="U41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U42" i="30"/>
  <c r="U43" i="30"/>
  <c r="U44" i="30"/>
  <c r="U45" i="30"/>
  <c r="U46" i="30"/>
  <c r="U47" i="30"/>
  <c r="U48" i="30"/>
  <c r="U49" i="30"/>
  <c r="U50" i="30"/>
  <c r="U51" i="30"/>
  <c r="U52" i="30"/>
  <c r="U53" i="30"/>
  <c r="U41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U42" i="29"/>
  <c r="U43" i="29"/>
  <c r="U44" i="29"/>
  <c r="U45" i="29"/>
  <c r="U46" i="29"/>
  <c r="U47" i="29"/>
  <c r="U48" i="29"/>
  <c r="U49" i="29"/>
  <c r="U50" i="29"/>
  <c r="U51" i="29"/>
  <c r="U52" i="29"/>
  <c r="U53" i="29"/>
  <c r="U41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U42" i="10"/>
  <c r="U43" i="10"/>
  <c r="U44" i="10"/>
  <c r="U45" i="10"/>
  <c r="U46" i="10"/>
  <c r="U47" i="10"/>
  <c r="U48" i="10"/>
  <c r="U49" i="10"/>
  <c r="U50" i="10"/>
  <c r="U51" i="10"/>
  <c r="U52" i="10"/>
  <c r="U53" i="10"/>
  <c r="U41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U36" i="2"/>
  <c r="U37" i="2"/>
  <c r="U38" i="2"/>
  <c r="U39" i="2"/>
  <c r="U40" i="2"/>
  <c r="U41" i="2"/>
  <c r="U42" i="2"/>
  <c r="U43" i="2"/>
  <c r="U44" i="2"/>
  <c r="U35" i="2"/>
  <c r="N20" i="2"/>
  <c r="N21" i="2"/>
  <c r="N22" i="2"/>
  <c r="N23" i="2"/>
  <c r="N24" i="2"/>
  <c r="N25" i="2"/>
  <c r="N26" i="2"/>
  <c r="N27" i="2"/>
  <c r="N28" i="2"/>
  <c r="N29" i="2"/>
  <c r="D71" i="36" l="1"/>
  <c r="D70" i="36"/>
  <c r="D69" i="36"/>
  <c r="D68" i="36"/>
  <c r="D67" i="36"/>
  <c r="D66" i="36"/>
  <c r="D65" i="36"/>
  <c r="D64" i="36"/>
  <c r="D63" i="36"/>
  <c r="D62" i="36"/>
  <c r="D61" i="36"/>
  <c r="D60" i="36"/>
  <c r="D59" i="36"/>
  <c r="C71" i="36"/>
  <c r="C70" i="36"/>
  <c r="C69" i="36"/>
  <c r="C68" i="36"/>
  <c r="C67" i="36"/>
  <c r="C66" i="36"/>
  <c r="C65" i="36"/>
  <c r="C64" i="36"/>
  <c r="C63" i="36"/>
  <c r="C62" i="36"/>
  <c r="C61" i="36"/>
  <c r="C60" i="36"/>
  <c r="C59" i="36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C71" i="34"/>
  <c r="C70" i="34"/>
  <c r="C69" i="34"/>
  <c r="C68" i="34"/>
  <c r="C67" i="34"/>
  <c r="C66" i="34"/>
  <c r="C65" i="34"/>
  <c r="C64" i="34"/>
  <c r="C63" i="34"/>
  <c r="C62" i="34"/>
  <c r="C61" i="34"/>
  <c r="C60" i="34"/>
  <c r="C59" i="34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D59" i="32"/>
  <c r="D58" i="32"/>
  <c r="D57" i="32"/>
  <c r="D56" i="32"/>
  <c r="D55" i="32"/>
  <c r="D54" i="32"/>
  <c r="D53" i="32"/>
  <c r="D52" i="32"/>
  <c r="D51" i="32"/>
  <c r="D50" i="32"/>
  <c r="C59" i="32"/>
  <c r="C58" i="32"/>
  <c r="C57" i="32"/>
  <c r="C56" i="32"/>
  <c r="C55" i="32"/>
  <c r="C54" i="32"/>
  <c r="C53" i="32"/>
  <c r="C52" i="32"/>
  <c r="C51" i="32"/>
  <c r="C50" i="32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D59" i="2"/>
  <c r="D58" i="2"/>
  <c r="D57" i="2"/>
  <c r="D56" i="2"/>
  <c r="D55" i="2"/>
  <c r="D54" i="2"/>
  <c r="D53" i="2"/>
  <c r="D52" i="2"/>
  <c r="D51" i="2"/>
  <c r="D50" i="2"/>
  <c r="C59" i="2"/>
  <c r="C58" i="2"/>
  <c r="C57" i="2"/>
  <c r="C56" i="2"/>
  <c r="C55" i="2"/>
  <c r="C54" i="2"/>
  <c r="C53" i="2"/>
  <c r="C52" i="2"/>
  <c r="C51" i="2"/>
  <c r="C50" i="2"/>
  <c r="D26" i="47" l="1"/>
  <c r="Q52" i="36"/>
  <c r="Q51" i="36" s="1"/>
  <c r="Q50" i="36" s="1"/>
  <c r="Q49" i="36" s="1"/>
  <c r="Q48" i="36" s="1"/>
  <c r="Q47" i="36" s="1"/>
  <c r="Q46" i="36" s="1"/>
  <c r="Q45" i="36" s="1"/>
  <c r="Q44" i="36" s="1"/>
  <c r="Q43" i="36" s="1"/>
  <c r="Q42" i="36" s="1"/>
  <c r="Q41" i="36" s="1"/>
  <c r="Q53" i="36"/>
  <c r="Q41" i="35"/>
  <c r="Q42" i="35"/>
  <c r="Q43" i="35"/>
  <c r="Q44" i="35"/>
  <c r="Q45" i="35"/>
  <c r="Q46" i="35"/>
  <c r="Q47" i="35"/>
  <c r="Q48" i="35"/>
  <c r="Q49" i="35"/>
  <c r="Q50" i="35"/>
  <c r="Q51" i="35"/>
  <c r="Q52" i="35"/>
  <c r="Q53" i="35"/>
  <c r="Q41" i="34"/>
  <c r="Q42" i="34"/>
  <c r="Q43" i="34"/>
  <c r="Q44" i="34"/>
  <c r="Q45" i="34"/>
  <c r="Q46" i="34"/>
  <c r="Q47" i="34"/>
  <c r="Q48" i="34"/>
  <c r="Q49" i="34"/>
  <c r="Q50" i="34"/>
  <c r="Q51" i="34"/>
  <c r="Q52" i="34"/>
  <c r="Q53" i="34"/>
  <c r="Q41" i="33"/>
  <c r="Q42" i="33"/>
  <c r="Q43" i="33"/>
  <c r="Q44" i="33"/>
  <c r="Q45" i="33"/>
  <c r="Q46" i="33"/>
  <c r="Q47" i="33"/>
  <c r="Q48" i="33"/>
  <c r="Q49" i="33"/>
  <c r="Q50" i="33"/>
  <c r="Q51" i="33"/>
  <c r="Q52" i="33"/>
  <c r="Q53" i="33"/>
  <c r="Q35" i="32"/>
  <c r="R35" i="32"/>
  <c r="Q36" i="32"/>
  <c r="R36" i="32"/>
  <c r="Q37" i="32"/>
  <c r="R37" i="32" s="1"/>
  <c r="Q38" i="32"/>
  <c r="R38" i="32"/>
  <c r="Q39" i="32"/>
  <c r="R39" i="32"/>
  <c r="Q40" i="32"/>
  <c r="R40" i="32"/>
  <c r="Q41" i="32"/>
  <c r="R41" i="32" s="1"/>
  <c r="Q42" i="32"/>
  <c r="R42" i="32"/>
  <c r="Q43" i="32"/>
  <c r="R43" i="32"/>
  <c r="Q44" i="32"/>
  <c r="R44" i="32"/>
  <c r="Q45" i="32"/>
  <c r="R45" i="32" s="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AA4" i="43"/>
  <c r="Z4" i="43"/>
  <c r="Y4" i="43"/>
  <c r="X4" i="43"/>
  <c r="W4" i="43"/>
  <c r="V4" i="43"/>
  <c r="U4" i="43"/>
  <c r="T4" i="43"/>
  <c r="S4" i="43"/>
  <c r="R4" i="43"/>
  <c r="Q4" i="43"/>
  <c r="P4" i="43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AA4" i="36"/>
  <c r="Z4" i="36"/>
  <c r="Y4" i="36"/>
  <c r="X4" i="36"/>
  <c r="W4" i="36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AA4" i="35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AA4" i="34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C4" i="32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C4" i="2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41" i="10"/>
  <c r="R41" i="10"/>
  <c r="Q42" i="10"/>
  <c r="R42" i="10"/>
  <c r="Q43" i="10"/>
  <c r="R43" i="10" s="1"/>
  <c r="Q44" i="10"/>
  <c r="R44" i="10"/>
  <c r="Q45" i="10"/>
  <c r="R45" i="10"/>
  <c r="Q46" i="10"/>
  <c r="R46" i="10"/>
  <c r="Q47" i="10"/>
  <c r="R47" i="10" s="1"/>
  <c r="Q48" i="10"/>
  <c r="R48" i="10"/>
  <c r="Q49" i="10"/>
  <c r="R49" i="10"/>
  <c r="Q50" i="10"/>
  <c r="R50" i="10"/>
  <c r="Q51" i="10"/>
  <c r="R51" i="10" s="1"/>
  <c r="Q52" i="10"/>
  <c r="R52" i="10"/>
  <c r="Q53" i="10"/>
  <c r="R53" i="10"/>
  <c r="Q35" i="2"/>
  <c r="R35" i="2" s="1"/>
  <c r="Q36" i="2"/>
  <c r="R36" i="2" s="1"/>
  <c r="Q37" i="2"/>
  <c r="R37" i="2"/>
  <c r="Q38" i="2"/>
  <c r="R38" i="2"/>
  <c r="Q39" i="2"/>
  <c r="R39" i="2" s="1"/>
  <c r="Q40" i="2"/>
  <c r="R40" i="2"/>
  <c r="Q41" i="2"/>
  <c r="R41" i="2"/>
  <c r="Q42" i="2"/>
  <c r="R42" i="2"/>
  <c r="Q43" i="2"/>
  <c r="R43" i="2" s="1"/>
  <c r="Q44" i="2"/>
  <c r="R44" i="2"/>
  <c r="O35" i="2"/>
  <c r="P35" i="2" s="1"/>
  <c r="BL50" i="40"/>
  <c r="BL114" i="40"/>
  <c r="BL113" i="40"/>
  <c r="BJ99" i="40"/>
  <c r="BI99" i="40"/>
  <c r="BH99" i="40"/>
  <c r="BG99" i="40"/>
  <c r="BF99" i="40"/>
  <c r="BE99" i="40"/>
  <c r="BD99" i="40"/>
  <c r="BC99" i="40"/>
  <c r="BB99" i="40"/>
  <c r="BA99" i="40"/>
  <c r="AZ99" i="40"/>
  <c r="AY99" i="40"/>
  <c r="AT99" i="40"/>
  <c r="AS99" i="40"/>
  <c r="AR99" i="40"/>
  <c r="AQ99" i="40"/>
  <c r="AP99" i="40"/>
  <c r="AO99" i="40"/>
  <c r="AN99" i="40"/>
  <c r="AM99" i="40"/>
  <c r="AL99" i="40"/>
  <c r="AK99" i="40"/>
  <c r="AJ99" i="40"/>
  <c r="AI99" i="40"/>
  <c r="AD179" i="40"/>
  <c r="AC179" i="40"/>
  <c r="AB179" i="40"/>
  <c r="AA179" i="40"/>
  <c r="Z179" i="40"/>
  <c r="Y179" i="40"/>
  <c r="X179" i="40"/>
  <c r="W179" i="40"/>
  <c r="V179" i="40"/>
  <c r="U179" i="40"/>
  <c r="T179" i="40"/>
  <c r="S179" i="40"/>
  <c r="AD163" i="40"/>
  <c r="AC163" i="40"/>
  <c r="AB163" i="40"/>
  <c r="AA163" i="40"/>
  <c r="Z163" i="40"/>
  <c r="Y163" i="40"/>
  <c r="X163" i="40"/>
  <c r="W163" i="40"/>
  <c r="V163" i="40"/>
  <c r="U163" i="40"/>
  <c r="T163" i="40"/>
  <c r="S163" i="40"/>
  <c r="AD147" i="40"/>
  <c r="AC147" i="40"/>
  <c r="AB147" i="40"/>
  <c r="AA147" i="40"/>
  <c r="Z147" i="40"/>
  <c r="Y147" i="40"/>
  <c r="X147" i="40"/>
  <c r="W147" i="40"/>
  <c r="V147" i="40"/>
  <c r="U147" i="40"/>
  <c r="T147" i="40"/>
  <c r="S147" i="40"/>
  <c r="AD131" i="40"/>
  <c r="AC131" i="40"/>
  <c r="AB131" i="40"/>
  <c r="AA131" i="40"/>
  <c r="Z131" i="40"/>
  <c r="Y131" i="40"/>
  <c r="X131" i="40"/>
  <c r="W131" i="40"/>
  <c r="V131" i="40"/>
  <c r="U131" i="40"/>
  <c r="T131" i="40"/>
  <c r="S131" i="40"/>
  <c r="AD115" i="40"/>
  <c r="AC115" i="40"/>
  <c r="AB115" i="40"/>
  <c r="AA115" i="40"/>
  <c r="Z115" i="40"/>
  <c r="Y115" i="40"/>
  <c r="X115" i="40"/>
  <c r="W115" i="40"/>
  <c r="V115" i="40"/>
  <c r="U115" i="40"/>
  <c r="T115" i="40"/>
  <c r="S115" i="40"/>
  <c r="AD99" i="40"/>
  <c r="AC99" i="40"/>
  <c r="AB99" i="40"/>
  <c r="AA99" i="40"/>
  <c r="Z99" i="40"/>
  <c r="Y99" i="40"/>
  <c r="X99" i="40"/>
  <c r="W99" i="40"/>
  <c r="V99" i="40"/>
  <c r="U99" i="40"/>
  <c r="T99" i="40"/>
  <c r="S99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N147" i="40"/>
  <c r="M147" i="40"/>
  <c r="L147" i="40"/>
  <c r="K147" i="40"/>
  <c r="J147" i="40"/>
  <c r="I147" i="40"/>
  <c r="H147" i="40"/>
  <c r="G147" i="40"/>
  <c r="F147" i="40"/>
  <c r="E147" i="40"/>
  <c r="D147" i="40"/>
  <c r="C147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3" i="40"/>
  <c r="M3" i="40"/>
  <c r="L3" i="40"/>
  <c r="K3" i="40"/>
  <c r="J3" i="40"/>
  <c r="I3" i="40"/>
  <c r="H3" i="40"/>
  <c r="G3" i="40"/>
  <c r="F3" i="40"/>
  <c r="E3" i="40"/>
  <c r="D3" i="40"/>
  <c r="C3" i="40"/>
  <c r="L154" i="39" l="1"/>
  <c r="K154" i="39"/>
  <c r="J154" i="39"/>
  <c r="I154" i="39"/>
  <c r="H154" i="39"/>
  <c r="G154" i="39"/>
  <c r="F154" i="39"/>
  <c r="E154" i="39"/>
  <c r="D154" i="39"/>
  <c r="C154" i="39"/>
  <c r="L153" i="39"/>
  <c r="K153" i="39"/>
  <c r="J153" i="39"/>
  <c r="I153" i="39"/>
  <c r="H153" i="39"/>
  <c r="G153" i="39"/>
  <c r="F153" i="39"/>
  <c r="E153" i="39"/>
  <c r="D153" i="39"/>
  <c r="C153" i="39"/>
  <c r="L152" i="39"/>
  <c r="K152" i="39"/>
  <c r="J152" i="39"/>
  <c r="I152" i="39"/>
  <c r="H152" i="39"/>
  <c r="G152" i="39"/>
  <c r="F152" i="39"/>
  <c r="E152" i="39"/>
  <c r="D152" i="39"/>
  <c r="C152" i="39"/>
  <c r="L151" i="39"/>
  <c r="K151" i="39"/>
  <c r="J151" i="39"/>
  <c r="I151" i="39"/>
  <c r="H151" i="39"/>
  <c r="G151" i="39"/>
  <c r="F151" i="39"/>
  <c r="E151" i="39"/>
  <c r="D151" i="39"/>
  <c r="C151" i="39"/>
  <c r="L150" i="39"/>
  <c r="K150" i="39"/>
  <c r="J150" i="39"/>
  <c r="I150" i="39"/>
  <c r="H150" i="39"/>
  <c r="G150" i="39"/>
  <c r="F150" i="39"/>
  <c r="E150" i="39"/>
  <c r="D150" i="39"/>
  <c r="C150" i="39"/>
  <c r="L149" i="39"/>
  <c r="K149" i="39"/>
  <c r="J149" i="39"/>
  <c r="I149" i="39"/>
  <c r="H149" i="39"/>
  <c r="G149" i="39"/>
  <c r="F149" i="39"/>
  <c r="E149" i="39"/>
  <c r="D149" i="39"/>
  <c r="C149" i="39"/>
  <c r="L148" i="39"/>
  <c r="K148" i="39"/>
  <c r="J148" i="39"/>
  <c r="I148" i="39"/>
  <c r="H148" i="39"/>
  <c r="G148" i="39"/>
  <c r="F148" i="39"/>
  <c r="E148" i="39"/>
  <c r="D148" i="39"/>
  <c r="C148" i="39"/>
  <c r="L147" i="39"/>
  <c r="K147" i="39"/>
  <c r="J147" i="39"/>
  <c r="I147" i="39"/>
  <c r="H147" i="39"/>
  <c r="G147" i="39"/>
  <c r="F147" i="39"/>
  <c r="E147" i="39"/>
  <c r="D147" i="39"/>
  <c r="C147" i="39"/>
  <c r="L146" i="39"/>
  <c r="K146" i="39"/>
  <c r="J146" i="39"/>
  <c r="I146" i="39"/>
  <c r="H146" i="39"/>
  <c r="G146" i="39"/>
  <c r="F146" i="39"/>
  <c r="E146" i="39"/>
  <c r="D146" i="39"/>
  <c r="C146" i="39"/>
  <c r="L145" i="39"/>
  <c r="K145" i="39"/>
  <c r="J145" i="39"/>
  <c r="I145" i="39"/>
  <c r="H145" i="39"/>
  <c r="G145" i="39"/>
  <c r="F145" i="39"/>
  <c r="E145" i="39"/>
  <c r="D145" i="39"/>
  <c r="C145" i="39"/>
  <c r="L144" i="39"/>
  <c r="K144" i="39"/>
  <c r="J144" i="39"/>
  <c r="I144" i="39"/>
  <c r="H144" i="39"/>
  <c r="G144" i="39"/>
  <c r="F144" i="39"/>
  <c r="E144" i="39"/>
  <c r="D144" i="39"/>
  <c r="C144" i="39"/>
  <c r="L140" i="39"/>
  <c r="K140" i="39"/>
  <c r="J140" i="39"/>
  <c r="I140" i="39"/>
  <c r="H140" i="39"/>
  <c r="G140" i="39"/>
  <c r="F140" i="39"/>
  <c r="E140" i="39"/>
  <c r="D140" i="39"/>
  <c r="C140" i="39"/>
  <c r="L139" i="39"/>
  <c r="K139" i="39"/>
  <c r="J139" i="39"/>
  <c r="I139" i="39"/>
  <c r="H139" i="39"/>
  <c r="G139" i="39"/>
  <c r="F139" i="39"/>
  <c r="E139" i="39"/>
  <c r="D139" i="39"/>
  <c r="C139" i="39"/>
  <c r="L138" i="39"/>
  <c r="K138" i="39"/>
  <c r="J138" i="39"/>
  <c r="I138" i="39"/>
  <c r="H138" i="39"/>
  <c r="G138" i="39"/>
  <c r="F138" i="39"/>
  <c r="E138" i="39"/>
  <c r="D138" i="39"/>
  <c r="C138" i="39"/>
  <c r="L137" i="39"/>
  <c r="K137" i="39"/>
  <c r="J137" i="39"/>
  <c r="I137" i="39"/>
  <c r="H137" i="39"/>
  <c r="G137" i="39"/>
  <c r="F137" i="39"/>
  <c r="E137" i="39"/>
  <c r="D137" i="39"/>
  <c r="C137" i="39"/>
  <c r="L136" i="39"/>
  <c r="K136" i="39"/>
  <c r="J136" i="39"/>
  <c r="I136" i="39"/>
  <c r="H136" i="39"/>
  <c r="G136" i="39"/>
  <c r="F136" i="39"/>
  <c r="E136" i="39"/>
  <c r="D136" i="39"/>
  <c r="C136" i="39"/>
  <c r="L135" i="39"/>
  <c r="K135" i="39"/>
  <c r="J135" i="39"/>
  <c r="I135" i="39"/>
  <c r="H135" i="39"/>
  <c r="G135" i="39"/>
  <c r="F135" i="39"/>
  <c r="E135" i="39"/>
  <c r="D135" i="39"/>
  <c r="C135" i="39"/>
  <c r="L134" i="39"/>
  <c r="K134" i="39"/>
  <c r="J134" i="39"/>
  <c r="I134" i="39"/>
  <c r="H134" i="39"/>
  <c r="G134" i="39"/>
  <c r="F134" i="39"/>
  <c r="E134" i="39"/>
  <c r="D134" i="39"/>
  <c r="C134" i="39"/>
  <c r="L133" i="39"/>
  <c r="K133" i="39"/>
  <c r="J133" i="39"/>
  <c r="I133" i="39"/>
  <c r="H133" i="39"/>
  <c r="G133" i="39"/>
  <c r="F133" i="39"/>
  <c r="E133" i="39"/>
  <c r="D133" i="39"/>
  <c r="C133" i="39"/>
  <c r="L132" i="39"/>
  <c r="K132" i="39"/>
  <c r="J132" i="39"/>
  <c r="I132" i="39"/>
  <c r="H132" i="39"/>
  <c r="G132" i="39"/>
  <c r="F132" i="39"/>
  <c r="E132" i="39"/>
  <c r="D132" i="39"/>
  <c r="C132" i="39"/>
  <c r="L131" i="39"/>
  <c r="K131" i="39"/>
  <c r="J131" i="39"/>
  <c r="I131" i="39"/>
  <c r="H131" i="39"/>
  <c r="G131" i="39"/>
  <c r="F131" i="39"/>
  <c r="E131" i="39"/>
  <c r="D131" i="39"/>
  <c r="C131" i="39"/>
  <c r="L130" i="39"/>
  <c r="K130" i="39"/>
  <c r="J130" i="39"/>
  <c r="I130" i="39"/>
  <c r="H130" i="39"/>
  <c r="G130" i="39"/>
  <c r="F130" i="39"/>
  <c r="E130" i="39"/>
  <c r="D130" i="39"/>
  <c r="C130" i="39"/>
  <c r="N3" i="39"/>
  <c r="N101" i="39" s="1"/>
  <c r="M3" i="39"/>
  <c r="M129" i="39" s="1"/>
  <c r="L3" i="39"/>
  <c r="L143" i="39" s="1"/>
  <c r="K3" i="39"/>
  <c r="K129" i="39" s="1"/>
  <c r="J3" i="39"/>
  <c r="J17" i="39" s="1"/>
  <c r="I3" i="39"/>
  <c r="I31" i="39" s="1"/>
  <c r="H3" i="39"/>
  <c r="H87" i="39" s="1"/>
  <c r="G3" i="39"/>
  <c r="G87" i="39" s="1"/>
  <c r="F3" i="39"/>
  <c r="F143" i="39" s="1"/>
  <c r="E3" i="39"/>
  <c r="E59" i="39" s="1"/>
  <c r="D3" i="39"/>
  <c r="C3" i="39"/>
  <c r="C143" i="39" s="1"/>
  <c r="I45" i="39" l="1"/>
  <c r="K115" i="39"/>
  <c r="I73" i="39"/>
  <c r="E143" i="39"/>
  <c r="I87" i="39"/>
  <c r="G115" i="39"/>
  <c r="L31" i="39"/>
  <c r="D45" i="39"/>
  <c r="E45" i="39"/>
  <c r="H115" i="39"/>
  <c r="G17" i="39"/>
  <c r="H45" i="39"/>
  <c r="E101" i="39"/>
  <c r="G129" i="39"/>
  <c r="D115" i="39"/>
  <c r="H129" i="39"/>
  <c r="L17" i="39"/>
  <c r="H59" i="39"/>
  <c r="H101" i="39"/>
  <c r="N115" i="39"/>
  <c r="H17" i="39"/>
  <c r="L115" i="39"/>
  <c r="G31" i="39"/>
  <c r="I59" i="39"/>
  <c r="I101" i="39"/>
  <c r="L129" i="39"/>
  <c r="G101" i="39"/>
  <c r="H31" i="39"/>
  <c r="H73" i="39"/>
  <c r="L101" i="39"/>
  <c r="N129" i="39"/>
  <c r="K17" i="39"/>
  <c r="J59" i="39"/>
  <c r="J87" i="39"/>
  <c r="G143" i="39"/>
  <c r="M17" i="39"/>
  <c r="M31" i="39"/>
  <c r="K45" i="39"/>
  <c r="K59" i="39"/>
  <c r="K73" i="39"/>
  <c r="K87" i="39"/>
  <c r="J101" i="39"/>
  <c r="I115" i="39"/>
  <c r="I129" i="39"/>
  <c r="H143" i="39"/>
  <c r="J31" i="39"/>
  <c r="M143" i="39"/>
  <c r="K31" i="39"/>
  <c r="N143" i="39"/>
  <c r="J45" i="39"/>
  <c r="J73" i="39"/>
  <c r="N17" i="39"/>
  <c r="N31" i="39"/>
  <c r="L45" i="39"/>
  <c r="L59" i="39"/>
  <c r="L73" i="39"/>
  <c r="L87" i="39"/>
  <c r="K101" i="39"/>
  <c r="J115" i="39"/>
  <c r="J129" i="39"/>
  <c r="I143" i="39"/>
  <c r="M73" i="39"/>
  <c r="J143" i="39"/>
  <c r="M45" i="39"/>
  <c r="M59" i="39"/>
  <c r="M87" i="39"/>
  <c r="N45" i="39"/>
  <c r="N59" i="39"/>
  <c r="N73" i="39"/>
  <c r="N87" i="39"/>
  <c r="M101" i="39"/>
  <c r="K143" i="39"/>
  <c r="I17" i="39"/>
  <c r="G45" i="39"/>
  <c r="G59" i="39"/>
  <c r="G73" i="39"/>
  <c r="M115" i="39"/>
  <c r="F45" i="39"/>
  <c r="F59" i="39"/>
  <c r="F73" i="39"/>
  <c r="F87" i="39"/>
  <c r="F17" i="39"/>
  <c r="F129" i="39"/>
  <c r="F31" i="39"/>
  <c r="F101" i="39"/>
  <c r="F115" i="39"/>
  <c r="E73" i="39"/>
  <c r="E17" i="39"/>
  <c r="E115" i="39"/>
  <c r="E31" i="39"/>
  <c r="E87" i="39"/>
  <c r="E129" i="39"/>
  <c r="D143" i="39"/>
  <c r="D87" i="39"/>
  <c r="D17" i="39"/>
  <c r="D59" i="39"/>
  <c r="D101" i="39"/>
  <c r="D31" i="39"/>
  <c r="D129" i="39"/>
  <c r="D73" i="39"/>
  <c r="C87" i="39"/>
  <c r="C73" i="39"/>
  <c r="C129" i="39"/>
  <c r="C31" i="39"/>
  <c r="C59" i="39"/>
  <c r="C45" i="39"/>
  <c r="C101" i="39"/>
  <c r="C115" i="39"/>
  <c r="C17" i="39"/>
  <c r="BJ160" i="40" l="1"/>
  <c r="BI160" i="40"/>
  <c r="BJ159" i="40"/>
  <c r="BI159" i="40"/>
  <c r="BJ158" i="40"/>
  <c r="BI158" i="40"/>
  <c r="BJ157" i="40"/>
  <c r="BI157" i="40"/>
  <c r="BJ156" i="40"/>
  <c r="BI156" i="40"/>
  <c r="BJ155" i="40"/>
  <c r="BI155" i="40"/>
  <c r="BJ154" i="40"/>
  <c r="BI154" i="40"/>
  <c r="BJ153" i="40"/>
  <c r="BI153" i="40"/>
  <c r="BJ152" i="40"/>
  <c r="BI152" i="40"/>
  <c r="BJ151" i="40"/>
  <c r="BI151" i="40"/>
  <c r="BJ150" i="40"/>
  <c r="BI150" i="40"/>
  <c r="BJ149" i="40"/>
  <c r="BI149" i="40"/>
  <c r="BJ148" i="40"/>
  <c r="BI148" i="40"/>
  <c r="AT160" i="40"/>
  <c r="AS160" i="40"/>
  <c r="AT159" i="40"/>
  <c r="AS159" i="40"/>
  <c r="AT158" i="40"/>
  <c r="AS158" i="40"/>
  <c r="AT157" i="40"/>
  <c r="AS157" i="40"/>
  <c r="AT156" i="40"/>
  <c r="AS156" i="40"/>
  <c r="AT155" i="40"/>
  <c r="AS155" i="40"/>
  <c r="AT154" i="40"/>
  <c r="AS154" i="40"/>
  <c r="AT153" i="40"/>
  <c r="AS153" i="40"/>
  <c r="AT152" i="40"/>
  <c r="AS152" i="40"/>
  <c r="AT151" i="40"/>
  <c r="AS151" i="40"/>
  <c r="AT150" i="40"/>
  <c r="AS150" i="40"/>
  <c r="AT149" i="40"/>
  <c r="AS149" i="40"/>
  <c r="AT148" i="40"/>
  <c r="AS148" i="40"/>
  <c r="AD160" i="40"/>
  <c r="AC160" i="40"/>
  <c r="AD159" i="40"/>
  <c r="AC159" i="40"/>
  <c r="AD158" i="40"/>
  <c r="AC158" i="40"/>
  <c r="AD157" i="40"/>
  <c r="AC157" i="40"/>
  <c r="AD156" i="40"/>
  <c r="AC156" i="40"/>
  <c r="AD155" i="40"/>
  <c r="AC155" i="40"/>
  <c r="AD154" i="40"/>
  <c r="AC154" i="40"/>
  <c r="AD153" i="40"/>
  <c r="AC153" i="40"/>
  <c r="AD152" i="40"/>
  <c r="AC152" i="40"/>
  <c r="AD151" i="40"/>
  <c r="AC151" i="40"/>
  <c r="AD150" i="40"/>
  <c r="AC150" i="40"/>
  <c r="AD149" i="40"/>
  <c r="AC149" i="40"/>
  <c r="AD148" i="40"/>
  <c r="AC148" i="40"/>
  <c r="N160" i="40"/>
  <c r="M160" i="40"/>
  <c r="N159" i="40"/>
  <c r="M159" i="40"/>
  <c r="N158" i="40"/>
  <c r="M158" i="40"/>
  <c r="N157" i="40"/>
  <c r="M157" i="40"/>
  <c r="N156" i="40"/>
  <c r="M156" i="40"/>
  <c r="N155" i="40"/>
  <c r="M155" i="40"/>
  <c r="N154" i="40"/>
  <c r="M154" i="40"/>
  <c r="N153" i="40"/>
  <c r="M153" i="40"/>
  <c r="N152" i="40"/>
  <c r="M152" i="40"/>
  <c r="N151" i="40"/>
  <c r="M151" i="40"/>
  <c r="N150" i="40"/>
  <c r="M150" i="40"/>
  <c r="N149" i="40"/>
  <c r="M149" i="40"/>
  <c r="N148" i="40"/>
  <c r="M148" i="40"/>
  <c r="M111" i="40"/>
  <c r="N109" i="40"/>
  <c r="M109" i="40"/>
  <c r="M107" i="40"/>
  <c r="N105" i="40"/>
  <c r="M105" i="40"/>
  <c r="M103" i="40"/>
  <c r="N101" i="40"/>
  <c r="M101" i="40"/>
  <c r="AC112" i="40"/>
  <c r="AD110" i="40"/>
  <c r="AC110" i="40"/>
  <c r="AC108" i="40"/>
  <c r="AD106" i="40"/>
  <c r="AC106" i="40"/>
  <c r="AC104" i="40"/>
  <c r="AD102" i="40"/>
  <c r="AC102" i="40"/>
  <c r="AC100" i="40"/>
  <c r="AT111" i="40"/>
  <c r="AS111" i="40"/>
  <c r="AS109" i="40"/>
  <c r="AT107" i="40"/>
  <c r="AS107" i="40"/>
  <c r="AS105" i="40"/>
  <c r="AT103" i="40"/>
  <c r="AS103" i="40"/>
  <c r="AS101" i="40"/>
  <c r="BJ112" i="40"/>
  <c r="BI112" i="40"/>
  <c r="BI110" i="40"/>
  <c r="BJ108" i="40"/>
  <c r="BI108" i="40"/>
  <c r="BI106" i="40"/>
  <c r="BJ104" i="40"/>
  <c r="BI104" i="40"/>
  <c r="BI102" i="40"/>
  <c r="BJ100" i="40"/>
  <c r="BI100" i="40"/>
  <c r="AS47" i="40"/>
  <c r="BM113" i="40"/>
  <c r="N112" i="40" s="1"/>
  <c r="M112" i="40"/>
  <c r="BM97" i="40"/>
  <c r="BJ96" i="40" s="1"/>
  <c r="BL97" i="40"/>
  <c r="BI96" i="40" s="1"/>
  <c r="BM81" i="40"/>
  <c r="BJ80" i="40" s="1"/>
  <c r="BL81" i="40"/>
  <c r="BI80" i="40" s="1"/>
  <c r="BM65" i="40"/>
  <c r="BJ61" i="40" s="1"/>
  <c r="BL65" i="40"/>
  <c r="BI61" i="40" s="1"/>
  <c r="BM49" i="40"/>
  <c r="BJ45" i="40" s="1"/>
  <c r="BL49" i="40"/>
  <c r="BI45" i="40" s="1"/>
  <c r="BM33" i="40"/>
  <c r="BJ29" i="40" s="1"/>
  <c r="BL33" i="40"/>
  <c r="BI30" i="40" s="1"/>
  <c r="BM17" i="40"/>
  <c r="BJ16" i="40" s="1"/>
  <c r="BL17" i="40"/>
  <c r="AC15" i="40" s="1"/>
  <c r="M39" i="40" l="1"/>
  <c r="AC41" i="40"/>
  <c r="AC45" i="40"/>
  <c r="AS39" i="40"/>
  <c r="BI101" i="40"/>
  <c r="BI105" i="40"/>
  <c r="BI109" i="40"/>
  <c r="AS100" i="40"/>
  <c r="AS104" i="40"/>
  <c r="AS108" i="40"/>
  <c r="AS112" i="40"/>
  <c r="AC103" i="40"/>
  <c r="AC107" i="40"/>
  <c r="AC111" i="40"/>
  <c r="M102" i="40"/>
  <c r="M106" i="40"/>
  <c r="M110" i="40"/>
  <c r="AS43" i="40"/>
  <c r="BJ101" i="40"/>
  <c r="BJ105" i="40"/>
  <c r="BJ109" i="40"/>
  <c r="AT100" i="40"/>
  <c r="AT104" i="40"/>
  <c r="AT108" i="40"/>
  <c r="AT112" i="40"/>
  <c r="AD103" i="40"/>
  <c r="AD107" i="40"/>
  <c r="AD111" i="40"/>
  <c r="N102" i="40"/>
  <c r="N106" i="40"/>
  <c r="N110" i="40"/>
  <c r="M43" i="40"/>
  <c r="BI38" i="40"/>
  <c r="BJ102" i="40"/>
  <c r="BJ106" i="40"/>
  <c r="BJ110" i="40"/>
  <c r="AT101" i="40"/>
  <c r="AT105" i="40"/>
  <c r="AT109" i="40"/>
  <c r="AD100" i="40"/>
  <c r="AD104" i="40"/>
  <c r="AD108" i="40"/>
  <c r="AD112" i="40"/>
  <c r="N103" i="40"/>
  <c r="N107" i="40"/>
  <c r="N111" i="40"/>
  <c r="M47" i="40"/>
  <c r="BI42" i="40"/>
  <c r="BI103" i="40"/>
  <c r="BI107" i="40"/>
  <c r="BI111" i="40"/>
  <c r="AS102" i="40"/>
  <c r="AS106" i="40"/>
  <c r="AS110" i="40"/>
  <c r="AC101" i="40"/>
  <c r="AC105" i="40"/>
  <c r="AC109" i="40"/>
  <c r="M100" i="40"/>
  <c r="M104" i="40"/>
  <c r="M108" i="40"/>
  <c r="AC37" i="40"/>
  <c r="BI46" i="40"/>
  <c r="BJ103" i="40"/>
  <c r="BJ107" i="40"/>
  <c r="BJ111" i="40"/>
  <c r="AT102" i="40"/>
  <c r="AT106" i="40"/>
  <c r="AT110" i="40"/>
  <c r="AD101" i="40"/>
  <c r="AD105" i="40"/>
  <c r="AD109" i="40"/>
  <c r="N100" i="40"/>
  <c r="N104" i="40"/>
  <c r="N108" i="40"/>
  <c r="M8" i="40"/>
  <c r="M16" i="40"/>
  <c r="N11" i="40"/>
  <c r="AD7" i="40"/>
  <c r="AD11" i="40"/>
  <c r="AD15" i="40"/>
  <c r="AS5" i="40"/>
  <c r="AS9" i="40"/>
  <c r="AS13" i="40"/>
  <c r="BI5" i="40"/>
  <c r="BI9" i="40"/>
  <c r="BI13" i="40"/>
  <c r="M9" i="40"/>
  <c r="N4" i="40"/>
  <c r="N12" i="40"/>
  <c r="AC4" i="40"/>
  <c r="AC8" i="40"/>
  <c r="AC12" i="40"/>
  <c r="AC16" i="40"/>
  <c r="AT5" i="40"/>
  <c r="AT9" i="40"/>
  <c r="AT13" i="40"/>
  <c r="BJ5" i="40"/>
  <c r="BJ9" i="40"/>
  <c r="BJ13" i="40"/>
  <c r="M10" i="40"/>
  <c r="N5" i="40"/>
  <c r="N13" i="40"/>
  <c r="AD4" i="40"/>
  <c r="AD8" i="40"/>
  <c r="AD12" i="40"/>
  <c r="AD16" i="40"/>
  <c r="AS6" i="40"/>
  <c r="AS10" i="40"/>
  <c r="AS14" i="40"/>
  <c r="BI6" i="40"/>
  <c r="BI10" i="40"/>
  <c r="BI14" i="40"/>
  <c r="M11" i="40"/>
  <c r="N6" i="40"/>
  <c r="N14" i="40"/>
  <c r="AC5" i="40"/>
  <c r="AC9" i="40"/>
  <c r="AC13" i="40"/>
  <c r="AT6" i="40"/>
  <c r="AT10" i="40"/>
  <c r="AT14" i="40"/>
  <c r="BJ6" i="40"/>
  <c r="BJ10" i="40"/>
  <c r="BJ14" i="40"/>
  <c r="M4" i="40"/>
  <c r="M12" i="40"/>
  <c r="N7" i="40"/>
  <c r="N15" i="40"/>
  <c r="AD5" i="40"/>
  <c r="AD9" i="40"/>
  <c r="AD13" i="40"/>
  <c r="AS7" i="40"/>
  <c r="AS11" i="40"/>
  <c r="AS15" i="40"/>
  <c r="BI7" i="40"/>
  <c r="BI11" i="40"/>
  <c r="BI15" i="40"/>
  <c r="M5" i="40"/>
  <c r="M13" i="40"/>
  <c r="N8" i="40"/>
  <c r="N16" i="40"/>
  <c r="AC6" i="40"/>
  <c r="AC10" i="40"/>
  <c r="AC14" i="40"/>
  <c r="AT7" i="40"/>
  <c r="AT11" i="40"/>
  <c r="AT15" i="40"/>
  <c r="BJ7" i="40"/>
  <c r="BJ11" i="40"/>
  <c r="BJ15" i="40"/>
  <c r="M6" i="40"/>
  <c r="M14" i="40"/>
  <c r="N9" i="40"/>
  <c r="AD6" i="40"/>
  <c r="AD10" i="40"/>
  <c r="AD14" i="40"/>
  <c r="AS4" i="40"/>
  <c r="AS8" i="40"/>
  <c r="AS12" i="40"/>
  <c r="AS16" i="40"/>
  <c r="BI4" i="40"/>
  <c r="BI8" i="40"/>
  <c r="BI12" i="40"/>
  <c r="BI16" i="40"/>
  <c r="M7" i="40"/>
  <c r="M15" i="40"/>
  <c r="N10" i="40"/>
  <c r="AC7" i="40"/>
  <c r="AC11" i="40"/>
  <c r="AT4" i="40"/>
  <c r="AT8" i="40"/>
  <c r="AT12" i="40"/>
  <c r="AT16" i="40"/>
  <c r="BJ4" i="40"/>
  <c r="BJ8" i="40"/>
  <c r="BJ12" i="40"/>
  <c r="M68" i="40"/>
  <c r="M72" i="40"/>
  <c r="M76" i="40"/>
  <c r="M80" i="40"/>
  <c r="AC71" i="40"/>
  <c r="AC75" i="40"/>
  <c r="AC79" i="40"/>
  <c r="AS70" i="40"/>
  <c r="AS74" i="40"/>
  <c r="AS78" i="40"/>
  <c r="BI69" i="40"/>
  <c r="BI73" i="40"/>
  <c r="BI77" i="40"/>
  <c r="N68" i="40"/>
  <c r="N72" i="40"/>
  <c r="N76" i="40"/>
  <c r="N80" i="40"/>
  <c r="AD71" i="40"/>
  <c r="AD75" i="40"/>
  <c r="AD79" i="40"/>
  <c r="AT70" i="40"/>
  <c r="AT74" i="40"/>
  <c r="AT78" i="40"/>
  <c r="BJ69" i="40"/>
  <c r="BJ73" i="40"/>
  <c r="BJ77" i="40"/>
  <c r="M69" i="40"/>
  <c r="M73" i="40"/>
  <c r="M77" i="40"/>
  <c r="AC68" i="40"/>
  <c r="AC72" i="40"/>
  <c r="AC76" i="40"/>
  <c r="AC80" i="40"/>
  <c r="AS71" i="40"/>
  <c r="AS75" i="40"/>
  <c r="AS79" i="40"/>
  <c r="BI70" i="40"/>
  <c r="BI74" i="40"/>
  <c r="BI78" i="40"/>
  <c r="N69" i="40"/>
  <c r="N73" i="40"/>
  <c r="N77" i="40"/>
  <c r="AD68" i="40"/>
  <c r="AD72" i="40"/>
  <c r="AD76" i="40"/>
  <c r="AD80" i="40"/>
  <c r="AT71" i="40"/>
  <c r="AT75" i="40"/>
  <c r="AT79" i="40"/>
  <c r="BJ70" i="40"/>
  <c r="BJ74" i="40"/>
  <c r="BJ78" i="40"/>
  <c r="M70" i="40"/>
  <c r="M74" i="40"/>
  <c r="M78" i="40"/>
  <c r="AC69" i="40"/>
  <c r="AC73" i="40"/>
  <c r="AC77" i="40"/>
  <c r="AS68" i="40"/>
  <c r="AS72" i="40"/>
  <c r="AS76" i="40"/>
  <c r="AS80" i="40"/>
  <c r="BI71" i="40"/>
  <c r="BI75" i="40"/>
  <c r="BI79" i="40"/>
  <c r="N70" i="40"/>
  <c r="N74" i="40"/>
  <c r="N78" i="40"/>
  <c r="AD69" i="40"/>
  <c r="AD73" i="40"/>
  <c r="AD77" i="40"/>
  <c r="AT68" i="40"/>
  <c r="AT72" i="40"/>
  <c r="AT76" i="40"/>
  <c r="AT80" i="40"/>
  <c r="BJ71" i="40"/>
  <c r="BJ75" i="40"/>
  <c r="BJ79" i="40"/>
  <c r="M71" i="40"/>
  <c r="M75" i="40"/>
  <c r="M79" i="40"/>
  <c r="AC70" i="40"/>
  <c r="AC74" i="40"/>
  <c r="AC78" i="40"/>
  <c r="AS69" i="40"/>
  <c r="AS73" i="40"/>
  <c r="AS77" i="40"/>
  <c r="BI68" i="40"/>
  <c r="BL82" i="40" s="1"/>
  <c r="BI72" i="40"/>
  <c r="BI76" i="40"/>
  <c r="N71" i="40"/>
  <c r="N75" i="40"/>
  <c r="N79" i="40"/>
  <c r="AD70" i="40"/>
  <c r="AD74" i="40"/>
  <c r="AD78" i="40"/>
  <c r="AT69" i="40"/>
  <c r="AT73" i="40"/>
  <c r="AT77" i="40"/>
  <c r="BJ68" i="40"/>
  <c r="BJ72" i="40"/>
  <c r="BJ76" i="40"/>
  <c r="N39" i="40"/>
  <c r="N43" i="40"/>
  <c r="N47" i="40"/>
  <c r="AD37" i="40"/>
  <c r="AD41" i="40"/>
  <c r="AD45" i="40"/>
  <c r="AT39" i="40"/>
  <c r="AT43" i="40"/>
  <c r="AT47" i="40"/>
  <c r="BJ38" i="40"/>
  <c r="BJ42" i="40"/>
  <c r="BJ46" i="40"/>
  <c r="M36" i="40"/>
  <c r="M40" i="40"/>
  <c r="M44" i="40"/>
  <c r="M48" i="40"/>
  <c r="AC38" i="40"/>
  <c r="AC42" i="40"/>
  <c r="AC46" i="40"/>
  <c r="AS36" i="40"/>
  <c r="AS40" i="40"/>
  <c r="AS44" i="40"/>
  <c r="AS48" i="40"/>
  <c r="BI39" i="40"/>
  <c r="BI43" i="40"/>
  <c r="BI47" i="40"/>
  <c r="N36" i="40"/>
  <c r="N40" i="40"/>
  <c r="N44" i="40"/>
  <c r="N48" i="40"/>
  <c r="AD38" i="40"/>
  <c r="AD42" i="40"/>
  <c r="AD46" i="40"/>
  <c r="AT36" i="40"/>
  <c r="AT40" i="40"/>
  <c r="AT44" i="40"/>
  <c r="AT48" i="40"/>
  <c r="BJ39" i="40"/>
  <c r="BJ43" i="40"/>
  <c r="BJ47" i="40"/>
  <c r="M37" i="40"/>
  <c r="M41" i="40"/>
  <c r="M45" i="40"/>
  <c r="AC39" i="40"/>
  <c r="AC43" i="40"/>
  <c r="AC47" i="40"/>
  <c r="AS37" i="40"/>
  <c r="AS41" i="40"/>
  <c r="AS45" i="40"/>
  <c r="BI36" i="40"/>
  <c r="BI40" i="40"/>
  <c r="BI44" i="40"/>
  <c r="BI48" i="40"/>
  <c r="N37" i="40"/>
  <c r="N41" i="40"/>
  <c r="N45" i="40"/>
  <c r="AD39" i="40"/>
  <c r="AD43" i="40"/>
  <c r="AD47" i="40"/>
  <c r="AT37" i="40"/>
  <c r="AT41" i="40"/>
  <c r="AT45" i="40"/>
  <c r="BJ36" i="40"/>
  <c r="BJ40" i="40"/>
  <c r="BJ44" i="40"/>
  <c r="BJ48" i="40"/>
  <c r="M38" i="40"/>
  <c r="M42" i="40"/>
  <c r="M46" i="40"/>
  <c r="AC36" i="40"/>
  <c r="AC40" i="40"/>
  <c r="AC44" i="40"/>
  <c r="AC48" i="40"/>
  <c r="AS38" i="40"/>
  <c r="AS42" i="40"/>
  <c r="AS46" i="40"/>
  <c r="BI37" i="40"/>
  <c r="BI41" i="40"/>
  <c r="N38" i="40"/>
  <c r="N42" i="40"/>
  <c r="N46" i="40"/>
  <c r="AD36" i="40"/>
  <c r="AD40" i="40"/>
  <c r="AD44" i="40"/>
  <c r="AD48" i="40"/>
  <c r="AT38" i="40"/>
  <c r="AT42" i="40"/>
  <c r="AT46" i="40"/>
  <c r="BJ37" i="40"/>
  <c r="BJ41" i="40"/>
  <c r="M52" i="40"/>
  <c r="M56" i="40"/>
  <c r="M60" i="40"/>
  <c r="M64" i="40"/>
  <c r="AC54" i="40"/>
  <c r="AC58" i="40"/>
  <c r="AC62" i="40"/>
  <c r="AS52" i="40"/>
  <c r="AS56" i="40"/>
  <c r="AS60" i="40"/>
  <c r="AS64" i="40"/>
  <c r="BI54" i="40"/>
  <c r="BI58" i="40"/>
  <c r="BI62" i="40"/>
  <c r="N52" i="40"/>
  <c r="N56" i="40"/>
  <c r="N60" i="40"/>
  <c r="N64" i="40"/>
  <c r="AD54" i="40"/>
  <c r="AD58" i="40"/>
  <c r="AD62" i="40"/>
  <c r="AT52" i="40"/>
  <c r="AT56" i="40"/>
  <c r="AT60" i="40"/>
  <c r="AT64" i="40"/>
  <c r="BJ54" i="40"/>
  <c r="BJ58" i="40"/>
  <c r="BJ62" i="40"/>
  <c r="M53" i="40"/>
  <c r="M57" i="40"/>
  <c r="M61" i="40"/>
  <c r="AC55" i="40"/>
  <c r="AC59" i="40"/>
  <c r="AC63" i="40"/>
  <c r="AS53" i="40"/>
  <c r="AS57" i="40"/>
  <c r="AS61" i="40"/>
  <c r="BI55" i="40"/>
  <c r="BI59" i="40"/>
  <c r="BI63" i="40"/>
  <c r="N53" i="40"/>
  <c r="N57" i="40"/>
  <c r="N61" i="40"/>
  <c r="AD55" i="40"/>
  <c r="AD59" i="40"/>
  <c r="AD63" i="40"/>
  <c r="AT53" i="40"/>
  <c r="AT57" i="40"/>
  <c r="AT61" i="40"/>
  <c r="BJ55" i="40"/>
  <c r="BJ59" i="40"/>
  <c r="BJ63" i="40"/>
  <c r="M54" i="40"/>
  <c r="M58" i="40"/>
  <c r="M62" i="40"/>
  <c r="AC52" i="40"/>
  <c r="AC56" i="40"/>
  <c r="AC60" i="40"/>
  <c r="AC64" i="40"/>
  <c r="AS54" i="40"/>
  <c r="AS58" i="40"/>
  <c r="AS62" i="40"/>
  <c r="BI52" i="40"/>
  <c r="BI56" i="40"/>
  <c r="BI60" i="40"/>
  <c r="BI64" i="40"/>
  <c r="N54" i="40"/>
  <c r="N58" i="40"/>
  <c r="N62" i="40"/>
  <c r="AD52" i="40"/>
  <c r="AD56" i="40"/>
  <c r="AD60" i="40"/>
  <c r="AD64" i="40"/>
  <c r="AT54" i="40"/>
  <c r="AT58" i="40"/>
  <c r="AT62" i="40"/>
  <c r="BJ52" i="40"/>
  <c r="BJ56" i="40"/>
  <c r="BJ60" i="40"/>
  <c r="BJ64" i="40"/>
  <c r="M55" i="40"/>
  <c r="M59" i="40"/>
  <c r="M63" i="40"/>
  <c r="AC53" i="40"/>
  <c r="AC57" i="40"/>
  <c r="AC61" i="40"/>
  <c r="AS55" i="40"/>
  <c r="AS59" i="40"/>
  <c r="AS63" i="40"/>
  <c r="BI53" i="40"/>
  <c r="BI57" i="40"/>
  <c r="N55" i="40"/>
  <c r="N59" i="40"/>
  <c r="N63" i="40"/>
  <c r="AD53" i="40"/>
  <c r="AD57" i="40"/>
  <c r="AD61" i="40"/>
  <c r="AT55" i="40"/>
  <c r="AT59" i="40"/>
  <c r="AT63" i="40"/>
  <c r="BJ53" i="40"/>
  <c r="BJ57" i="40"/>
  <c r="M23" i="40"/>
  <c r="AC32" i="40"/>
  <c r="N23" i="40"/>
  <c r="N27" i="40"/>
  <c r="N31" i="40"/>
  <c r="AD20" i="40"/>
  <c r="AD24" i="40"/>
  <c r="AD28" i="40"/>
  <c r="AD32" i="40"/>
  <c r="AT21" i="40"/>
  <c r="AT25" i="40"/>
  <c r="AT29" i="40"/>
  <c r="BJ22" i="40"/>
  <c r="BJ26" i="40"/>
  <c r="BJ30" i="40"/>
  <c r="AC20" i="40"/>
  <c r="AS21" i="40"/>
  <c r="M20" i="40"/>
  <c r="M24" i="40"/>
  <c r="M28" i="40"/>
  <c r="M32" i="40"/>
  <c r="AC21" i="40"/>
  <c r="AC25" i="40"/>
  <c r="AC29" i="40"/>
  <c r="AS22" i="40"/>
  <c r="AS26" i="40"/>
  <c r="AS30" i="40"/>
  <c r="BI23" i="40"/>
  <c r="BI27" i="40"/>
  <c r="BI31" i="40"/>
  <c r="N20" i="40"/>
  <c r="N24" i="40"/>
  <c r="N28" i="40"/>
  <c r="N32" i="40"/>
  <c r="AD21" i="40"/>
  <c r="AD25" i="40"/>
  <c r="AD29" i="40"/>
  <c r="AT22" i="40"/>
  <c r="AT26" i="40"/>
  <c r="AT30" i="40"/>
  <c r="BJ23" i="40"/>
  <c r="BJ27" i="40"/>
  <c r="BJ31" i="40"/>
  <c r="AC28" i="40"/>
  <c r="BI22" i="40"/>
  <c r="M21" i="40"/>
  <c r="M25" i="40"/>
  <c r="M29" i="40"/>
  <c r="AC22" i="40"/>
  <c r="AC26" i="40"/>
  <c r="AC30" i="40"/>
  <c r="AS23" i="40"/>
  <c r="AS27" i="40"/>
  <c r="AS31" i="40"/>
  <c r="BI20" i="40"/>
  <c r="BI24" i="40"/>
  <c r="BI28" i="40"/>
  <c r="BI32" i="40"/>
  <c r="AC24" i="40"/>
  <c r="BI26" i="40"/>
  <c r="N21" i="40"/>
  <c r="N25" i="40"/>
  <c r="N29" i="40"/>
  <c r="AD22" i="40"/>
  <c r="AD26" i="40"/>
  <c r="AD30" i="40"/>
  <c r="AT23" i="40"/>
  <c r="AT27" i="40"/>
  <c r="AT31" i="40"/>
  <c r="BJ20" i="40"/>
  <c r="BJ24" i="40"/>
  <c r="BJ28" i="40"/>
  <c r="BJ32" i="40"/>
  <c r="M27" i="40"/>
  <c r="AS29" i="40"/>
  <c r="M22" i="40"/>
  <c r="M26" i="40"/>
  <c r="M30" i="40"/>
  <c r="AC23" i="40"/>
  <c r="AC27" i="40"/>
  <c r="AC31" i="40"/>
  <c r="AS20" i="40"/>
  <c r="AS24" i="40"/>
  <c r="AS28" i="40"/>
  <c r="AS32" i="40"/>
  <c r="BI21" i="40"/>
  <c r="BI25" i="40"/>
  <c r="BI29" i="40"/>
  <c r="M31" i="40"/>
  <c r="AS25" i="40"/>
  <c r="N22" i="40"/>
  <c r="N26" i="40"/>
  <c r="N30" i="40"/>
  <c r="AD23" i="40"/>
  <c r="AD27" i="40"/>
  <c r="AD31" i="40"/>
  <c r="AT20" i="40"/>
  <c r="AT24" i="40"/>
  <c r="AT28" i="40"/>
  <c r="AT32" i="40"/>
  <c r="BJ21" i="40"/>
  <c r="BJ25" i="40"/>
  <c r="M86" i="40"/>
  <c r="M90" i="40"/>
  <c r="M94" i="40"/>
  <c r="AC87" i="40"/>
  <c r="AC91" i="40"/>
  <c r="AC95" i="40"/>
  <c r="AS84" i="40"/>
  <c r="AS88" i="40"/>
  <c r="AS92" i="40"/>
  <c r="AS96" i="40"/>
  <c r="BI85" i="40"/>
  <c r="BI89" i="40"/>
  <c r="BI93" i="40"/>
  <c r="N86" i="40"/>
  <c r="N90" i="40"/>
  <c r="N94" i="40"/>
  <c r="AD87" i="40"/>
  <c r="AD91" i="40"/>
  <c r="AD95" i="40"/>
  <c r="AT84" i="40"/>
  <c r="AT88" i="40"/>
  <c r="AT92" i="40"/>
  <c r="AT96" i="40"/>
  <c r="BJ85" i="40"/>
  <c r="BJ89" i="40"/>
  <c r="BJ93" i="40"/>
  <c r="M87" i="40"/>
  <c r="M91" i="40"/>
  <c r="M95" i="40"/>
  <c r="AC84" i="40"/>
  <c r="AC88" i="40"/>
  <c r="AC92" i="40"/>
  <c r="AC96" i="40"/>
  <c r="AS85" i="40"/>
  <c r="AS89" i="40"/>
  <c r="AS93" i="40"/>
  <c r="BI86" i="40"/>
  <c r="BI90" i="40"/>
  <c r="BI94" i="40"/>
  <c r="N87" i="40"/>
  <c r="N91" i="40"/>
  <c r="N95" i="40"/>
  <c r="AD84" i="40"/>
  <c r="AD88" i="40"/>
  <c r="AD92" i="40"/>
  <c r="AD96" i="40"/>
  <c r="AT85" i="40"/>
  <c r="AT89" i="40"/>
  <c r="AT93" i="40"/>
  <c r="BJ86" i="40"/>
  <c r="BJ90" i="40"/>
  <c r="BJ94" i="40"/>
  <c r="M84" i="40"/>
  <c r="M88" i="40"/>
  <c r="M92" i="40"/>
  <c r="M96" i="40"/>
  <c r="AC85" i="40"/>
  <c r="AC89" i="40"/>
  <c r="AC93" i="40"/>
  <c r="AS86" i="40"/>
  <c r="AS90" i="40"/>
  <c r="AS94" i="40"/>
  <c r="BI87" i="40"/>
  <c r="BI91" i="40"/>
  <c r="BI95" i="40"/>
  <c r="N84" i="40"/>
  <c r="N88" i="40"/>
  <c r="N92" i="40"/>
  <c r="N96" i="40"/>
  <c r="AD85" i="40"/>
  <c r="AD89" i="40"/>
  <c r="AD93" i="40"/>
  <c r="AT86" i="40"/>
  <c r="AT90" i="40"/>
  <c r="AT94" i="40"/>
  <c r="BJ87" i="40"/>
  <c r="BJ91" i="40"/>
  <c r="BJ95" i="40"/>
  <c r="M85" i="40"/>
  <c r="M89" i="40"/>
  <c r="M93" i="40"/>
  <c r="AC86" i="40"/>
  <c r="AC90" i="40"/>
  <c r="AC94" i="40"/>
  <c r="AS87" i="40"/>
  <c r="AS91" i="40"/>
  <c r="AS95" i="40"/>
  <c r="BI84" i="40"/>
  <c r="BI88" i="40"/>
  <c r="BI92" i="40"/>
  <c r="N85" i="40"/>
  <c r="N89" i="40"/>
  <c r="N93" i="40"/>
  <c r="AD86" i="40"/>
  <c r="AD90" i="40"/>
  <c r="AD94" i="40"/>
  <c r="AT87" i="40"/>
  <c r="AT91" i="40"/>
  <c r="AT95" i="40"/>
  <c r="BJ84" i="40"/>
  <c r="BJ88" i="40"/>
  <c r="BJ92" i="40"/>
  <c r="Q127" i="39"/>
  <c r="P127" i="39"/>
  <c r="Q85" i="39"/>
  <c r="P85" i="39"/>
  <c r="AG127" i="39"/>
  <c r="AF127" i="39"/>
  <c r="AG113" i="39"/>
  <c r="AF113" i="39"/>
  <c r="AG99" i="39"/>
  <c r="AF99" i="39"/>
  <c r="AG85" i="39"/>
  <c r="AF85" i="39"/>
  <c r="AG71" i="39"/>
  <c r="AF71" i="39"/>
  <c r="AG57" i="39"/>
  <c r="AF57" i="39"/>
  <c r="AG43" i="39"/>
  <c r="AF43" i="39"/>
  <c r="AG29" i="39"/>
  <c r="AF29" i="39"/>
  <c r="AG15" i="39"/>
  <c r="AF15" i="39"/>
  <c r="BL66" i="40" l="1"/>
  <c r="BL98" i="40"/>
  <c r="BL34" i="40"/>
  <c r="BL18" i="40"/>
  <c r="M74" i="39"/>
  <c r="M80" i="39"/>
  <c r="M83" i="39"/>
  <c r="M79" i="39"/>
  <c r="M75" i="39"/>
  <c r="M82" i="39"/>
  <c r="M76" i="39"/>
  <c r="M78" i="39"/>
  <c r="M84" i="39"/>
  <c r="M81" i="39"/>
  <c r="M77" i="39"/>
  <c r="N126" i="39"/>
  <c r="N122" i="39"/>
  <c r="N118" i="39"/>
  <c r="N119" i="39"/>
  <c r="N121" i="39"/>
  <c r="N125" i="39"/>
  <c r="N117" i="39"/>
  <c r="N124" i="39"/>
  <c r="N120" i="39"/>
  <c r="N116" i="39"/>
  <c r="N123" i="39"/>
  <c r="N83" i="39"/>
  <c r="N79" i="39"/>
  <c r="N75" i="39"/>
  <c r="N74" i="39"/>
  <c r="N82" i="39"/>
  <c r="N84" i="39"/>
  <c r="N78" i="39"/>
  <c r="N76" i="39"/>
  <c r="N81" i="39"/>
  <c r="N77" i="39"/>
  <c r="N80" i="39"/>
  <c r="M117" i="39"/>
  <c r="M126" i="39"/>
  <c r="M122" i="39"/>
  <c r="M118" i="39"/>
  <c r="M119" i="39"/>
  <c r="M125" i="39"/>
  <c r="M121" i="39"/>
  <c r="M123" i="39"/>
  <c r="M124" i="39"/>
  <c r="M120" i="39"/>
  <c r="M116" i="39"/>
  <c r="T116" i="39" l="1"/>
  <c r="AJ114" i="39"/>
  <c r="AI114" i="39"/>
  <c r="AJ100" i="39"/>
  <c r="AI100" i="39"/>
  <c r="AJ86" i="39"/>
  <c r="AI86" i="39"/>
  <c r="AJ72" i="39"/>
  <c r="AI72" i="39"/>
  <c r="AJ58" i="39"/>
  <c r="AI58" i="39"/>
  <c r="AJ44" i="39"/>
  <c r="AI44" i="39"/>
  <c r="AJ30" i="39"/>
  <c r="AI30" i="39"/>
  <c r="AJ16" i="39"/>
  <c r="AI16" i="39"/>
  <c r="Q113" i="39"/>
  <c r="P113" i="39"/>
  <c r="Q99" i="39"/>
  <c r="P99" i="39"/>
  <c r="Q43" i="39"/>
  <c r="P43" i="39"/>
  <c r="Q29" i="39"/>
  <c r="P29" i="39"/>
  <c r="Q15" i="39"/>
  <c r="P15" i="39"/>
  <c r="M112" i="39" l="1"/>
  <c r="M108" i="39"/>
  <c r="M104" i="39"/>
  <c r="M111" i="39"/>
  <c r="M107" i="39"/>
  <c r="M103" i="39"/>
  <c r="M110" i="39"/>
  <c r="M106" i="39"/>
  <c r="M102" i="39"/>
  <c r="M109" i="39"/>
  <c r="M105" i="39"/>
  <c r="N112" i="39"/>
  <c r="N108" i="39"/>
  <c r="N104" i="39"/>
  <c r="N111" i="39"/>
  <c r="N107" i="39"/>
  <c r="N103" i="39"/>
  <c r="N110" i="39"/>
  <c r="N106" i="39"/>
  <c r="N102" i="39"/>
  <c r="N109" i="39"/>
  <c r="N105" i="39"/>
  <c r="M97" i="39"/>
  <c r="M93" i="39"/>
  <c r="M89" i="39"/>
  <c r="M96" i="39"/>
  <c r="M92" i="39"/>
  <c r="M88" i="39"/>
  <c r="M95" i="39"/>
  <c r="M91" i="39"/>
  <c r="M98" i="39"/>
  <c r="M94" i="39"/>
  <c r="M90" i="39"/>
  <c r="N97" i="39"/>
  <c r="N93" i="39"/>
  <c r="N89" i="39"/>
  <c r="N96" i="39"/>
  <c r="N92" i="39"/>
  <c r="N88" i="39"/>
  <c r="N95" i="39"/>
  <c r="N91" i="39"/>
  <c r="N98" i="39"/>
  <c r="N94" i="39"/>
  <c r="N90" i="39"/>
  <c r="N27" i="39"/>
  <c r="N23" i="39"/>
  <c r="N19" i="39"/>
  <c r="N24" i="39"/>
  <c r="N26" i="39"/>
  <c r="N22" i="39"/>
  <c r="N18" i="39"/>
  <c r="N25" i="39"/>
  <c r="N21" i="39"/>
  <c r="N28" i="39"/>
  <c r="N20" i="39"/>
  <c r="M27" i="39"/>
  <c r="M23" i="39"/>
  <c r="M19" i="39"/>
  <c r="M26" i="39"/>
  <c r="M18" i="39"/>
  <c r="M28" i="39"/>
  <c r="M20" i="39"/>
  <c r="M22" i="39"/>
  <c r="M25" i="39"/>
  <c r="M21" i="39"/>
  <c r="M24" i="39"/>
  <c r="M39" i="39"/>
  <c r="M42" i="39"/>
  <c r="M38" i="39"/>
  <c r="M34" i="39"/>
  <c r="M41" i="39"/>
  <c r="M37" i="39"/>
  <c r="M33" i="39"/>
  <c r="M40" i="39"/>
  <c r="M36" i="39"/>
  <c r="M32" i="39"/>
  <c r="M35" i="39"/>
  <c r="N42" i="39"/>
  <c r="N38" i="39"/>
  <c r="N34" i="39"/>
  <c r="N35" i="39"/>
  <c r="N39" i="39"/>
  <c r="N41" i="39"/>
  <c r="N37" i="39"/>
  <c r="N33" i="39"/>
  <c r="N40" i="39"/>
  <c r="N36" i="39"/>
  <c r="N32" i="39"/>
  <c r="N9" i="39"/>
  <c r="N12" i="39"/>
  <c r="N8" i="39"/>
  <c r="N4" i="39"/>
  <c r="N5" i="39"/>
  <c r="N11" i="39"/>
  <c r="N7" i="39"/>
  <c r="N14" i="39"/>
  <c r="N10" i="39"/>
  <c r="N6" i="39"/>
  <c r="N13" i="39"/>
  <c r="M13" i="39"/>
  <c r="M9" i="39"/>
  <c r="M5" i="39"/>
  <c r="M8" i="39"/>
  <c r="M4" i="39"/>
  <c r="M12" i="39"/>
  <c r="M11" i="39"/>
  <c r="M7" i="39"/>
  <c r="M14" i="39"/>
  <c r="M10" i="39"/>
  <c r="M6" i="39"/>
  <c r="O5" i="48"/>
  <c r="O6" i="48"/>
  <c r="O7" i="48"/>
  <c r="O8" i="48"/>
  <c r="O9" i="48"/>
  <c r="O10" i="48"/>
  <c r="S11" i="48"/>
  <c r="M11" i="48" s="1"/>
  <c r="P57" i="39" s="1"/>
  <c r="S12" i="48"/>
  <c r="N12" i="48" s="1"/>
  <c r="Q71" i="39" s="1"/>
  <c r="O13" i="48"/>
  <c r="O14" i="48"/>
  <c r="O15" i="48"/>
  <c r="O16" i="48"/>
  <c r="L17" i="48"/>
  <c r="O18" i="48"/>
  <c r="O19" i="48"/>
  <c r="O20" i="48"/>
  <c r="O21" i="48"/>
  <c r="O22" i="48"/>
  <c r="O23" i="48"/>
  <c r="O24" i="48"/>
  <c r="V24" i="48"/>
  <c r="O25" i="48"/>
  <c r="M26" i="48"/>
  <c r="BL129" i="40" s="1"/>
  <c r="N26" i="48"/>
  <c r="M27" i="48"/>
  <c r="N27" i="48"/>
  <c r="BM145" i="40" s="1"/>
  <c r="B28" i="48"/>
  <c r="B29" i="48" s="1"/>
  <c r="C28" i="48"/>
  <c r="C29" i="48" s="1"/>
  <c r="D28" i="48"/>
  <c r="D29" i="48" s="1"/>
  <c r="E28" i="48"/>
  <c r="E29" i="48" s="1"/>
  <c r="F28" i="48"/>
  <c r="F29" i="48" s="1"/>
  <c r="G28" i="48"/>
  <c r="G29" i="48" s="1"/>
  <c r="H28" i="48"/>
  <c r="H29" i="48" s="1"/>
  <c r="I28" i="48"/>
  <c r="I29" i="48" s="1"/>
  <c r="J28" i="48"/>
  <c r="J29" i="48" s="1"/>
  <c r="K28" i="48"/>
  <c r="K29" i="48" s="1"/>
  <c r="L28" i="48"/>
  <c r="N28" i="48" l="1"/>
  <c r="BM129" i="40"/>
  <c r="M128" i="40"/>
  <c r="M124" i="40"/>
  <c r="M120" i="40"/>
  <c r="M116" i="40"/>
  <c r="AC126" i="40"/>
  <c r="AC122" i="40"/>
  <c r="AC118" i="40"/>
  <c r="AS125" i="40"/>
  <c r="AS121" i="40"/>
  <c r="AS117" i="40"/>
  <c r="BI126" i="40"/>
  <c r="BI122" i="40"/>
  <c r="BI118" i="40"/>
  <c r="M127" i="40"/>
  <c r="M123" i="40"/>
  <c r="M119" i="40"/>
  <c r="AC125" i="40"/>
  <c r="AC121" i="40"/>
  <c r="AC117" i="40"/>
  <c r="AS128" i="40"/>
  <c r="AS124" i="40"/>
  <c r="AS120" i="40"/>
  <c r="AS116" i="40"/>
  <c r="BI125" i="40"/>
  <c r="BI121" i="40"/>
  <c r="BI117" i="40"/>
  <c r="M126" i="40"/>
  <c r="M122" i="40"/>
  <c r="M118" i="40"/>
  <c r="AC128" i="40"/>
  <c r="AC124" i="40"/>
  <c r="AC120" i="40"/>
  <c r="AC116" i="40"/>
  <c r="AS127" i="40"/>
  <c r="AS123" i="40"/>
  <c r="AS119" i="40"/>
  <c r="BI128" i="40"/>
  <c r="BI124" i="40"/>
  <c r="BI120" i="40"/>
  <c r="BI116" i="40"/>
  <c r="M125" i="40"/>
  <c r="M121" i="40"/>
  <c r="M117" i="40"/>
  <c r="AC127" i="40"/>
  <c r="AC123" i="40"/>
  <c r="AC119" i="40"/>
  <c r="AS126" i="40"/>
  <c r="AS122" i="40"/>
  <c r="AS118" i="40"/>
  <c r="BI127" i="40"/>
  <c r="BI123" i="40"/>
  <c r="BI119" i="40"/>
  <c r="M54" i="39"/>
  <c r="M152" i="39" s="1"/>
  <c r="M50" i="39"/>
  <c r="M148" i="39" s="1"/>
  <c r="M46" i="39"/>
  <c r="M48" i="39"/>
  <c r="M146" i="39" s="1"/>
  <c r="M53" i="39"/>
  <c r="M151" i="39" s="1"/>
  <c r="M49" i="39"/>
  <c r="M147" i="39" s="1"/>
  <c r="M52" i="39"/>
  <c r="M150" i="39" s="1"/>
  <c r="M56" i="39"/>
  <c r="M154" i="39" s="1"/>
  <c r="M51" i="39"/>
  <c r="M149" i="39" s="1"/>
  <c r="M55" i="39"/>
  <c r="M153" i="39" s="1"/>
  <c r="M47" i="39"/>
  <c r="M145" i="39" s="1"/>
  <c r="O27" i="48"/>
  <c r="BL145" i="40"/>
  <c r="N68" i="39"/>
  <c r="N138" i="39" s="1"/>
  <c r="N64" i="39"/>
  <c r="N134" i="39" s="1"/>
  <c r="N60" i="39"/>
  <c r="N130" i="39" s="1"/>
  <c r="N67" i="39"/>
  <c r="N137" i="39" s="1"/>
  <c r="N63" i="39"/>
  <c r="N133" i="39" s="1"/>
  <c r="N70" i="39"/>
  <c r="N140" i="39" s="1"/>
  <c r="N66" i="39"/>
  <c r="N136" i="39" s="1"/>
  <c r="N62" i="39"/>
  <c r="N132" i="39" s="1"/>
  <c r="N69" i="39"/>
  <c r="N139" i="39" s="1"/>
  <c r="N65" i="39"/>
  <c r="N135" i="39" s="1"/>
  <c r="N61" i="39"/>
  <c r="N131" i="39" s="1"/>
  <c r="N144" i="40"/>
  <c r="N140" i="40"/>
  <c r="N136" i="40"/>
  <c r="N132" i="40"/>
  <c r="AD143" i="40"/>
  <c r="AD139" i="40"/>
  <c r="AD135" i="40"/>
  <c r="AT144" i="40"/>
  <c r="AT140" i="40"/>
  <c r="AT136" i="40"/>
  <c r="AT132" i="40"/>
  <c r="BJ141" i="40"/>
  <c r="BJ137" i="40"/>
  <c r="BJ133" i="40"/>
  <c r="N143" i="40"/>
  <c r="N139" i="40"/>
  <c r="N135" i="40"/>
  <c r="AD142" i="40"/>
  <c r="AD138" i="40"/>
  <c r="AD134" i="40"/>
  <c r="AT143" i="40"/>
  <c r="AT139" i="40"/>
  <c r="AT135" i="40"/>
  <c r="BJ144" i="40"/>
  <c r="BJ140" i="40"/>
  <c r="BJ136" i="40"/>
  <c r="BJ132" i="40"/>
  <c r="N142" i="40"/>
  <c r="N138" i="40"/>
  <c r="N134" i="40"/>
  <c r="AD141" i="40"/>
  <c r="AD137" i="40"/>
  <c r="AD133" i="40"/>
  <c r="AT142" i="40"/>
  <c r="AT138" i="40"/>
  <c r="AT134" i="40"/>
  <c r="BJ143" i="40"/>
  <c r="BJ139" i="40"/>
  <c r="BJ135" i="40"/>
  <c r="N141" i="40"/>
  <c r="N137" i="40"/>
  <c r="N133" i="40"/>
  <c r="AD144" i="40"/>
  <c r="AD140" i="40"/>
  <c r="AD136" i="40"/>
  <c r="AD132" i="40"/>
  <c r="AT141" i="40"/>
  <c r="AT137" i="40"/>
  <c r="AT133" i="40"/>
  <c r="BJ142" i="40"/>
  <c r="BJ138" i="40"/>
  <c r="BJ134" i="40"/>
  <c r="O26" i="48"/>
  <c r="O28" i="48" s="1"/>
  <c r="L29" i="48"/>
  <c r="M28" i="48"/>
  <c r="T27" i="48"/>
  <c r="M12" i="48"/>
  <c r="P71" i="39" s="1"/>
  <c r="S26" i="48"/>
  <c r="N11" i="48"/>
  <c r="M144" i="39" l="1"/>
  <c r="M17" i="48"/>
  <c r="N128" i="40"/>
  <c r="N124" i="40"/>
  <c r="N120" i="40"/>
  <c r="N116" i="40"/>
  <c r="AD126" i="40"/>
  <c r="AD122" i="40"/>
  <c r="AD118" i="40"/>
  <c r="AT125" i="40"/>
  <c r="AT121" i="40"/>
  <c r="AT117" i="40"/>
  <c r="BJ126" i="40"/>
  <c r="BJ122" i="40"/>
  <c r="BJ118" i="40"/>
  <c r="N127" i="40"/>
  <c r="N123" i="40"/>
  <c r="N119" i="40"/>
  <c r="AD125" i="40"/>
  <c r="AD121" i="40"/>
  <c r="AD117" i="40"/>
  <c r="AT128" i="40"/>
  <c r="AT124" i="40"/>
  <c r="AT120" i="40"/>
  <c r="AT116" i="40"/>
  <c r="BJ125" i="40"/>
  <c r="BJ121" i="40"/>
  <c r="BJ117" i="40"/>
  <c r="N126" i="40"/>
  <c r="N122" i="40"/>
  <c r="N118" i="40"/>
  <c r="AD128" i="40"/>
  <c r="AD124" i="40"/>
  <c r="AD120" i="40"/>
  <c r="AD116" i="40"/>
  <c r="AT127" i="40"/>
  <c r="AT123" i="40"/>
  <c r="AT119" i="40"/>
  <c r="BJ128" i="40"/>
  <c r="BJ124" i="40"/>
  <c r="BJ120" i="40"/>
  <c r="BJ116" i="40"/>
  <c r="BL130" i="40" s="1"/>
  <c r="N125" i="40"/>
  <c r="N121" i="40"/>
  <c r="N117" i="40"/>
  <c r="AD127" i="40"/>
  <c r="AD123" i="40"/>
  <c r="AD119" i="40"/>
  <c r="AT126" i="40"/>
  <c r="AT122" i="40"/>
  <c r="AT118" i="40"/>
  <c r="BJ127" i="40"/>
  <c r="BJ123" i="40"/>
  <c r="BJ119" i="40"/>
  <c r="M144" i="40"/>
  <c r="M140" i="40"/>
  <c r="M136" i="40"/>
  <c r="M132" i="40"/>
  <c r="AC143" i="40"/>
  <c r="AC139" i="40"/>
  <c r="AC135" i="40"/>
  <c r="AS144" i="40"/>
  <c r="AS140" i="40"/>
  <c r="AS136" i="40"/>
  <c r="AS132" i="40"/>
  <c r="BI141" i="40"/>
  <c r="BI137" i="40"/>
  <c r="BI133" i="40"/>
  <c r="M143" i="40"/>
  <c r="M139" i="40"/>
  <c r="M135" i="40"/>
  <c r="AC142" i="40"/>
  <c r="AC138" i="40"/>
  <c r="AC134" i="40"/>
  <c r="AS143" i="40"/>
  <c r="AS139" i="40"/>
  <c r="AS135" i="40"/>
  <c r="BI144" i="40"/>
  <c r="BI140" i="40"/>
  <c r="BI136" i="40"/>
  <c r="BI132" i="40"/>
  <c r="M142" i="40"/>
  <c r="M138" i="40"/>
  <c r="M134" i="40"/>
  <c r="AC141" i="40"/>
  <c r="AC137" i="40"/>
  <c r="AC133" i="40"/>
  <c r="AS142" i="40"/>
  <c r="AS138" i="40"/>
  <c r="AS134" i="40"/>
  <c r="BI143" i="40"/>
  <c r="BI139" i="40"/>
  <c r="BI135" i="40"/>
  <c r="M141" i="40"/>
  <c r="M137" i="40"/>
  <c r="M133" i="40"/>
  <c r="AC144" i="40"/>
  <c r="AC140" i="40"/>
  <c r="AC136" i="40"/>
  <c r="AC132" i="40"/>
  <c r="AS141" i="40"/>
  <c r="AS137" i="40"/>
  <c r="AS133" i="40"/>
  <c r="BI142" i="40"/>
  <c r="BI138" i="40"/>
  <c r="BI134" i="40"/>
  <c r="M29" i="48"/>
  <c r="M68" i="39"/>
  <c r="M138" i="39" s="1"/>
  <c r="M64" i="39"/>
  <c r="M134" i="39" s="1"/>
  <c r="M60" i="39"/>
  <c r="M67" i="39"/>
  <c r="M137" i="39" s="1"/>
  <c r="M63" i="39"/>
  <c r="M133" i="39" s="1"/>
  <c r="M70" i="39"/>
  <c r="M140" i="39" s="1"/>
  <c r="M66" i="39"/>
  <c r="M136" i="39" s="1"/>
  <c r="M62" i="39"/>
  <c r="M132" i="39" s="1"/>
  <c r="M69" i="39"/>
  <c r="M139" i="39" s="1"/>
  <c r="M65" i="39"/>
  <c r="M135" i="39" s="1"/>
  <c r="M61" i="39"/>
  <c r="M131" i="39" s="1"/>
  <c r="N141" i="39"/>
  <c r="O11" i="48"/>
  <c r="O17" i="48" s="1"/>
  <c r="Q57" i="39"/>
  <c r="O12" i="48"/>
  <c r="S27" i="48"/>
  <c r="T26" i="48"/>
  <c r="N17" i="48"/>
  <c r="N29" i="48" s="1"/>
  <c r="M130" i="39" l="1"/>
  <c r="P142" i="39"/>
  <c r="BL146" i="40"/>
  <c r="N54" i="39"/>
  <c r="N152" i="39" s="1"/>
  <c r="N50" i="39"/>
  <c r="N148" i="39" s="1"/>
  <c r="N46" i="39"/>
  <c r="N53" i="39"/>
  <c r="N151" i="39" s="1"/>
  <c r="N49" i="39"/>
  <c r="N147" i="39" s="1"/>
  <c r="N56" i="39"/>
  <c r="N154" i="39" s="1"/>
  <c r="N52" i="39"/>
  <c r="N150" i="39" s="1"/>
  <c r="N48" i="39"/>
  <c r="N146" i="39" s="1"/>
  <c r="N55" i="39"/>
  <c r="N153" i="39" s="1"/>
  <c r="N51" i="39"/>
  <c r="N149" i="39" s="1"/>
  <c r="N47" i="39"/>
  <c r="N145" i="39" s="1"/>
  <c r="O29" i="48"/>
  <c r="P155" i="39" l="1"/>
  <c r="N144" i="39"/>
  <c r="O172" i="39"/>
  <c r="N155" i="39"/>
  <c r="AA145" i="40" l="1"/>
  <c r="AM53" i="28" l="1"/>
  <c r="AL53" i="28"/>
  <c r="AK53" i="28"/>
  <c r="AJ53" i="28"/>
  <c r="AI53" i="28"/>
  <c r="AH53" i="28"/>
  <c r="AG53" i="28"/>
  <c r="AF53" i="28"/>
  <c r="AE53" i="28"/>
  <c r="AD53" i="28"/>
  <c r="AC53" i="28"/>
  <c r="AM52" i="28"/>
  <c r="AL52" i="28"/>
  <c r="AK52" i="28"/>
  <c r="AJ52" i="28"/>
  <c r="AI52" i="28"/>
  <c r="AH52" i="28"/>
  <c r="AG52" i="28"/>
  <c r="AF52" i="28"/>
  <c r="AE52" i="28"/>
  <c r="AD52" i="28"/>
  <c r="AC52" i="28"/>
  <c r="AM51" i="28"/>
  <c r="AL51" i="28"/>
  <c r="AK51" i="28"/>
  <c r="AJ51" i="28"/>
  <c r="AI51" i="28"/>
  <c r="AH51" i="28"/>
  <c r="AG51" i="28"/>
  <c r="AF51" i="28"/>
  <c r="AE51" i="28"/>
  <c r="AD51" i="28"/>
  <c r="AC51" i="28"/>
  <c r="D35" i="2" l="1"/>
  <c r="E35" i="2" s="1"/>
  <c r="F35" i="2" s="1"/>
  <c r="G35" i="2" s="1"/>
  <c r="H35" i="2" s="1"/>
  <c r="I35" i="2" s="1"/>
  <c r="J35" i="2" s="1"/>
  <c r="K35" i="2" s="1"/>
  <c r="L35" i="2" s="1"/>
  <c r="AA89" i="43" l="1"/>
  <c r="Z89" i="43"/>
  <c r="Y89" i="43"/>
  <c r="X89" i="43"/>
  <c r="W89" i="43"/>
  <c r="V89" i="43"/>
  <c r="U89" i="43"/>
  <c r="T89" i="43"/>
  <c r="S89" i="43"/>
  <c r="R89" i="43"/>
  <c r="Q89" i="43"/>
  <c r="P89" i="43"/>
  <c r="O89" i="43"/>
  <c r="N89" i="43"/>
  <c r="M89" i="43"/>
  <c r="L89" i="43"/>
  <c r="K89" i="43"/>
  <c r="J89" i="43"/>
  <c r="I89" i="43"/>
  <c r="H89" i="43"/>
  <c r="G89" i="43"/>
  <c r="F89" i="43"/>
  <c r="E89" i="43"/>
  <c r="D89" i="43"/>
  <c r="C89" i="43"/>
  <c r="AA76" i="43"/>
  <c r="Z76" i="43"/>
  <c r="Y76" i="43"/>
  <c r="X76" i="43"/>
  <c r="W76" i="43"/>
  <c r="V76" i="43"/>
  <c r="U76" i="43"/>
  <c r="T76" i="43"/>
  <c r="S76" i="43"/>
  <c r="R76" i="43"/>
  <c r="Q76" i="43"/>
  <c r="P76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C76" i="43"/>
  <c r="AA58" i="43"/>
  <c r="Z58" i="43"/>
  <c r="Y58" i="43"/>
  <c r="X58" i="43"/>
  <c r="W58" i="43"/>
  <c r="V58" i="43"/>
  <c r="U58" i="43"/>
  <c r="T58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G58" i="43"/>
  <c r="F58" i="43"/>
  <c r="E58" i="43"/>
  <c r="D58" i="43"/>
  <c r="C58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C40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M22" i="43"/>
  <c r="L22" i="43"/>
  <c r="K22" i="43"/>
  <c r="J22" i="43"/>
  <c r="I22" i="43"/>
  <c r="H22" i="43"/>
  <c r="G22" i="43"/>
  <c r="F22" i="43"/>
  <c r="E22" i="43"/>
  <c r="D22" i="43"/>
  <c r="C22" i="43"/>
  <c r="AA188" i="36"/>
  <c r="Z188" i="36"/>
  <c r="Y188" i="36"/>
  <c r="X188" i="36"/>
  <c r="W188" i="36"/>
  <c r="V188" i="36"/>
  <c r="U188" i="36"/>
  <c r="T188" i="36"/>
  <c r="S188" i="36"/>
  <c r="R188" i="36"/>
  <c r="Q188" i="36"/>
  <c r="P188" i="36"/>
  <c r="O188" i="36"/>
  <c r="N188" i="36"/>
  <c r="M188" i="36"/>
  <c r="L188" i="36"/>
  <c r="K188" i="36"/>
  <c r="J188" i="36"/>
  <c r="I188" i="36"/>
  <c r="H188" i="36"/>
  <c r="G188" i="36"/>
  <c r="F188" i="36"/>
  <c r="E188" i="36"/>
  <c r="D188" i="36"/>
  <c r="C188" i="36"/>
  <c r="AA181" i="36"/>
  <c r="Z181" i="36"/>
  <c r="Y181" i="36"/>
  <c r="X181" i="36"/>
  <c r="W181" i="36"/>
  <c r="V181" i="36"/>
  <c r="U181" i="36"/>
  <c r="T181" i="36"/>
  <c r="S181" i="36"/>
  <c r="R181" i="36"/>
  <c r="Q181" i="36"/>
  <c r="P181" i="36"/>
  <c r="O181" i="36"/>
  <c r="N181" i="36"/>
  <c r="M181" i="36"/>
  <c r="L181" i="36"/>
  <c r="K181" i="36"/>
  <c r="J181" i="36"/>
  <c r="I181" i="36"/>
  <c r="H181" i="36"/>
  <c r="G181" i="36"/>
  <c r="F181" i="36"/>
  <c r="E181" i="36"/>
  <c r="D181" i="36"/>
  <c r="C181" i="36"/>
  <c r="AA161" i="36"/>
  <c r="Z161" i="36"/>
  <c r="Y161" i="36"/>
  <c r="X161" i="36"/>
  <c r="W161" i="36"/>
  <c r="V161" i="36"/>
  <c r="U161" i="36"/>
  <c r="T161" i="36"/>
  <c r="S161" i="36"/>
  <c r="R161" i="36"/>
  <c r="Q161" i="36"/>
  <c r="P161" i="36"/>
  <c r="O161" i="36"/>
  <c r="N161" i="36"/>
  <c r="M161" i="36"/>
  <c r="L161" i="36"/>
  <c r="K161" i="36"/>
  <c r="J161" i="36"/>
  <c r="I161" i="36"/>
  <c r="H161" i="36"/>
  <c r="G161" i="36"/>
  <c r="F161" i="36"/>
  <c r="E161" i="36"/>
  <c r="D161" i="36"/>
  <c r="C161" i="36"/>
  <c r="AA142" i="36"/>
  <c r="Z142" i="36"/>
  <c r="Y142" i="36"/>
  <c r="X142" i="36"/>
  <c r="W142" i="36"/>
  <c r="V142" i="36"/>
  <c r="U142" i="36"/>
  <c r="T142" i="36"/>
  <c r="S142" i="36"/>
  <c r="R142" i="36"/>
  <c r="Q142" i="36"/>
  <c r="P142" i="36"/>
  <c r="O142" i="36"/>
  <c r="N142" i="36"/>
  <c r="M142" i="36"/>
  <c r="L142" i="36"/>
  <c r="K142" i="36"/>
  <c r="J142" i="36"/>
  <c r="I142" i="36"/>
  <c r="H142" i="36"/>
  <c r="G142" i="36"/>
  <c r="F142" i="36"/>
  <c r="E142" i="36"/>
  <c r="D142" i="36"/>
  <c r="C142" i="36"/>
  <c r="AA126" i="36"/>
  <c r="Z126" i="36"/>
  <c r="Y126" i="36"/>
  <c r="X126" i="36"/>
  <c r="W126" i="36"/>
  <c r="V126" i="36"/>
  <c r="U126" i="36"/>
  <c r="T126" i="36"/>
  <c r="S126" i="36"/>
  <c r="R126" i="36"/>
  <c r="Q126" i="36"/>
  <c r="P126" i="36"/>
  <c r="O126" i="36"/>
  <c r="N126" i="36"/>
  <c r="M126" i="36"/>
  <c r="L126" i="36"/>
  <c r="K126" i="36"/>
  <c r="J126" i="36"/>
  <c r="I126" i="36"/>
  <c r="H126" i="36"/>
  <c r="G126" i="36"/>
  <c r="F126" i="36"/>
  <c r="E126" i="36"/>
  <c r="D126" i="36"/>
  <c r="C126" i="36"/>
  <c r="AA109" i="36"/>
  <c r="Z109" i="36"/>
  <c r="Y109" i="36"/>
  <c r="X109" i="36"/>
  <c r="W109" i="36"/>
  <c r="V109" i="36"/>
  <c r="U109" i="36"/>
  <c r="T109" i="36"/>
  <c r="S109" i="36"/>
  <c r="R109" i="36"/>
  <c r="Q109" i="36"/>
  <c r="P109" i="36"/>
  <c r="O109" i="36"/>
  <c r="N109" i="36"/>
  <c r="M109" i="36"/>
  <c r="L109" i="36"/>
  <c r="K109" i="36"/>
  <c r="J109" i="36"/>
  <c r="I109" i="36"/>
  <c r="H109" i="36"/>
  <c r="G109" i="36"/>
  <c r="F109" i="36"/>
  <c r="E109" i="36"/>
  <c r="D109" i="36"/>
  <c r="C109" i="36"/>
  <c r="AA92" i="36"/>
  <c r="Z92" i="36"/>
  <c r="Y92" i="36"/>
  <c r="X92" i="36"/>
  <c r="W92" i="36"/>
  <c r="V92" i="36"/>
  <c r="U92" i="36"/>
  <c r="T92" i="36"/>
  <c r="S92" i="36"/>
  <c r="R92" i="36"/>
  <c r="Q92" i="36"/>
  <c r="P92" i="36"/>
  <c r="O92" i="36"/>
  <c r="N92" i="36"/>
  <c r="M92" i="36"/>
  <c r="L92" i="36"/>
  <c r="K92" i="36"/>
  <c r="J92" i="36"/>
  <c r="I92" i="36"/>
  <c r="H92" i="36"/>
  <c r="G92" i="36"/>
  <c r="F92" i="36"/>
  <c r="E92" i="36"/>
  <c r="D92" i="36"/>
  <c r="C92" i="36"/>
  <c r="AA77" i="36"/>
  <c r="Z77" i="36"/>
  <c r="Y77" i="36"/>
  <c r="X77" i="36"/>
  <c r="W77" i="36"/>
  <c r="V77" i="36"/>
  <c r="U77" i="36"/>
  <c r="T77" i="36"/>
  <c r="S77" i="36"/>
  <c r="R77" i="36"/>
  <c r="Q77" i="36"/>
  <c r="P77" i="36"/>
  <c r="O77" i="36"/>
  <c r="N77" i="36"/>
  <c r="M77" i="36"/>
  <c r="L77" i="36"/>
  <c r="K77" i="36"/>
  <c r="J77" i="36"/>
  <c r="I77" i="36"/>
  <c r="H77" i="36"/>
  <c r="G77" i="36"/>
  <c r="F77" i="36"/>
  <c r="E77" i="36"/>
  <c r="D77" i="36"/>
  <c r="C77" i="36"/>
  <c r="AA58" i="36"/>
  <c r="Z58" i="36"/>
  <c r="Y58" i="36"/>
  <c r="X58" i="36"/>
  <c r="W58" i="36"/>
  <c r="V58" i="36"/>
  <c r="U58" i="36"/>
  <c r="T58" i="36"/>
  <c r="S58" i="36"/>
  <c r="R58" i="36"/>
  <c r="Q58" i="36"/>
  <c r="P58" i="36"/>
  <c r="O58" i="36"/>
  <c r="N58" i="36"/>
  <c r="M58" i="36"/>
  <c r="L58" i="36"/>
  <c r="K58" i="36"/>
  <c r="J58" i="36"/>
  <c r="I58" i="36"/>
  <c r="H58" i="36"/>
  <c r="G58" i="36"/>
  <c r="F58" i="36"/>
  <c r="E58" i="36"/>
  <c r="D58" i="36"/>
  <c r="C58" i="36"/>
  <c r="AA40" i="36"/>
  <c r="Z40" i="36"/>
  <c r="Y40" i="36"/>
  <c r="X40" i="36"/>
  <c r="W40" i="36"/>
  <c r="V40" i="36"/>
  <c r="U40" i="36"/>
  <c r="T40" i="36"/>
  <c r="S40" i="36"/>
  <c r="R40" i="36"/>
  <c r="Q40" i="36"/>
  <c r="P40" i="36"/>
  <c r="O40" i="36"/>
  <c r="N40" i="36"/>
  <c r="M40" i="36"/>
  <c r="L40" i="36"/>
  <c r="K40" i="36"/>
  <c r="J40" i="36"/>
  <c r="I40" i="36"/>
  <c r="H40" i="36"/>
  <c r="G40" i="36"/>
  <c r="F40" i="36"/>
  <c r="E40" i="36"/>
  <c r="D40" i="36"/>
  <c r="C40" i="36"/>
  <c r="AA22" i="36"/>
  <c r="Z22" i="36"/>
  <c r="Y22" i="36"/>
  <c r="X22" i="36"/>
  <c r="W22" i="36"/>
  <c r="V22" i="36"/>
  <c r="U22" i="36"/>
  <c r="T22" i="36"/>
  <c r="S22" i="36"/>
  <c r="R22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AA188" i="35"/>
  <c r="Z188" i="35"/>
  <c r="Y188" i="35"/>
  <c r="X188" i="35"/>
  <c r="W188" i="35"/>
  <c r="V188" i="35"/>
  <c r="U188" i="35"/>
  <c r="T188" i="35"/>
  <c r="S188" i="35"/>
  <c r="R188" i="35"/>
  <c r="Q188" i="35"/>
  <c r="P188" i="35"/>
  <c r="O188" i="35"/>
  <c r="N188" i="35"/>
  <c r="M188" i="35"/>
  <c r="L188" i="35"/>
  <c r="K188" i="35"/>
  <c r="J188" i="35"/>
  <c r="I188" i="35"/>
  <c r="H188" i="35"/>
  <c r="G188" i="35"/>
  <c r="F188" i="35"/>
  <c r="E188" i="35"/>
  <c r="D188" i="35"/>
  <c r="C188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AA161" i="35"/>
  <c r="Z161" i="35"/>
  <c r="Y161" i="35"/>
  <c r="X161" i="35"/>
  <c r="W161" i="35"/>
  <c r="V161" i="35"/>
  <c r="U161" i="35"/>
  <c r="T161" i="35"/>
  <c r="S161" i="35"/>
  <c r="R161" i="35"/>
  <c r="Q161" i="35"/>
  <c r="P161" i="35"/>
  <c r="O161" i="35"/>
  <c r="N161" i="35"/>
  <c r="M161" i="35"/>
  <c r="L161" i="35"/>
  <c r="K161" i="35"/>
  <c r="J161" i="35"/>
  <c r="I161" i="35"/>
  <c r="H161" i="35"/>
  <c r="G161" i="35"/>
  <c r="F161" i="35"/>
  <c r="E161" i="35"/>
  <c r="D161" i="35"/>
  <c r="C161" i="35"/>
  <c r="AA142" i="35"/>
  <c r="Z142" i="35"/>
  <c r="Y142" i="35"/>
  <c r="X142" i="35"/>
  <c r="W142" i="35"/>
  <c r="V142" i="35"/>
  <c r="U142" i="35"/>
  <c r="T142" i="35"/>
  <c r="S142" i="35"/>
  <c r="R142" i="35"/>
  <c r="Q142" i="35"/>
  <c r="P142" i="35"/>
  <c r="O142" i="35"/>
  <c r="N142" i="35"/>
  <c r="M142" i="35"/>
  <c r="L142" i="35"/>
  <c r="K142" i="35"/>
  <c r="J142" i="35"/>
  <c r="I142" i="35"/>
  <c r="H142" i="35"/>
  <c r="G142" i="35"/>
  <c r="F142" i="35"/>
  <c r="E142" i="35"/>
  <c r="D142" i="35"/>
  <c r="C142" i="35"/>
  <c r="AA126" i="35"/>
  <c r="Z126" i="35"/>
  <c r="Y126" i="35"/>
  <c r="X126" i="35"/>
  <c r="W126" i="35"/>
  <c r="V126" i="35"/>
  <c r="U126" i="35"/>
  <c r="T126" i="35"/>
  <c r="S126" i="35"/>
  <c r="R126" i="35"/>
  <c r="Q126" i="35"/>
  <c r="P126" i="35"/>
  <c r="O126" i="35"/>
  <c r="N126" i="35"/>
  <c r="M126" i="35"/>
  <c r="L126" i="35"/>
  <c r="K126" i="35"/>
  <c r="J126" i="35"/>
  <c r="I126" i="35"/>
  <c r="H126" i="35"/>
  <c r="G126" i="35"/>
  <c r="F126" i="35"/>
  <c r="E126" i="35"/>
  <c r="D126" i="35"/>
  <c r="C126" i="35"/>
  <c r="AA109" i="35"/>
  <c r="Z109" i="35"/>
  <c r="Y109" i="35"/>
  <c r="X109" i="35"/>
  <c r="W109" i="35"/>
  <c r="V109" i="35"/>
  <c r="U109" i="35"/>
  <c r="T109" i="35"/>
  <c r="S109" i="35"/>
  <c r="R109" i="35"/>
  <c r="Q109" i="35"/>
  <c r="P109" i="35"/>
  <c r="O109" i="35"/>
  <c r="N109" i="35"/>
  <c r="M109" i="35"/>
  <c r="L109" i="35"/>
  <c r="K109" i="35"/>
  <c r="J109" i="35"/>
  <c r="I109" i="35"/>
  <c r="H109" i="35"/>
  <c r="G109" i="35"/>
  <c r="F109" i="35"/>
  <c r="E109" i="35"/>
  <c r="D109" i="35"/>
  <c r="C109" i="35"/>
  <c r="AA92" i="35"/>
  <c r="Z92" i="35"/>
  <c r="Y92" i="35"/>
  <c r="X92" i="35"/>
  <c r="W92" i="35"/>
  <c r="V92" i="35"/>
  <c r="U92" i="35"/>
  <c r="T92" i="35"/>
  <c r="S92" i="35"/>
  <c r="R92" i="35"/>
  <c r="Q92" i="35"/>
  <c r="P92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C92" i="35"/>
  <c r="AA77" i="35"/>
  <c r="Z77" i="35"/>
  <c r="Y77" i="35"/>
  <c r="X77" i="35"/>
  <c r="W77" i="35"/>
  <c r="V77" i="35"/>
  <c r="U77" i="35"/>
  <c r="T77" i="35"/>
  <c r="S77" i="35"/>
  <c r="R77" i="35"/>
  <c r="Q77" i="35"/>
  <c r="P77" i="35"/>
  <c r="O77" i="35"/>
  <c r="N77" i="35"/>
  <c r="M77" i="35"/>
  <c r="L77" i="35"/>
  <c r="K77" i="35"/>
  <c r="J77" i="35"/>
  <c r="I77" i="35"/>
  <c r="H77" i="35"/>
  <c r="G77" i="35"/>
  <c r="F77" i="35"/>
  <c r="E77" i="35"/>
  <c r="D77" i="35"/>
  <c r="C77" i="35"/>
  <c r="AA58" i="35"/>
  <c r="Z58" i="35"/>
  <c r="Y58" i="35"/>
  <c r="X58" i="35"/>
  <c r="W58" i="35"/>
  <c r="V58" i="35"/>
  <c r="U58" i="35"/>
  <c r="T58" i="35"/>
  <c r="S58" i="35"/>
  <c r="R58" i="35"/>
  <c r="Q58" i="35"/>
  <c r="P58" i="35"/>
  <c r="O58" i="35"/>
  <c r="N58" i="35"/>
  <c r="M58" i="35"/>
  <c r="L58" i="35"/>
  <c r="K58" i="35"/>
  <c r="J58" i="35"/>
  <c r="I58" i="35"/>
  <c r="H58" i="35"/>
  <c r="G58" i="35"/>
  <c r="F58" i="35"/>
  <c r="E58" i="35"/>
  <c r="D58" i="35"/>
  <c r="C58" i="35"/>
  <c r="AA40" i="35"/>
  <c r="Z40" i="35"/>
  <c r="Y40" i="35"/>
  <c r="X40" i="35"/>
  <c r="W40" i="35"/>
  <c r="V40" i="35"/>
  <c r="U40" i="35"/>
  <c r="T40" i="35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C40" i="35"/>
  <c r="AA22" i="35"/>
  <c r="Z22" i="35"/>
  <c r="Y22" i="35"/>
  <c r="X22" i="35"/>
  <c r="W22" i="35"/>
  <c r="V22" i="35"/>
  <c r="U22" i="35"/>
  <c r="T22" i="35"/>
  <c r="S22" i="35"/>
  <c r="R22" i="35"/>
  <c r="Q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AA187" i="34"/>
  <c r="Z187" i="34"/>
  <c r="Y187" i="34"/>
  <c r="X187" i="34"/>
  <c r="W187" i="34"/>
  <c r="V187" i="34"/>
  <c r="U187" i="34"/>
  <c r="T187" i="34"/>
  <c r="S187" i="34"/>
  <c r="R187" i="34"/>
  <c r="Q187" i="34"/>
  <c r="P187" i="34"/>
  <c r="O187" i="34"/>
  <c r="N187" i="34"/>
  <c r="M187" i="34"/>
  <c r="L187" i="34"/>
  <c r="K187" i="34"/>
  <c r="J187" i="34"/>
  <c r="I187" i="34"/>
  <c r="H187" i="34"/>
  <c r="G187" i="34"/>
  <c r="F187" i="34"/>
  <c r="E187" i="34"/>
  <c r="D187" i="34"/>
  <c r="C187" i="34"/>
  <c r="AA180" i="34"/>
  <c r="Z180" i="34"/>
  <c r="Y180" i="34"/>
  <c r="X180" i="34"/>
  <c r="W180" i="34"/>
  <c r="V180" i="34"/>
  <c r="U180" i="34"/>
  <c r="T180" i="34"/>
  <c r="S180" i="34"/>
  <c r="R180" i="34"/>
  <c r="Q180" i="34"/>
  <c r="P180" i="34"/>
  <c r="O180" i="34"/>
  <c r="N180" i="34"/>
  <c r="M180" i="34"/>
  <c r="L180" i="34"/>
  <c r="K180" i="34"/>
  <c r="J180" i="34"/>
  <c r="I180" i="34"/>
  <c r="H180" i="34"/>
  <c r="G180" i="34"/>
  <c r="F180" i="34"/>
  <c r="E180" i="34"/>
  <c r="D180" i="34"/>
  <c r="C180" i="34"/>
  <c r="AA160" i="34"/>
  <c r="Z160" i="34"/>
  <c r="Y160" i="34"/>
  <c r="X160" i="34"/>
  <c r="W160" i="34"/>
  <c r="V160" i="34"/>
  <c r="U160" i="34"/>
  <c r="T160" i="34"/>
  <c r="S160" i="34"/>
  <c r="R160" i="34"/>
  <c r="Q160" i="34"/>
  <c r="P160" i="34"/>
  <c r="O160" i="34"/>
  <c r="N160" i="34"/>
  <c r="M160" i="34"/>
  <c r="L160" i="34"/>
  <c r="K160" i="34"/>
  <c r="J160" i="34"/>
  <c r="I160" i="34"/>
  <c r="H160" i="34"/>
  <c r="G160" i="34"/>
  <c r="F160" i="34"/>
  <c r="E160" i="34"/>
  <c r="D160" i="34"/>
  <c r="C160" i="34"/>
  <c r="AA141" i="34"/>
  <c r="Z141" i="34"/>
  <c r="Y141" i="34"/>
  <c r="X141" i="34"/>
  <c r="W141" i="34"/>
  <c r="V141" i="34"/>
  <c r="U141" i="34"/>
  <c r="T141" i="34"/>
  <c r="S141" i="34"/>
  <c r="R141" i="34"/>
  <c r="Q141" i="34"/>
  <c r="P141" i="34"/>
  <c r="O141" i="34"/>
  <c r="N141" i="34"/>
  <c r="M141" i="34"/>
  <c r="L141" i="34"/>
  <c r="K141" i="34"/>
  <c r="J141" i="34"/>
  <c r="I141" i="34"/>
  <c r="H141" i="34"/>
  <c r="G141" i="34"/>
  <c r="F141" i="34"/>
  <c r="E141" i="34"/>
  <c r="D141" i="34"/>
  <c r="C141" i="34"/>
  <c r="AA126" i="34"/>
  <c r="Z126" i="34"/>
  <c r="Y126" i="34"/>
  <c r="X126" i="34"/>
  <c r="W126" i="34"/>
  <c r="V126" i="34"/>
  <c r="U126" i="34"/>
  <c r="T126" i="34"/>
  <c r="S126" i="34"/>
  <c r="R126" i="34"/>
  <c r="Q126" i="34"/>
  <c r="P126" i="34"/>
  <c r="O126" i="34"/>
  <c r="N126" i="34"/>
  <c r="M126" i="34"/>
  <c r="L126" i="34"/>
  <c r="K126" i="34"/>
  <c r="J126" i="34"/>
  <c r="I126" i="34"/>
  <c r="H126" i="34"/>
  <c r="G126" i="34"/>
  <c r="F126" i="34"/>
  <c r="E126" i="34"/>
  <c r="D126" i="34"/>
  <c r="C126" i="34"/>
  <c r="AA109" i="34"/>
  <c r="Z109" i="34"/>
  <c r="Y109" i="34"/>
  <c r="X109" i="34"/>
  <c r="W109" i="34"/>
  <c r="V109" i="34"/>
  <c r="U109" i="34"/>
  <c r="T109" i="34"/>
  <c r="S109" i="34"/>
  <c r="R109" i="34"/>
  <c r="Q109" i="34"/>
  <c r="P109" i="34"/>
  <c r="O109" i="34"/>
  <c r="N109" i="34"/>
  <c r="M109" i="34"/>
  <c r="L109" i="34"/>
  <c r="K109" i="34"/>
  <c r="J109" i="34"/>
  <c r="I109" i="34"/>
  <c r="H109" i="34"/>
  <c r="G109" i="34"/>
  <c r="F109" i="34"/>
  <c r="E109" i="34"/>
  <c r="D109" i="34"/>
  <c r="C109" i="34"/>
  <c r="AA92" i="34"/>
  <c r="Z92" i="34"/>
  <c r="Y92" i="34"/>
  <c r="X92" i="34"/>
  <c r="W92" i="34"/>
  <c r="V92" i="34"/>
  <c r="U92" i="34"/>
  <c r="T92" i="34"/>
  <c r="S92" i="34"/>
  <c r="R92" i="34"/>
  <c r="Q92" i="34"/>
  <c r="P92" i="34"/>
  <c r="O92" i="34"/>
  <c r="N92" i="34"/>
  <c r="M92" i="34"/>
  <c r="L92" i="34"/>
  <c r="K92" i="34"/>
  <c r="J92" i="34"/>
  <c r="I92" i="34"/>
  <c r="H92" i="34"/>
  <c r="G92" i="34"/>
  <c r="F92" i="34"/>
  <c r="E92" i="34"/>
  <c r="D92" i="34"/>
  <c r="C92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AA58" i="34"/>
  <c r="Z58" i="34"/>
  <c r="Y58" i="34"/>
  <c r="X58" i="34"/>
  <c r="W58" i="34"/>
  <c r="V58" i="34"/>
  <c r="U58" i="34"/>
  <c r="T58" i="34"/>
  <c r="S58" i="34"/>
  <c r="R58" i="34"/>
  <c r="Q58" i="34"/>
  <c r="P58" i="34"/>
  <c r="O58" i="34"/>
  <c r="N58" i="34"/>
  <c r="M58" i="34"/>
  <c r="L58" i="34"/>
  <c r="K58" i="34"/>
  <c r="J58" i="34"/>
  <c r="I58" i="34"/>
  <c r="H58" i="34"/>
  <c r="G58" i="34"/>
  <c r="F58" i="34"/>
  <c r="E58" i="34"/>
  <c r="D58" i="34"/>
  <c r="C58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77" i="32"/>
  <c r="Z77" i="32"/>
  <c r="Y77" i="32"/>
  <c r="X77" i="32"/>
  <c r="W77" i="32"/>
  <c r="V77" i="32"/>
  <c r="U77" i="32"/>
  <c r="T77" i="32"/>
  <c r="S77" i="32"/>
  <c r="R77" i="32"/>
  <c r="Q77" i="32"/>
  <c r="P77" i="32"/>
  <c r="O77" i="32"/>
  <c r="N77" i="32"/>
  <c r="M77" i="32"/>
  <c r="L77" i="32"/>
  <c r="K77" i="32"/>
  <c r="J77" i="32"/>
  <c r="I77" i="32"/>
  <c r="H77" i="32"/>
  <c r="G77" i="32"/>
  <c r="F77" i="32"/>
  <c r="E77" i="32"/>
  <c r="D77" i="32"/>
  <c r="C77" i="32"/>
  <c r="AA65" i="32"/>
  <c r="Z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C65" i="32"/>
  <c r="AA49" i="32"/>
  <c r="Z49" i="32"/>
  <c r="Y49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E49" i="32"/>
  <c r="D49" i="32"/>
  <c r="C49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8" i="31"/>
  <c r="Z188" i="31"/>
  <c r="Y188" i="31"/>
  <c r="X188" i="31"/>
  <c r="W188" i="31"/>
  <c r="V188" i="31"/>
  <c r="U188" i="31"/>
  <c r="T188" i="31"/>
  <c r="S188" i="31"/>
  <c r="R188" i="31"/>
  <c r="Q188" i="31"/>
  <c r="P188" i="31"/>
  <c r="O188" i="31"/>
  <c r="N188" i="31"/>
  <c r="M188" i="31"/>
  <c r="L188" i="31"/>
  <c r="K188" i="31"/>
  <c r="J188" i="31"/>
  <c r="I188" i="31"/>
  <c r="H188" i="31"/>
  <c r="G188" i="31"/>
  <c r="F188" i="31"/>
  <c r="E188" i="31"/>
  <c r="D188" i="31"/>
  <c r="C188" i="31"/>
  <c r="AA181" i="31"/>
  <c r="Z181" i="31"/>
  <c r="Y181" i="31"/>
  <c r="X181" i="31"/>
  <c r="W181" i="31"/>
  <c r="V181" i="31"/>
  <c r="U181" i="31"/>
  <c r="T181" i="31"/>
  <c r="S181" i="31"/>
  <c r="R181" i="31"/>
  <c r="Q181" i="31"/>
  <c r="P181" i="31"/>
  <c r="O181" i="31"/>
  <c r="N181" i="31"/>
  <c r="M181" i="31"/>
  <c r="L181" i="31"/>
  <c r="K181" i="31"/>
  <c r="J181" i="31"/>
  <c r="I181" i="31"/>
  <c r="H181" i="31"/>
  <c r="G181" i="31"/>
  <c r="F181" i="31"/>
  <c r="E181" i="31"/>
  <c r="D181" i="31"/>
  <c r="C181" i="31"/>
  <c r="AA161" i="31"/>
  <c r="Z161" i="31"/>
  <c r="Y161" i="31"/>
  <c r="X161" i="31"/>
  <c r="W161" i="31"/>
  <c r="V161" i="31"/>
  <c r="U161" i="31"/>
  <c r="T161" i="31"/>
  <c r="S161" i="31"/>
  <c r="R161" i="31"/>
  <c r="Q161" i="31"/>
  <c r="P161" i="31"/>
  <c r="O161" i="31"/>
  <c r="N161" i="31"/>
  <c r="M161" i="31"/>
  <c r="L161" i="31"/>
  <c r="K161" i="31"/>
  <c r="J161" i="31"/>
  <c r="I161" i="31"/>
  <c r="H161" i="31"/>
  <c r="G161" i="31"/>
  <c r="F161" i="31"/>
  <c r="E161" i="31"/>
  <c r="D161" i="31"/>
  <c r="C161" i="31"/>
  <c r="AA142" i="31"/>
  <c r="Z142" i="31"/>
  <c r="Y142" i="31"/>
  <c r="X142" i="31"/>
  <c r="W142" i="31"/>
  <c r="V142" i="31"/>
  <c r="U142" i="31"/>
  <c r="T142" i="31"/>
  <c r="S142" i="31"/>
  <c r="R142" i="31"/>
  <c r="Q142" i="31"/>
  <c r="P142" i="31"/>
  <c r="O142" i="31"/>
  <c r="N142" i="31"/>
  <c r="M142" i="31"/>
  <c r="L142" i="31"/>
  <c r="K142" i="31"/>
  <c r="J142" i="31"/>
  <c r="I142" i="31"/>
  <c r="H142" i="31"/>
  <c r="G142" i="31"/>
  <c r="F142" i="31"/>
  <c r="E142" i="31"/>
  <c r="D142" i="31"/>
  <c r="C142" i="31"/>
  <c r="AA126" i="31"/>
  <c r="Z126" i="31"/>
  <c r="Y126" i="31"/>
  <c r="X126" i="31"/>
  <c r="W126" i="31"/>
  <c r="V126" i="31"/>
  <c r="U126" i="31"/>
  <c r="T126" i="31"/>
  <c r="S126" i="31"/>
  <c r="R126" i="31"/>
  <c r="Q126" i="31"/>
  <c r="P126" i="31"/>
  <c r="O126" i="31"/>
  <c r="N126" i="31"/>
  <c r="M126" i="31"/>
  <c r="L126" i="31"/>
  <c r="K126" i="31"/>
  <c r="J126" i="31"/>
  <c r="I126" i="31"/>
  <c r="H126" i="31"/>
  <c r="G126" i="31"/>
  <c r="F126" i="31"/>
  <c r="E126" i="31"/>
  <c r="D126" i="31"/>
  <c r="C126" i="31"/>
  <c r="AA109" i="31"/>
  <c r="Z109" i="31"/>
  <c r="Y109" i="31"/>
  <c r="X109" i="31"/>
  <c r="W109" i="31"/>
  <c r="V109" i="31"/>
  <c r="U109" i="31"/>
  <c r="T109" i="31"/>
  <c r="S109" i="31"/>
  <c r="R109" i="31"/>
  <c r="Q109" i="31"/>
  <c r="P109" i="31"/>
  <c r="O109" i="31"/>
  <c r="N109" i="31"/>
  <c r="M109" i="31"/>
  <c r="L109" i="31"/>
  <c r="K109" i="31"/>
  <c r="J109" i="31"/>
  <c r="I109" i="31"/>
  <c r="H109" i="31"/>
  <c r="G109" i="31"/>
  <c r="F109" i="31"/>
  <c r="E109" i="31"/>
  <c r="D109" i="31"/>
  <c r="C109" i="31"/>
  <c r="AA92" i="31"/>
  <c r="Z92" i="31"/>
  <c r="Y92" i="31"/>
  <c r="X92" i="31"/>
  <c r="W92" i="31"/>
  <c r="V92" i="31"/>
  <c r="U92" i="31"/>
  <c r="T92" i="31"/>
  <c r="S92" i="31"/>
  <c r="R92" i="31"/>
  <c r="Q92" i="31"/>
  <c r="P92" i="31"/>
  <c r="O92" i="31"/>
  <c r="N92" i="31"/>
  <c r="M92" i="31"/>
  <c r="L92" i="31"/>
  <c r="K92" i="31"/>
  <c r="J92" i="31"/>
  <c r="I92" i="31"/>
  <c r="H92" i="31"/>
  <c r="G92" i="31"/>
  <c r="F92" i="31"/>
  <c r="E92" i="31"/>
  <c r="D92" i="31"/>
  <c r="C92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C77" i="31"/>
  <c r="AA58" i="31"/>
  <c r="Z58" i="31"/>
  <c r="Y58" i="31"/>
  <c r="X58" i="31"/>
  <c r="W58" i="31"/>
  <c r="V58" i="31"/>
  <c r="U58" i="31"/>
  <c r="T58" i="31"/>
  <c r="S58" i="31"/>
  <c r="R58" i="31"/>
  <c r="Q58" i="31"/>
  <c r="P58" i="31"/>
  <c r="O58" i="31"/>
  <c r="N58" i="31"/>
  <c r="M58" i="31"/>
  <c r="L58" i="31"/>
  <c r="K58" i="31"/>
  <c r="J58" i="31"/>
  <c r="I58" i="31"/>
  <c r="H58" i="31"/>
  <c r="G58" i="31"/>
  <c r="F58" i="31"/>
  <c r="E58" i="31"/>
  <c r="D58" i="31"/>
  <c r="C58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C22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A188" i="30"/>
  <c r="Z188" i="30"/>
  <c r="Y188" i="30"/>
  <c r="X188" i="30"/>
  <c r="W188" i="30"/>
  <c r="V188" i="30"/>
  <c r="U188" i="30"/>
  <c r="T188" i="30"/>
  <c r="S188" i="30"/>
  <c r="R188" i="30"/>
  <c r="Q188" i="30"/>
  <c r="P188" i="30"/>
  <c r="O188" i="30"/>
  <c r="N188" i="30"/>
  <c r="M188" i="30"/>
  <c r="L188" i="30"/>
  <c r="K188" i="30"/>
  <c r="J188" i="30"/>
  <c r="I188" i="30"/>
  <c r="H188" i="30"/>
  <c r="G188" i="30"/>
  <c r="F188" i="30"/>
  <c r="E188" i="30"/>
  <c r="D188" i="30"/>
  <c r="C188" i="30"/>
  <c r="AA181" i="30"/>
  <c r="Z181" i="30"/>
  <c r="Y181" i="30"/>
  <c r="X181" i="30"/>
  <c r="W181" i="30"/>
  <c r="V181" i="30"/>
  <c r="U181" i="30"/>
  <c r="T181" i="30"/>
  <c r="S181" i="30"/>
  <c r="R181" i="30"/>
  <c r="Q181" i="30"/>
  <c r="P181" i="30"/>
  <c r="O181" i="30"/>
  <c r="N181" i="30"/>
  <c r="M181" i="30"/>
  <c r="L181" i="30"/>
  <c r="K181" i="30"/>
  <c r="J181" i="30"/>
  <c r="I181" i="30"/>
  <c r="H181" i="30"/>
  <c r="G181" i="30"/>
  <c r="F181" i="30"/>
  <c r="E181" i="30"/>
  <c r="D181" i="30"/>
  <c r="C181" i="30"/>
  <c r="AA161" i="30"/>
  <c r="Z161" i="30"/>
  <c r="Y161" i="30"/>
  <c r="X161" i="30"/>
  <c r="W161" i="30"/>
  <c r="V161" i="30"/>
  <c r="U161" i="30"/>
  <c r="T161" i="30"/>
  <c r="S161" i="30"/>
  <c r="R161" i="30"/>
  <c r="Q161" i="30"/>
  <c r="P161" i="30"/>
  <c r="O161" i="30"/>
  <c r="N161" i="30"/>
  <c r="M161" i="30"/>
  <c r="L161" i="30"/>
  <c r="K161" i="30"/>
  <c r="J161" i="30"/>
  <c r="I161" i="30"/>
  <c r="H161" i="30"/>
  <c r="G161" i="30"/>
  <c r="F161" i="30"/>
  <c r="E161" i="30"/>
  <c r="D161" i="30"/>
  <c r="C161" i="30"/>
  <c r="AA142" i="30"/>
  <c r="Z142" i="30"/>
  <c r="Y142" i="30"/>
  <c r="X142" i="30"/>
  <c r="W142" i="30"/>
  <c r="V142" i="30"/>
  <c r="U142" i="30"/>
  <c r="T142" i="30"/>
  <c r="S142" i="30"/>
  <c r="R142" i="30"/>
  <c r="Q142" i="30"/>
  <c r="P142" i="30"/>
  <c r="O142" i="30"/>
  <c r="N142" i="30"/>
  <c r="M142" i="30"/>
  <c r="L142" i="30"/>
  <c r="K142" i="30"/>
  <c r="J142" i="30"/>
  <c r="I142" i="30"/>
  <c r="H142" i="30"/>
  <c r="G142" i="30"/>
  <c r="F142" i="30"/>
  <c r="E142" i="30"/>
  <c r="D142" i="30"/>
  <c r="C142" i="30"/>
  <c r="AA126" i="30"/>
  <c r="Z126" i="30"/>
  <c r="Y126" i="30"/>
  <c r="X126" i="30"/>
  <c r="W126" i="30"/>
  <c r="V126" i="30"/>
  <c r="U126" i="30"/>
  <c r="T126" i="30"/>
  <c r="S126" i="30"/>
  <c r="R126" i="30"/>
  <c r="Q126" i="30"/>
  <c r="P126" i="30"/>
  <c r="O126" i="30"/>
  <c r="N126" i="30"/>
  <c r="M126" i="30"/>
  <c r="L126" i="30"/>
  <c r="K126" i="30"/>
  <c r="J126" i="30"/>
  <c r="I126" i="30"/>
  <c r="H126" i="30"/>
  <c r="G126" i="30"/>
  <c r="F126" i="30"/>
  <c r="E126" i="30"/>
  <c r="D126" i="30"/>
  <c r="C126" i="30"/>
  <c r="AA109" i="30"/>
  <c r="Z109" i="30"/>
  <c r="Y109" i="30"/>
  <c r="X109" i="30"/>
  <c r="W109" i="30"/>
  <c r="V109" i="30"/>
  <c r="U109" i="30"/>
  <c r="T109" i="30"/>
  <c r="S109" i="30"/>
  <c r="R109" i="30"/>
  <c r="Q109" i="30"/>
  <c r="P109" i="30"/>
  <c r="O109" i="30"/>
  <c r="N109" i="30"/>
  <c r="M109" i="30"/>
  <c r="L109" i="30"/>
  <c r="K109" i="30"/>
  <c r="J109" i="30"/>
  <c r="I109" i="30"/>
  <c r="H109" i="30"/>
  <c r="G109" i="30"/>
  <c r="F109" i="30"/>
  <c r="E109" i="30"/>
  <c r="D109" i="30"/>
  <c r="C109" i="30"/>
  <c r="AA92" i="30"/>
  <c r="Z92" i="30"/>
  <c r="Y92" i="30"/>
  <c r="X92" i="30"/>
  <c r="W92" i="30"/>
  <c r="V92" i="30"/>
  <c r="U92" i="30"/>
  <c r="T92" i="30"/>
  <c r="S92" i="30"/>
  <c r="R92" i="30"/>
  <c r="Q92" i="30"/>
  <c r="P92" i="30"/>
  <c r="O92" i="30"/>
  <c r="N92" i="30"/>
  <c r="M92" i="30"/>
  <c r="L92" i="30"/>
  <c r="K92" i="30"/>
  <c r="J92" i="30"/>
  <c r="I92" i="30"/>
  <c r="H92" i="30"/>
  <c r="G92" i="30"/>
  <c r="F92" i="30"/>
  <c r="E92" i="30"/>
  <c r="D92" i="30"/>
  <c r="C92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C77" i="30"/>
  <c r="AA58" i="30"/>
  <c r="Z58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C58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AA188" i="29"/>
  <c r="Z188" i="29"/>
  <c r="Y188" i="29"/>
  <c r="X188" i="29"/>
  <c r="W188" i="29"/>
  <c r="V188" i="29"/>
  <c r="U188" i="29"/>
  <c r="T188" i="29"/>
  <c r="S188" i="29"/>
  <c r="R188" i="29"/>
  <c r="Q188" i="29"/>
  <c r="P188" i="29"/>
  <c r="O188" i="29"/>
  <c r="N188" i="29"/>
  <c r="M188" i="29"/>
  <c r="L188" i="29"/>
  <c r="K188" i="29"/>
  <c r="J188" i="29"/>
  <c r="I188" i="29"/>
  <c r="H188" i="29"/>
  <c r="G188" i="29"/>
  <c r="F188" i="29"/>
  <c r="E188" i="29"/>
  <c r="D188" i="29"/>
  <c r="C188" i="29"/>
  <c r="AA181" i="29"/>
  <c r="Z181" i="29"/>
  <c r="Y181" i="29"/>
  <c r="X181" i="29"/>
  <c r="W181" i="29"/>
  <c r="V181" i="29"/>
  <c r="U181" i="29"/>
  <c r="T181" i="29"/>
  <c r="S181" i="29"/>
  <c r="R181" i="29"/>
  <c r="Q181" i="29"/>
  <c r="P181" i="29"/>
  <c r="O181" i="29"/>
  <c r="N181" i="29"/>
  <c r="M181" i="29"/>
  <c r="L181" i="29"/>
  <c r="K181" i="29"/>
  <c r="J181" i="29"/>
  <c r="I181" i="29"/>
  <c r="H181" i="29"/>
  <c r="G181" i="29"/>
  <c r="F181" i="29"/>
  <c r="E181" i="29"/>
  <c r="D181" i="29"/>
  <c r="C181" i="29"/>
  <c r="AA161" i="29"/>
  <c r="Z161" i="29"/>
  <c r="Y161" i="29"/>
  <c r="X161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K161" i="29"/>
  <c r="J161" i="29"/>
  <c r="I161" i="29"/>
  <c r="H161" i="29"/>
  <c r="G161" i="29"/>
  <c r="F161" i="29"/>
  <c r="E161" i="29"/>
  <c r="D161" i="29"/>
  <c r="C161" i="29"/>
  <c r="AA142" i="29"/>
  <c r="Z142" i="29"/>
  <c r="Y142" i="29"/>
  <c r="X142" i="29"/>
  <c r="W142" i="29"/>
  <c r="V142" i="29"/>
  <c r="U142" i="29"/>
  <c r="T142" i="29"/>
  <c r="S142" i="29"/>
  <c r="R142" i="29"/>
  <c r="Q142" i="29"/>
  <c r="P142" i="29"/>
  <c r="O142" i="29"/>
  <c r="N142" i="29"/>
  <c r="M142" i="29"/>
  <c r="L142" i="29"/>
  <c r="K142" i="29"/>
  <c r="J142" i="29"/>
  <c r="I142" i="29"/>
  <c r="H142" i="29"/>
  <c r="G142" i="29"/>
  <c r="F142" i="29"/>
  <c r="E142" i="29"/>
  <c r="D142" i="29"/>
  <c r="C142" i="29"/>
  <c r="AA126" i="29"/>
  <c r="Z126" i="29"/>
  <c r="Y126" i="29"/>
  <c r="X126" i="29"/>
  <c r="W126" i="29"/>
  <c r="V126" i="29"/>
  <c r="U126" i="29"/>
  <c r="T126" i="29"/>
  <c r="S126" i="29"/>
  <c r="R126" i="29"/>
  <c r="Q126" i="29"/>
  <c r="P126" i="29"/>
  <c r="O126" i="29"/>
  <c r="N126" i="29"/>
  <c r="M126" i="29"/>
  <c r="L126" i="29"/>
  <c r="K126" i="29"/>
  <c r="J126" i="29"/>
  <c r="I126" i="29"/>
  <c r="H126" i="29"/>
  <c r="G126" i="29"/>
  <c r="F126" i="29"/>
  <c r="E126" i="29"/>
  <c r="D126" i="29"/>
  <c r="C126" i="29"/>
  <c r="AA109" i="29"/>
  <c r="Z109" i="29"/>
  <c r="Y109" i="29"/>
  <c r="X109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AA92" i="29"/>
  <c r="Z92" i="29"/>
  <c r="Y92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N179" i="41"/>
  <c r="M179" i="41"/>
  <c r="L179" i="41"/>
  <c r="K179" i="41"/>
  <c r="J179" i="41"/>
  <c r="I179" i="41"/>
  <c r="H179" i="41"/>
  <c r="G179" i="41"/>
  <c r="F179" i="41"/>
  <c r="E179" i="41"/>
  <c r="D179" i="41"/>
  <c r="C179" i="41"/>
  <c r="N163" i="41"/>
  <c r="M163" i="41"/>
  <c r="L163" i="41"/>
  <c r="K163" i="41"/>
  <c r="J163" i="41"/>
  <c r="I163" i="41"/>
  <c r="H163" i="41"/>
  <c r="G163" i="41"/>
  <c r="F163" i="41"/>
  <c r="E163" i="41"/>
  <c r="D163" i="41"/>
  <c r="C163" i="41"/>
  <c r="N147" i="41"/>
  <c r="M147" i="41"/>
  <c r="L147" i="41"/>
  <c r="K147" i="41"/>
  <c r="J147" i="41"/>
  <c r="I147" i="41"/>
  <c r="H147" i="41"/>
  <c r="G147" i="41"/>
  <c r="F147" i="41"/>
  <c r="E147" i="41"/>
  <c r="D147" i="41"/>
  <c r="C147" i="41"/>
  <c r="N131" i="41"/>
  <c r="M131" i="41"/>
  <c r="L131" i="41"/>
  <c r="K131" i="41"/>
  <c r="J131" i="41"/>
  <c r="I131" i="41"/>
  <c r="H131" i="41"/>
  <c r="G131" i="41"/>
  <c r="F131" i="41"/>
  <c r="E131" i="41"/>
  <c r="D131" i="41"/>
  <c r="C131" i="41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47" i="40" s="1"/>
  <c r="BI3" i="40"/>
  <c r="BI179" i="40" s="1"/>
  <c r="BH3" i="40"/>
  <c r="BG3" i="40"/>
  <c r="BF3" i="40"/>
  <c r="BE3" i="40"/>
  <c r="BD3" i="40"/>
  <c r="BD179" i="40" s="1"/>
  <c r="BC3" i="40"/>
  <c r="BC179" i="40" s="1"/>
  <c r="BB3" i="40"/>
  <c r="BB179" i="40" s="1"/>
  <c r="BA3" i="40"/>
  <c r="BA179" i="40" s="1"/>
  <c r="AZ3" i="40"/>
  <c r="AY3" i="40"/>
  <c r="AY179" i="40" s="1"/>
  <c r="AT3" i="40"/>
  <c r="AS3" i="40"/>
  <c r="AR3" i="40"/>
  <c r="AR19" i="40" s="1"/>
  <c r="AQ3" i="40"/>
  <c r="AQ19" i="40" s="1"/>
  <c r="AP3" i="40"/>
  <c r="AP19" i="40" s="1"/>
  <c r="AO3" i="40"/>
  <c r="AO19" i="40" s="1"/>
  <c r="AN3" i="40"/>
  <c r="AM3" i="40"/>
  <c r="AL3" i="40"/>
  <c r="AK3" i="40"/>
  <c r="AJ3" i="40"/>
  <c r="AJ19" i="40" s="1"/>
  <c r="AI3" i="40"/>
  <c r="AI19" i="40" s="1"/>
  <c r="AD3" i="40"/>
  <c r="AC3" i="40"/>
  <c r="AB3" i="40"/>
  <c r="AA3" i="40"/>
  <c r="Z3" i="40"/>
  <c r="Y3" i="40"/>
  <c r="X3" i="40"/>
  <c r="W3" i="40"/>
  <c r="V3" i="40"/>
  <c r="U3" i="40"/>
  <c r="T3" i="40"/>
  <c r="S3" i="40"/>
  <c r="BH179" i="40"/>
  <c r="BG179" i="40"/>
  <c r="BF179" i="40"/>
  <c r="BE179" i="40"/>
  <c r="AZ179" i="40"/>
  <c r="BJ163" i="40"/>
  <c r="BI163" i="40"/>
  <c r="BH163" i="40"/>
  <c r="BG163" i="40"/>
  <c r="BF163" i="40"/>
  <c r="BE163" i="40"/>
  <c r="BD163" i="40"/>
  <c r="BC163" i="40"/>
  <c r="BB163" i="40"/>
  <c r="BA163" i="40"/>
  <c r="AZ163" i="40"/>
  <c r="BH147" i="40"/>
  <c r="BG147" i="40"/>
  <c r="BF147" i="40"/>
  <c r="BE147" i="40"/>
  <c r="AZ147" i="40"/>
  <c r="AY147" i="40"/>
  <c r="BJ131" i="40"/>
  <c r="BI131" i="40"/>
  <c r="BH131" i="40"/>
  <c r="BG131" i="40"/>
  <c r="BF131" i="40"/>
  <c r="BE131" i="40"/>
  <c r="BD131" i="40"/>
  <c r="BC131" i="40"/>
  <c r="BB131" i="40"/>
  <c r="BA131" i="40"/>
  <c r="AZ131" i="40"/>
  <c r="AY131" i="40"/>
  <c r="BH115" i="40"/>
  <c r="BG115" i="40"/>
  <c r="BF115" i="40"/>
  <c r="BE115" i="40"/>
  <c r="AZ115" i="40"/>
  <c r="AY115" i="40"/>
  <c r="BH83" i="40"/>
  <c r="BG83" i="40"/>
  <c r="BF83" i="40"/>
  <c r="BE83" i="40"/>
  <c r="AZ83" i="40"/>
  <c r="AY83" i="40"/>
  <c r="BJ67" i="40"/>
  <c r="BI67" i="40"/>
  <c r="BH67" i="40"/>
  <c r="BG67" i="40"/>
  <c r="BF67" i="40"/>
  <c r="BE67" i="40"/>
  <c r="BD67" i="40"/>
  <c r="BC67" i="40"/>
  <c r="BB67" i="40"/>
  <c r="BA67" i="40"/>
  <c r="AZ67" i="40"/>
  <c r="AY67" i="40"/>
  <c r="BH51" i="40"/>
  <c r="BG51" i="40"/>
  <c r="BF51" i="40"/>
  <c r="BE51" i="40"/>
  <c r="AZ51" i="40"/>
  <c r="AY51" i="40"/>
  <c r="BJ35" i="40"/>
  <c r="BI35" i="40"/>
  <c r="BH35" i="40"/>
  <c r="BG35" i="40"/>
  <c r="BF35" i="40"/>
  <c r="BE35" i="40"/>
  <c r="BD35" i="40"/>
  <c r="BC35" i="40"/>
  <c r="BB35" i="40"/>
  <c r="BA35" i="40"/>
  <c r="AZ35" i="40"/>
  <c r="AY35" i="40"/>
  <c r="BH19" i="40"/>
  <c r="BG19" i="40"/>
  <c r="BF19" i="40"/>
  <c r="BE19" i="40"/>
  <c r="AZ19" i="40"/>
  <c r="AY19" i="40"/>
  <c r="AT19" i="40"/>
  <c r="AS19" i="40"/>
  <c r="AN19" i="40"/>
  <c r="AM19" i="40"/>
  <c r="AL19" i="40"/>
  <c r="AK19" i="40"/>
  <c r="AT35" i="40"/>
  <c r="AS35" i="40"/>
  <c r="AR35" i="40"/>
  <c r="AQ35" i="40"/>
  <c r="AP35" i="40"/>
  <c r="AO35" i="40"/>
  <c r="AN35" i="40"/>
  <c r="AM35" i="40"/>
  <c r="AL35" i="40"/>
  <c r="AK35" i="40"/>
  <c r="AJ35" i="40"/>
  <c r="AI35" i="40"/>
  <c r="AT51" i="40"/>
  <c r="AS51" i="40"/>
  <c r="AN51" i="40"/>
  <c r="AM51" i="40"/>
  <c r="AL51" i="40"/>
  <c r="AK51" i="40"/>
  <c r="AT67" i="40"/>
  <c r="AS67" i="40"/>
  <c r="AR67" i="40"/>
  <c r="AQ67" i="40"/>
  <c r="AP67" i="40"/>
  <c r="AO67" i="40"/>
  <c r="AN67" i="40"/>
  <c r="AM67" i="40"/>
  <c r="AL67" i="40"/>
  <c r="AK67" i="40"/>
  <c r="AJ67" i="40"/>
  <c r="AI67" i="40"/>
  <c r="AT83" i="40"/>
  <c r="AS83" i="40"/>
  <c r="AN83" i="40"/>
  <c r="AM83" i="40"/>
  <c r="AL83" i="40"/>
  <c r="AK83" i="40"/>
  <c r="AT115" i="40"/>
  <c r="AS115" i="40"/>
  <c r="AN115" i="40"/>
  <c r="AM115" i="40"/>
  <c r="AL115" i="40"/>
  <c r="AK115" i="40"/>
  <c r="AT131" i="40"/>
  <c r="AS131" i="40"/>
  <c r="AR131" i="40"/>
  <c r="AQ131" i="40"/>
  <c r="AP131" i="40"/>
  <c r="AO131" i="40"/>
  <c r="AN131" i="40"/>
  <c r="AM131" i="40"/>
  <c r="AL131" i="40"/>
  <c r="AK131" i="40"/>
  <c r="AJ131" i="40"/>
  <c r="AI131" i="40"/>
  <c r="AT147" i="40"/>
  <c r="AS147" i="40"/>
  <c r="AN147" i="40"/>
  <c r="AM147" i="40"/>
  <c r="AL147" i="40"/>
  <c r="AK147" i="40"/>
  <c r="AT163" i="40"/>
  <c r="AS163" i="40"/>
  <c r="AR163" i="40"/>
  <c r="AQ163" i="40"/>
  <c r="AP163" i="40"/>
  <c r="AO163" i="40"/>
  <c r="AN163" i="40"/>
  <c r="AM163" i="40"/>
  <c r="AL163" i="40"/>
  <c r="AK163" i="40"/>
  <c r="AJ163" i="40"/>
  <c r="AI163" i="40"/>
  <c r="AT179" i="40"/>
  <c r="AS179" i="40"/>
  <c r="AN179" i="40"/>
  <c r="AM179" i="40"/>
  <c r="AL179" i="40"/>
  <c r="AK179" i="40"/>
  <c r="AB83" i="40"/>
  <c r="AA83" i="40"/>
  <c r="Z83" i="40"/>
  <c r="Y83" i="40"/>
  <c r="T83" i="40"/>
  <c r="S83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AB51" i="40"/>
  <c r="AA51" i="40"/>
  <c r="Z51" i="40"/>
  <c r="Y51" i="40"/>
  <c r="T51" i="40"/>
  <c r="S51" i="40"/>
  <c r="AD35" i="40"/>
  <c r="AC35" i="40"/>
  <c r="AB35" i="40"/>
  <c r="AA35" i="40"/>
  <c r="Z35" i="40"/>
  <c r="Y35" i="40"/>
  <c r="X35" i="40"/>
  <c r="W35" i="40"/>
  <c r="V35" i="40"/>
  <c r="U35" i="40"/>
  <c r="T35" i="40"/>
  <c r="S35" i="40"/>
  <c r="AB19" i="40"/>
  <c r="AA19" i="40"/>
  <c r="Z19" i="40"/>
  <c r="Y19" i="40"/>
  <c r="T19" i="40"/>
  <c r="S1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D21" i="28"/>
  <c r="AY163" i="40" l="1"/>
  <c r="U19" i="40"/>
  <c r="AC19" i="40"/>
  <c r="U51" i="40"/>
  <c r="AC51" i="40"/>
  <c r="U83" i="40"/>
  <c r="AC83" i="40"/>
  <c r="AO179" i="40"/>
  <c r="AO147" i="40"/>
  <c r="AO115" i="40"/>
  <c r="AO83" i="40"/>
  <c r="AO51" i="40"/>
  <c r="BA19" i="40"/>
  <c r="BI19" i="40"/>
  <c r="BA51" i="40"/>
  <c r="BI51" i="40"/>
  <c r="BA83" i="40"/>
  <c r="BI83" i="40"/>
  <c r="BA115" i="40"/>
  <c r="BI115" i="40"/>
  <c r="BA147" i="40"/>
  <c r="BI147" i="40"/>
  <c r="V19" i="40"/>
  <c r="AD51" i="40"/>
  <c r="V83" i="40"/>
  <c r="AP179" i="40"/>
  <c r="AP147" i="40"/>
  <c r="AP115" i="40"/>
  <c r="AP83" i="40"/>
  <c r="BB19" i="40"/>
  <c r="BJ51" i="40"/>
  <c r="BB83" i="40"/>
  <c r="BJ115" i="40"/>
  <c r="BB147" i="40"/>
  <c r="BJ179" i="40"/>
  <c r="W19" i="40"/>
  <c r="W51" i="40"/>
  <c r="W83" i="40"/>
  <c r="AI179" i="40"/>
  <c r="AQ179" i="40"/>
  <c r="AI147" i="40"/>
  <c r="AQ147" i="40"/>
  <c r="AI115" i="40"/>
  <c r="AQ115" i="40"/>
  <c r="AI83" i="40"/>
  <c r="AQ83" i="40"/>
  <c r="AI51" i="40"/>
  <c r="AQ51" i="40"/>
  <c r="BC19" i="40"/>
  <c r="BC51" i="40"/>
  <c r="BC83" i="40"/>
  <c r="BC115" i="40"/>
  <c r="BC147" i="40"/>
  <c r="AD19" i="40"/>
  <c r="V51" i="40"/>
  <c r="AD83" i="40"/>
  <c r="AP51" i="40"/>
  <c r="BJ19" i="40"/>
  <c r="BB51" i="40"/>
  <c r="BJ83" i="40"/>
  <c r="BB115" i="40"/>
  <c r="X19" i="40"/>
  <c r="X51" i="40"/>
  <c r="X83" i="40"/>
  <c r="AJ179" i="40"/>
  <c r="AR179" i="40"/>
  <c r="AJ147" i="40"/>
  <c r="AR147" i="40"/>
  <c r="AJ115" i="40"/>
  <c r="AR115" i="40"/>
  <c r="AJ83" i="40"/>
  <c r="AR83" i="40"/>
  <c r="AJ51" i="40"/>
  <c r="AR51" i="40"/>
  <c r="BD19" i="40"/>
  <c r="BD51" i="40"/>
  <c r="BD83" i="40"/>
  <c r="BD115" i="40"/>
  <c r="BD147" i="40"/>
  <c r="AK50" i="28"/>
  <c r="AK46" i="28"/>
  <c r="AK42" i="28"/>
  <c r="AK38" i="28"/>
  <c r="AW49" i="28" l="1"/>
  <c r="AW48" i="28"/>
  <c r="AW47" i="28"/>
  <c r="AW45" i="28"/>
  <c r="AW44" i="28"/>
  <c r="AW43" i="28"/>
  <c r="AW41" i="28"/>
  <c r="AW40" i="28"/>
  <c r="AW39" i="28"/>
  <c r="AW37" i="28"/>
  <c r="AW36" i="28"/>
  <c r="AW35" i="28"/>
  <c r="N90" i="36" l="1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C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C78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N75" i="32"/>
  <c r="M75" i="32"/>
  <c r="L75" i="32"/>
  <c r="K75" i="32"/>
  <c r="J75" i="32"/>
  <c r="I75" i="32"/>
  <c r="H75" i="32"/>
  <c r="G75" i="32"/>
  <c r="F75" i="32"/>
  <c r="E75" i="32"/>
  <c r="D75" i="32"/>
  <c r="C75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N89" i="30"/>
  <c r="M89" i="30"/>
  <c r="L89" i="30"/>
  <c r="K89" i="30"/>
  <c r="J89" i="30"/>
  <c r="I89" i="30"/>
  <c r="H89" i="30"/>
  <c r="G89" i="30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N87" i="30"/>
  <c r="M87" i="30"/>
  <c r="L87" i="30"/>
  <c r="K87" i="30"/>
  <c r="J87" i="30"/>
  <c r="I87" i="30"/>
  <c r="H87" i="30"/>
  <c r="G87" i="30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N85" i="30"/>
  <c r="M85" i="30"/>
  <c r="L85" i="30"/>
  <c r="K85" i="30"/>
  <c r="J85" i="30"/>
  <c r="I85" i="30"/>
  <c r="H85" i="30"/>
  <c r="G85" i="30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Z90" i="10"/>
  <c r="Z90" i="30" s="1"/>
  <c r="Y90" i="10"/>
  <c r="Y90" i="30" s="1"/>
  <c r="X90" i="10"/>
  <c r="W90" i="10"/>
  <c r="W90" i="30" s="1"/>
  <c r="V90" i="10"/>
  <c r="V90" i="30" s="1"/>
  <c r="U90" i="10"/>
  <c r="U90" i="30" s="1"/>
  <c r="T90" i="10"/>
  <c r="T90" i="30" s="1"/>
  <c r="S90" i="10"/>
  <c r="S90" i="30" s="1"/>
  <c r="R90" i="10"/>
  <c r="R90" i="30" s="1"/>
  <c r="Q90" i="10"/>
  <c r="Q90" i="30" s="1"/>
  <c r="P90" i="10"/>
  <c r="O90" i="10"/>
  <c r="O90" i="30" s="1"/>
  <c r="Z89" i="10"/>
  <c r="Z89" i="30" s="1"/>
  <c r="Y89" i="10"/>
  <c r="Y89" i="30" s="1"/>
  <c r="X89" i="10"/>
  <c r="X89" i="30" s="1"/>
  <c r="W89" i="10"/>
  <c r="W89" i="30" s="1"/>
  <c r="V89" i="10"/>
  <c r="V89" i="30" s="1"/>
  <c r="U89" i="10"/>
  <c r="U89" i="30" s="1"/>
  <c r="T89" i="10"/>
  <c r="S89" i="10"/>
  <c r="S89" i="30" s="1"/>
  <c r="R89" i="10"/>
  <c r="R89" i="30" s="1"/>
  <c r="Q89" i="10"/>
  <c r="Q89" i="30" s="1"/>
  <c r="P89" i="10"/>
  <c r="P89" i="30" s="1"/>
  <c r="O89" i="10"/>
  <c r="O89" i="30" s="1"/>
  <c r="Z88" i="10"/>
  <c r="Z88" i="30" s="1"/>
  <c r="Y88" i="10"/>
  <c r="Y88" i="30" s="1"/>
  <c r="X88" i="10"/>
  <c r="W88" i="10"/>
  <c r="W88" i="30" s="1"/>
  <c r="V88" i="10"/>
  <c r="U88" i="10"/>
  <c r="U88" i="30" s="1"/>
  <c r="T88" i="10"/>
  <c r="T88" i="30" s="1"/>
  <c r="S88" i="10"/>
  <c r="S88" i="30" s="1"/>
  <c r="R88" i="10"/>
  <c r="R88" i="30" s="1"/>
  <c r="Q88" i="10"/>
  <c r="Q88" i="30" s="1"/>
  <c r="P88" i="10"/>
  <c r="O88" i="10"/>
  <c r="O88" i="30" s="1"/>
  <c r="Z87" i="10"/>
  <c r="Y87" i="10"/>
  <c r="Y87" i="30" s="1"/>
  <c r="X87" i="10"/>
  <c r="X87" i="30" s="1"/>
  <c r="W87" i="10"/>
  <c r="W87" i="30" s="1"/>
  <c r="V87" i="10"/>
  <c r="V87" i="30" s="1"/>
  <c r="U87" i="10"/>
  <c r="U87" i="30" s="1"/>
  <c r="T87" i="10"/>
  <c r="S87" i="10"/>
  <c r="S87" i="30" s="1"/>
  <c r="R87" i="10"/>
  <c r="R87" i="30" s="1"/>
  <c r="Q87" i="10"/>
  <c r="Q87" i="30" s="1"/>
  <c r="P87" i="10"/>
  <c r="P87" i="30" s="1"/>
  <c r="O87" i="10"/>
  <c r="O87" i="30" s="1"/>
  <c r="Z86" i="10"/>
  <c r="Z86" i="30" s="1"/>
  <c r="Y86" i="10"/>
  <c r="Y86" i="30" s="1"/>
  <c r="X86" i="10"/>
  <c r="W86" i="10"/>
  <c r="W86" i="30" s="1"/>
  <c r="V86" i="10"/>
  <c r="V86" i="30" s="1"/>
  <c r="U86" i="10"/>
  <c r="U86" i="30" s="1"/>
  <c r="T86" i="10"/>
  <c r="T86" i="30" s="1"/>
  <c r="S86" i="10"/>
  <c r="S86" i="30" s="1"/>
  <c r="R86" i="10"/>
  <c r="R86" i="30" s="1"/>
  <c r="Q86" i="10"/>
  <c r="Q86" i="30" s="1"/>
  <c r="P86" i="10"/>
  <c r="O86" i="10"/>
  <c r="O86" i="30" s="1"/>
  <c r="Z85" i="10"/>
  <c r="Z85" i="30" s="1"/>
  <c r="Y85" i="10"/>
  <c r="Y85" i="30" s="1"/>
  <c r="X85" i="10"/>
  <c r="X85" i="30" s="1"/>
  <c r="W85" i="10"/>
  <c r="W85" i="30" s="1"/>
  <c r="V85" i="10"/>
  <c r="V85" i="30" s="1"/>
  <c r="U85" i="10"/>
  <c r="U85" i="30" s="1"/>
  <c r="T85" i="10"/>
  <c r="S85" i="10"/>
  <c r="S85" i="30" s="1"/>
  <c r="R85" i="10"/>
  <c r="R85" i="30" s="1"/>
  <c r="Q85" i="10"/>
  <c r="Q85" i="30" s="1"/>
  <c r="P85" i="10"/>
  <c r="P85" i="30" s="1"/>
  <c r="O85" i="10"/>
  <c r="O85" i="30" s="1"/>
  <c r="Z84" i="10"/>
  <c r="Z84" i="30" s="1"/>
  <c r="Y84" i="10"/>
  <c r="Y84" i="30" s="1"/>
  <c r="X84" i="10"/>
  <c r="W84" i="10"/>
  <c r="W84" i="30" s="1"/>
  <c r="V84" i="10"/>
  <c r="U84" i="10"/>
  <c r="U84" i="30" s="1"/>
  <c r="T84" i="10"/>
  <c r="T84" i="30" s="1"/>
  <c r="S84" i="10"/>
  <c r="S84" i="30" s="1"/>
  <c r="R84" i="10"/>
  <c r="R84" i="30" s="1"/>
  <c r="Q84" i="10"/>
  <c r="Q84" i="30" s="1"/>
  <c r="P84" i="10"/>
  <c r="O84" i="10"/>
  <c r="O84" i="30" s="1"/>
  <c r="Z83" i="10"/>
  <c r="Z83" i="30" s="1"/>
  <c r="Y83" i="10"/>
  <c r="Y83" i="30" s="1"/>
  <c r="X83" i="10"/>
  <c r="X83" i="30" s="1"/>
  <c r="W83" i="10"/>
  <c r="W83" i="30" s="1"/>
  <c r="V83" i="10"/>
  <c r="V83" i="30" s="1"/>
  <c r="U83" i="10"/>
  <c r="U83" i="30" s="1"/>
  <c r="T83" i="10"/>
  <c r="S83" i="10"/>
  <c r="S83" i="30" s="1"/>
  <c r="R83" i="10"/>
  <c r="R83" i="30" s="1"/>
  <c r="Q83" i="10"/>
  <c r="Q83" i="30" s="1"/>
  <c r="P83" i="10"/>
  <c r="P83" i="30" s="1"/>
  <c r="O83" i="10"/>
  <c r="O83" i="30" s="1"/>
  <c r="Z82" i="10"/>
  <c r="Z82" i="29" s="1"/>
  <c r="Y82" i="10"/>
  <c r="Y82" i="30" s="1"/>
  <c r="X82" i="10"/>
  <c r="W82" i="10"/>
  <c r="W82" i="30" s="1"/>
  <c r="V82" i="10"/>
  <c r="U82" i="10"/>
  <c r="U82" i="30" s="1"/>
  <c r="T82" i="10"/>
  <c r="T82" i="30" s="1"/>
  <c r="S82" i="10"/>
  <c r="S82" i="30" s="1"/>
  <c r="R82" i="10"/>
  <c r="R82" i="29" s="1"/>
  <c r="Q82" i="10"/>
  <c r="Q82" i="30" s="1"/>
  <c r="P82" i="10"/>
  <c r="O82" i="10"/>
  <c r="O82" i="30" s="1"/>
  <c r="Z81" i="10"/>
  <c r="Z81" i="30" s="1"/>
  <c r="Y81" i="10"/>
  <c r="Y81" i="30" s="1"/>
  <c r="X81" i="10"/>
  <c r="X81" i="30" s="1"/>
  <c r="W81" i="10"/>
  <c r="W81" i="30" s="1"/>
  <c r="V81" i="10"/>
  <c r="V81" i="30" s="1"/>
  <c r="U81" i="10"/>
  <c r="U81" i="30" s="1"/>
  <c r="T81" i="10"/>
  <c r="S81" i="10"/>
  <c r="S81" i="33" s="1"/>
  <c r="R81" i="10"/>
  <c r="Q81" i="10"/>
  <c r="Q81" i="33" s="1"/>
  <c r="P81" i="10"/>
  <c r="P81" i="30" s="1"/>
  <c r="O81" i="10"/>
  <c r="O81" i="30" s="1"/>
  <c r="Z80" i="10"/>
  <c r="Z80" i="30" s="1"/>
  <c r="Y80" i="10"/>
  <c r="Y80" i="30" s="1"/>
  <c r="X80" i="10"/>
  <c r="W80" i="10"/>
  <c r="W80" i="30" s="1"/>
  <c r="V80" i="10"/>
  <c r="V80" i="30" s="1"/>
  <c r="U80" i="10"/>
  <c r="U80" i="30" s="1"/>
  <c r="T80" i="10"/>
  <c r="T80" i="30" s="1"/>
  <c r="S80" i="10"/>
  <c r="S80" i="30" s="1"/>
  <c r="R80" i="10"/>
  <c r="R80" i="30" s="1"/>
  <c r="Q80" i="10"/>
  <c r="Q80" i="30" s="1"/>
  <c r="P80" i="10"/>
  <c r="O80" i="10"/>
  <c r="O80" i="30" s="1"/>
  <c r="Z79" i="10"/>
  <c r="Y79" i="10"/>
  <c r="Y79" i="30" s="1"/>
  <c r="X79" i="10"/>
  <c r="X79" i="30" s="1"/>
  <c r="W79" i="10"/>
  <c r="W79" i="30" s="1"/>
  <c r="V79" i="10"/>
  <c r="V79" i="29" s="1"/>
  <c r="U79" i="10"/>
  <c r="U79" i="30" s="1"/>
  <c r="T79" i="10"/>
  <c r="S79" i="10"/>
  <c r="S79" i="30" s="1"/>
  <c r="R79" i="10"/>
  <c r="R79" i="30" s="1"/>
  <c r="Q79" i="10"/>
  <c r="Q79" i="30" s="1"/>
  <c r="P79" i="10"/>
  <c r="P79" i="30" s="1"/>
  <c r="O79" i="10"/>
  <c r="O79" i="30" s="1"/>
  <c r="Z78" i="10"/>
  <c r="Z78" i="29" s="1"/>
  <c r="Y78" i="10"/>
  <c r="X78" i="10"/>
  <c r="X78" i="29" s="1"/>
  <c r="W78" i="10"/>
  <c r="W78" i="30" s="1"/>
  <c r="V78" i="10"/>
  <c r="U78" i="10"/>
  <c r="U78" i="29" s="1"/>
  <c r="T78" i="10"/>
  <c r="T78" i="29" s="1"/>
  <c r="S78" i="10"/>
  <c r="S78" i="29" s="1"/>
  <c r="R78" i="10"/>
  <c r="R78" i="31" s="1"/>
  <c r="Q78" i="10"/>
  <c r="P78" i="10"/>
  <c r="P78" i="29" s="1"/>
  <c r="O78" i="10"/>
  <c r="Z75" i="2"/>
  <c r="Z75" i="32" s="1"/>
  <c r="Y75" i="2"/>
  <c r="Y75" i="32" s="1"/>
  <c r="X75" i="2"/>
  <c r="X75" i="32" s="1"/>
  <c r="W75" i="2"/>
  <c r="W75" i="32" s="1"/>
  <c r="V75" i="2"/>
  <c r="V75" i="32" s="1"/>
  <c r="U75" i="2"/>
  <c r="U75" i="32" s="1"/>
  <c r="T75" i="2"/>
  <c r="T75" i="32" s="1"/>
  <c r="S75" i="2"/>
  <c r="S75" i="32" s="1"/>
  <c r="R75" i="2"/>
  <c r="R75" i="32" s="1"/>
  <c r="Q75" i="2"/>
  <c r="Q75" i="32" s="1"/>
  <c r="P75" i="2"/>
  <c r="P75" i="32" s="1"/>
  <c r="O75" i="2"/>
  <c r="AA75" i="2" s="1"/>
  <c r="AA75" i="32" s="1"/>
  <c r="Z74" i="2"/>
  <c r="Z74" i="32" s="1"/>
  <c r="Y74" i="2"/>
  <c r="Y74" i="32" s="1"/>
  <c r="X74" i="2"/>
  <c r="X74" i="32" s="1"/>
  <c r="W74" i="2"/>
  <c r="W74" i="32" s="1"/>
  <c r="V74" i="2"/>
  <c r="V74" i="32" s="1"/>
  <c r="U74" i="2"/>
  <c r="U74" i="32" s="1"/>
  <c r="T74" i="2"/>
  <c r="T74" i="32" s="1"/>
  <c r="S74" i="2"/>
  <c r="S74" i="32" s="1"/>
  <c r="R74" i="2"/>
  <c r="R74" i="32" s="1"/>
  <c r="Q74" i="2"/>
  <c r="Q74" i="32" s="1"/>
  <c r="P74" i="2"/>
  <c r="P74" i="32" s="1"/>
  <c r="O74" i="2"/>
  <c r="AA74" i="2" s="1"/>
  <c r="AA74" i="32" s="1"/>
  <c r="Z73" i="2"/>
  <c r="Z73" i="32" s="1"/>
  <c r="Y73" i="2"/>
  <c r="Y73" i="32" s="1"/>
  <c r="X73" i="2"/>
  <c r="X73" i="32" s="1"/>
  <c r="W73" i="2"/>
  <c r="W73" i="32" s="1"/>
  <c r="V73" i="2"/>
  <c r="V73" i="32" s="1"/>
  <c r="U73" i="2"/>
  <c r="U73" i="32" s="1"/>
  <c r="T73" i="2"/>
  <c r="T73" i="32" s="1"/>
  <c r="S73" i="2"/>
  <c r="S73" i="32" s="1"/>
  <c r="R73" i="2"/>
  <c r="R73" i="32" s="1"/>
  <c r="Q73" i="2"/>
  <c r="Q73" i="32" s="1"/>
  <c r="P73" i="2"/>
  <c r="P73" i="32" s="1"/>
  <c r="O73" i="2"/>
  <c r="AA73" i="2" s="1"/>
  <c r="AA73" i="32" s="1"/>
  <c r="Z72" i="2"/>
  <c r="Z72" i="32" s="1"/>
  <c r="Y72" i="2"/>
  <c r="Y72" i="32" s="1"/>
  <c r="X72" i="2"/>
  <c r="X72" i="32" s="1"/>
  <c r="W72" i="2"/>
  <c r="W72" i="32" s="1"/>
  <c r="V72" i="2"/>
  <c r="V72" i="32" s="1"/>
  <c r="U72" i="2"/>
  <c r="U72" i="32" s="1"/>
  <c r="T72" i="2"/>
  <c r="T72" i="32" s="1"/>
  <c r="S72" i="2"/>
  <c r="S72" i="32" s="1"/>
  <c r="R72" i="2"/>
  <c r="R72" i="32" s="1"/>
  <c r="Q72" i="2"/>
  <c r="Q72" i="32" s="1"/>
  <c r="P72" i="2"/>
  <c r="P72" i="32" s="1"/>
  <c r="O72" i="2"/>
  <c r="O72" i="32" s="1"/>
  <c r="Z71" i="2"/>
  <c r="Z71" i="32" s="1"/>
  <c r="Y71" i="2"/>
  <c r="Y71" i="32" s="1"/>
  <c r="X71" i="2"/>
  <c r="X71" i="32" s="1"/>
  <c r="W71" i="2"/>
  <c r="W71" i="32" s="1"/>
  <c r="V71" i="2"/>
  <c r="V71" i="32" s="1"/>
  <c r="U71" i="2"/>
  <c r="U71" i="32" s="1"/>
  <c r="T71" i="2"/>
  <c r="T71" i="32" s="1"/>
  <c r="S71" i="2"/>
  <c r="S71" i="32" s="1"/>
  <c r="R71" i="2"/>
  <c r="R71" i="32" s="1"/>
  <c r="Q71" i="2"/>
  <c r="Q71" i="32" s="1"/>
  <c r="P71" i="2"/>
  <c r="P71" i="32" s="1"/>
  <c r="O71" i="2"/>
  <c r="AA71" i="2" s="1"/>
  <c r="AA71" i="32" s="1"/>
  <c r="Z70" i="2"/>
  <c r="Z70" i="32" s="1"/>
  <c r="Y70" i="2"/>
  <c r="Y70" i="32" s="1"/>
  <c r="X70" i="2"/>
  <c r="X70" i="32" s="1"/>
  <c r="W70" i="2"/>
  <c r="W70" i="32" s="1"/>
  <c r="V70" i="2"/>
  <c r="V70" i="32" s="1"/>
  <c r="U70" i="2"/>
  <c r="U70" i="32" s="1"/>
  <c r="T70" i="2"/>
  <c r="T70" i="32" s="1"/>
  <c r="S70" i="2"/>
  <c r="S70" i="32" s="1"/>
  <c r="R70" i="2"/>
  <c r="R70" i="32" s="1"/>
  <c r="Q70" i="2"/>
  <c r="Q70" i="32" s="1"/>
  <c r="P70" i="2"/>
  <c r="P70" i="32" s="1"/>
  <c r="O70" i="2"/>
  <c r="AA70" i="2" s="1"/>
  <c r="AA70" i="32" s="1"/>
  <c r="Z69" i="2"/>
  <c r="Z69" i="32" s="1"/>
  <c r="Y69" i="2"/>
  <c r="Y69" i="32" s="1"/>
  <c r="X69" i="2"/>
  <c r="X69" i="32" s="1"/>
  <c r="W69" i="2"/>
  <c r="W69" i="32" s="1"/>
  <c r="V69" i="2"/>
  <c r="V69" i="32" s="1"/>
  <c r="U69" i="2"/>
  <c r="U69" i="32" s="1"/>
  <c r="T69" i="2"/>
  <c r="T69" i="32" s="1"/>
  <c r="S69" i="2"/>
  <c r="S69" i="32" s="1"/>
  <c r="R69" i="2"/>
  <c r="R69" i="32" s="1"/>
  <c r="Q69" i="2"/>
  <c r="Q69" i="32" s="1"/>
  <c r="P69" i="2"/>
  <c r="P69" i="32" s="1"/>
  <c r="O69" i="2"/>
  <c r="AA69" i="2" s="1"/>
  <c r="AA69" i="32" s="1"/>
  <c r="Z68" i="2"/>
  <c r="Z68" i="32" s="1"/>
  <c r="Y68" i="2"/>
  <c r="Y68" i="32" s="1"/>
  <c r="X68" i="2"/>
  <c r="X68" i="32" s="1"/>
  <c r="W68" i="2"/>
  <c r="W68" i="32" s="1"/>
  <c r="V68" i="2"/>
  <c r="V68" i="32" s="1"/>
  <c r="U68" i="2"/>
  <c r="U68" i="32" s="1"/>
  <c r="T68" i="2"/>
  <c r="T68" i="32" s="1"/>
  <c r="S68" i="2"/>
  <c r="S68" i="32" s="1"/>
  <c r="R68" i="2"/>
  <c r="R68" i="32" s="1"/>
  <c r="Q68" i="2"/>
  <c r="Q68" i="32" s="1"/>
  <c r="P68" i="2"/>
  <c r="P68" i="32" s="1"/>
  <c r="O68" i="2"/>
  <c r="AA68" i="2" s="1"/>
  <c r="AA68" i="32" s="1"/>
  <c r="Z67" i="2"/>
  <c r="Z67" i="32" s="1"/>
  <c r="Y67" i="2"/>
  <c r="Y67" i="32" s="1"/>
  <c r="X67" i="2"/>
  <c r="X67" i="32" s="1"/>
  <c r="W67" i="2"/>
  <c r="W67" i="32" s="1"/>
  <c r="V67" i="2"/>
  <c r="V67" i="32" s="1"/>
  <c r="U67" i="2"/>
  <c r="U67" i="32" s="1"/>
  <c r="T67" i="2"/>
  <c r="T67" i="32" s="1"/>
  <c r="S67" i="2"/>
  <c r="S67" i="32" s="1"/>
  <c r="R67" i="2"/>
  <c r="R67" i="32" s="1"/>
  <c r="Q67" i="2"/>
  <c r="Q67" i="32" s="1"/>
  <c r="P67" i="2"/>
  <c r="P67" i="32" s="1"/>
  <c r="O67" i="2"/>
  <c r="AA67" i="2" s="1"/>
  <c r="AA67" i="32" s="1"/>
  <c r="Z66" i="2"/>
  <c r="Z66" i="32" s="1"/>
  <c r="Y66" i="2"/>
  <c r="Y66" i="32" s="1"/>
  <c r="X66" i="2"/>
  <c r="X66" i="32" s="1"/>
  <c r="W66" i="2"/>
  <c r="W66" i="32" s="1"/>
  <c r="V66" i="2"/>
  <c r="V66" i="32" s="1"/>
  <c r="U66" i="2"/>
  <c r="U66" i="32" s="1"/>
  <c r="T66" i="2"/>
  <c r="T66" i="32" s="1"/>
  <c r="S66" i="2"/>
  <c r="S66" i="32" s="1"/>
  <c r="R66" i="2"/>
  <c r="R66" i="32" s="1"/>
  <c r="Q66" i="2"/>
  <c r="Q66" i="32" s="1"/>
  <c r="P66" i="2"/>
  <c r="P66" i="32" s="1"/>
  <c r="O66" i="2"/>
  <c r="O66" i="32" s="1"/>
  <c r="AA78" i="10" l="1"/>
  <c r="O81" i="29"/>
  <c r="O79" i="29"/>
  <c r="Q80" i="29"/>
  <c r="W81" i="29"/>
  <c r="S79" i="29"/>
  <c r="S80" i="29"/>
  <c r="W78" i="29"/>
  <c r="U79" i="29"/>
  <c r="Y80" i="29"/>
  <c r="W79" i="29"/>
  <c r="V78" i="35"/>
  <c r="V78" i="36"/>
  <c r="V78" i="34"/>
  <c r="R81" i="36"/>
  <c r="R81" i="34"/>
  <c r="R81" i="35"/>
  <c r="V84" i="36"/>
  <c r="V84" i="33"/>
  <c r="V84" i="34"/>
  <c r="V84" i="35"/>
  <c r="V88" i="36"/>
  <c r="V88" i="33"/>
  <c r="V88" i="34"/>
  <c r="V88" i="35"/>
  <c r="P78" i="36"/>
  <c r="P78" i="34"/>
  <c r="P78" i="35"/>
  <c r="X78" i="36"/>
  <c r="X78" i="34"/>
  <c r="X78" i="35"/>
  <c r="T79" i="33"/>
  <c r="T79" i="34"/>
  <c r="T79" i="35"/>
  <c r="T79" i="36"/>
  <c r="P80" i="33"/>
  <c r="P80" i="34"/>
  <c r="P80" i="35"/>
  <c r="P80" i="36"/>
  <c r="X80" i="33"/>
  <c r="X80" i="34"/>
  <c r="X80" i="35"/>
  <c r="X80" i="36"/>
  <c r="T81" i="33"/>
  <c r="T81" i="34"/>
  <c r="T81" i="35"/>
  <c r="T81" i="36"/>
  <c r="P82" i="33"/>
  <c r="P82" i="34"/>
  <c r="P82" i="35"/>
  <c r="P82" i="36"/>
  <c r="X82" i="33"/>
  <c r="X82" i="34"/>
  <c r="X82" i="35"/>
  <c r="X82" i="36"/>
  <c r="T83" i="33"/>
  <c r="T83" i="34"/>
  <c r="T83" i="35"/>
  <c r="T83" i="36"/>
  <c r="P84" i="33"/>
  <c r="P84" i="34"/>
  <c r="P84" i="35"/>
  <c r="P84" i="36"/>
  <c r="X84" i="33"/>
  <c r="X84" i="34"/>
  <c r="X84" i="35"/>
  <c r="X84" i="36"/>
  <c r="T85" i="33"/>
  <c r="T85" i="34"/>
  <c r="T85" i="35"/>
  <c r="T85" i="36"/>
  <c r="P86" i="33"/>
  <c r="P86" i="34"/>
  <c r="P86" i="35"/>
  <c r="P86" i="36"/>
  <c r="X86" i="33"/>
  <c r="X86" i="34"/>
  <c r="X86" i="35"/>
  <c r="X86" i="36"/>
  <c r="T87" i="33"/>
  <c r="T87" i="34"/>
  <c r="T87" i="35"/>
  <c r="T87" i="36"/>
  <c r="P88" i="33"/>
  <c r="P88" i="34"/>
  <c r="P88" i="35"/>
  <c r="P88" i="36"/>
  <c r="X88" i="33"/>
  <c r="X88" i="34"/>
  <c r="X88" i="35"/>
  <c r="X88" i="36"/>
  <c r="T89" i="33"/>
  <c r="T89" i="34"/>
  <c r="T89" i="35"/>
  <c r="T89" i="36"/>
  <c r="P90" i="33"/>
  <c r="P90" i="34"/>
  <c r="P90" i="35"/>
  <c r="P90" i="36"/>
  <c r="X90" i="33"/>
  <c r="X90" i="34"/>
  <c r="X90" i="35"/>
  <c r="X90" i="36"/>
  <c r="R78" i="29"/>
  <c r="O80" i="29"/>
  <c r="W80" i="29"/>
  <c r="S81" i="29"/>
  <c r="O82" i="29"/>
  <c r="W82" i="29"/>
  <c r="S83" i="29"/>
  <c r="O84" i="29"/>
  <c r="W84" i="29"/>
  <c r="S85" i="29"/>
  <c r="O86" i="29"/>
  <c r="W86" i="29"/>
  <c r="S87" i="29"/>
  <c r="O88" i="29"/>
  <c r="W88" i="29"/>
  <c r="S89" i="29"/>
  <c r="O90" i="29"/>
  <c r="W90" i="29"/>
  <c r="T78" i="30"/>
  <c r="V78" i="31"/>
  <c r="O79" i="31"/>
  <c r="W79" i="31"/>
  <c r="S80" i="31"/>
  <c r="O81" i="31"/>
  <c r="W81" i="31"/>
  <c r="S82" i="31"/>
  <c r="O83" i="31"/>
  <c r="W83" i="31"/>
  <c r="S84" i="31"/>
  <c r="O85" i="31"/>
  <c r="W85" i="31"/>
  <c r="S86" i="31"/>
  <c r="O87" i="31"/>
  <c r="W87" i="31"/>
  <c r="S88" i="31"/>
  <c r="O89" i="31"/>
  <c r="W89" i="31"/>
  <c r="S90" i="31"/>
  <c r="T78" i="33"/>
  <c r="Y79" i="33"/>
  <c r="W80" i="33"/>
  <c r="V81" i="33"/>
  <c r="Z79" i="36"/>
  <c r="Z79" i="34"/>
  <c r="Z79" i="35"/>
  <c r="V82" i="36"/>
  <c r="V82" i="34"/>
  <c r="V82" i="35"/>
  <c r="Z87" i="36"/>
  <c r="Z87" i="33"/>
  <c r="Z87" i="34"/>
  <c r="Z87" i="35"/>
  <c r="Q78" i="36"/>
  <c r="Q78" i="34"/>
  <c r="Q78" i="35"/>
  <c r="Y78" i="36"/>
  <c r="Y78" i="34"/>
  <c r="Y78" i="35"/>
  <c r="U79" i="34"/>
  <c r="U79" i="35"/>
  <c r="U79" i="36"/>
  <c r="Q80" i="34"/>
  <c r="Q80" i="35"/>
  <c r="Q80" i="36"/>
  <c r="Y80" i="34"/>
  <c r="Y80" i="35"/>
  <c r="Y80" i="36"/>
  <c r="U81" i="34"/>
  <c r="U81" i="35"/>
  <c r="U81" i="36"/>
  <c r="Q82" i="34"/>
  <c r="Q82" i="35"/>
  <c r="Q82" i="36"/>
  <c r="Q82" i="33"/>
  <c r="Y82" i="34"/>
  <c r="Y82" i="35"/>
  <c r="Y82" i="36"/>
  <c r="Y82" i="33"/>
  <c r="U83" i="34"/>
  <c r="U83" i="35"/>
  <c r="U83" i="36"/>
  <c r="U83" i="33"/>
  <c r="Q84" i="34"/>
  <c r="Q84" i="35"/>
  <c r="Q84" i="36"/>
  <c r="Q84" i="33"/>
  <c r="Y84" i="34"/>
  <c r="Y84" i="35"/>
  <c r="Y84" i="36"/>
  <c r="Y84" i="33"/>
  <c r="U85" i="34"/>
  <c r="U85" i="35"/>
  <c r="U85" i="36"/>
  <c r="U85" i="33"/>
  <c r="Q86" i="34"/>
  <c r="Q86" i="35"/>
  <c r="Q86" i="36"/>
  <c r="Q86" i="33"/>
  <c r="Y86" i="34"/>
  <c r="Y86" i="35"/>
  <c r="Y86" i="36"/>
  <c r="Y86" i="33"/>
  <c r="U87" i="34"/>
  <c r="U87" i="35"/>
  <c r="U87" i="36"/>
  <c r="U87" i="33"/>
  <c r="Q88" i="34"/>
  <c r="Q88" i="35"/>
  <c r="Q88" i="36"/>
  <c r="Q88" i="33"/>
  <c r="Y88" i="34"/>
  <c r="Y88" i="35"/>
  <c r="Y88" i="36"/>
  <c r="Y88" i="33"/>
  <c r="U89" i="34"/>
  <c r="U89" i="35"/>
  <c r="U89" i="36"/>
  <c r="U89" i="33"/>
  <c r="Q90" i="34"/>
  <c r="Q90" i="35"/>
  <c r="Q90" i="36"/>
  <c r="Q90" i="33"/>
  <c r="Y90" i="34"/>
  <c r="Y90" i="35"/>
  <c r="Y90" i="36"/>
  <c r="Y90" i="33"/>
  <c r="T79" i="29"/>
  <c r="P80" i="29"/>
  <c r="X80" i="29"/>
  <c r="T81" i="29"/>
  <c r="P82" i="29"/>
  <c r="X82" i="29"/>
  <c r="T83" i="29"/>
  <c r="P84" i="29"/>
  <c r="X84" i="29"/>
  <c r="T85" i="29"/>
  <c r="P86" i="29"/>
  <c r="X86" i="29"/>
  <c r="T87" i="29"/>
  <c r="P88" i="29"/>
  <c r="X88" i="29"/>
  <c r="T89" i="29"/>
  <c r="P90" i="29"/>
  <c r="X90" i="29"/>
  <c r="U78" i="30"/>
  <c r="V79" i="30"/>
  <c r="R82" i="30"/>
  <c r="Z82" i="30"/>
  <c r="W78" i="31"/>
  <c r="P79" i="31"/>
  <c r="X79" i="31"/>
  <c r="T80" i="31"/>
  <c r="P81" i="31"/>
  <c r="X81" i="31"/>
  <c r="T82" i="31"/>
  <c r="P83" i="31"/>
  <c r="X83" i="31"/>
  <c r="T84" i="31"/>
  <c r="P85" i="31"/>
  <c r="X85" i="31"/>
  <c r="T86" i="31"/>
  <c r="P87" i="31"/>
  <c r="X87" i="31"/>
  <c r="T88" i="31"/>
  <c r="P89" i="31"/>
  <c r="X89" i="31"/>
  <c r="T90" i="31"/>
  <c r="U78" i="33"/>
  <c r="O79" i="33"/>
  <c r="Z79" i="33"/>
  <c r="Y80" i="33"/>
  <c r="W81" i="33"/>
  <c r="Z78" i="34"/>
  <c r="Z78" i="35"/>
  <c r="Z78" i="36"/>
  <c r="Z80" i="34"/>
  <c r="Z80" i="35"/>
  <c r="Z80" i="36"/>
  <c r="R84" i="34"/>
  <c r="R84" i="35"/>
  <c r="R84" i="36"/>
  <c r="R84" i="33"/>
  <c r="R86" i="34"/>
  <c r="R86" i="35"/>
  <c r="R86" i="36"/>
  <c r="R86" i="33"/>
  <c r="Z88" i="34"/>
  <c r="Z88" i="35"/>
  <c r="Z88" i="36"/>
  <c r="Z88" i="33"/>
  <c r="Z90" i="34"/>
  <c r="Z90" i="35"/>
  <c r="Z90" i="36"/>
  <c r="Z90" i="33"/>
  <c r="Q82" i="29"/>
  <c r="Y82" i="29"/>
  <c r="U83" i="29"/>
  <c r="Q84" i="29"/>
  <c r="Y84" i="29"/>
  <c r="U85" i="29"/>
  <c r="Q86" i="29"/>
  <c r="Y86" i="29"/>
  <c r="U87" i="29"/>
  <c r="Q88" i="29"/>
  <c r="Y88" i="29"/>
  <c r="U89" i="29"/>
  <c r="Q90" i="29"/>
  <c r="Y90" i="29"/>
  <c r="V78" i="30"/>
  <c r="P78" i="31"/>
  <c r="X78" i="31"/>
  <c r="Q79" i="31"/>
  <c r="Y79" i="31"/>
  <c r="U80" i="31"/>
  <c r="Q81" i="31"/>
  <c r="Y81" i="31"/>
  <c r="U82" i="31"/>
  <c r="Q83" i="31"/>
  <c r="Y83" i="31"/>
  <c r="U84" i="31"/>
  <c r="Q85" i="31"/>
  <c r="Y85" i="31"/>
  <c r="U86" i="31"/>
  <c r="Q87" i="31"/>
  <c r="Y87" i="31"/>
  <c r="U88" i="31"/>
  <c r="Q89" i="31"/>
  <c r="Y89" i="31"/>
  <c r="U90" i="31"/>
  <c r="V78" i="33"/>
  <c r="Q79" i="33"/>
  <c r="O80" i="33"/>
  <c r="Z80" i="33"/>
  <c r="Y81" i="33"/>
  <c r="R80" i="34"/>
  <c r="R80" i="35"/>
  <c r="R80" i="36"/>
  <c r="V81" i="34"/>
  <c r="V81" i="35"/>
  <c r="V81" i="36"/>
  <c r="V83" i="34"/>
  <c r="V83" i="35"/>
  <c r="V83" i="36"/>
  <c r="V83" i="33"/>
  <c r="Z84" i="34"/>
  <c r="Z84" i="35"/>
  <c r="Z84" i="36"/>
  <c r="Z84" i="33"/>
  <c r="V85" i="34"/>
  <c r="V85" i="35"/>
  <c r="V85" i="36"/>
  <c r="V85" i="33"/>
  <c r="Z86" i="34"/>
  <c r="Z86" i="35"/>
  <c r="Z86" i="36"/>
  <c r="Z86" i="33"/>
  <c r="V87" i="34"/>
  <c r="V87" i="35"/>
  <c r="V87" i="36"/>
  <c r="V87" i="33"/>
  <c r="R88" i="34"/>
  <c r="R88" i="35"/>
  <c r="R88" i="36"/>
  <c r="R88" i="33"/>
  <c r="V89" i="34"/>
  <c r="V89" i="35"/>
  <c r="V89" i="36"/>
  <c r="V89" i="33"/>
  <c r="R90" i="34"/>
  <c r="R90" i="35"/>
  <c r="R90" i="36"/>
  <c r="R90" i="33"/>
  <c r="U81" i="29"/>
  <c r="S78" i="33"/>
  <c r="S78" i="34"/>
  <c r="S78" i="35"/>
  <c r="S78" i="36"/>
  <c r="AA79" i="10"/>
  <c r="O79" i="35"/>
  <c r="O79" i="36"/>
  <c r="O79" i="34"/>
  <c r="W79" i="35"/>
  <c r="W79" i="36"/>
  <c r="W79" i="34"/>
  <c r="S80" i="35"/>
  <c r="S80" i="36"/>
  <c r="S80" i="34"/>
  <c r="AA81" i="10"/>
  <c r="O81" i="35"/>
  <c r="O81" i="36"/>
  <c r="O81" i="34"/>
  <c r="W81" i="35"/>
  <c r="W81" i="36"/>
  <c r="W81" i="34"/>
  <c r="S82" i="35"/>
  <c r="S82" i="36"/>
  <c r="S82" i="34"/>
  <c r="AA83" i="10"/>
  <c r="O83" i="35"/>
  <c r="O83" i="36"/>
  <c r="O83" i="33"/>
  <c r="O83" i="34"/>
  <c r="W83" i="35"/>
  <c r="W83" i="36"/>
  <c r="W83" i="33"/>
  <c r="W83" i="34"/>
  <c r="S84" i="35"/>
  <c r="S84" i="36"/>
  <c r="S84" i="33"/>
  <c r="S84" i="34"/>
  <c r="AA85" i="10"/>
  <c r="O85" i="35"/>
  <c r="O85" i="36"/>
  <c r="O85" i="33"/>
  <c r="O85" i="34"/>
  <c r="W85" i="35"/>
  <c r="W85" i="36"/>
  <c r="W85" i="33"/>
  <c r="W85" i="34"/>
  <c r="S86" i="35"/>
  <c r="S86" i="36"/>
  <c r="S86" i="33"/>
  <c r="S86" i="34"/>
  <c r="AA87" i="10"/>
  <c r="O87" i="35"/>
  <c r="O87" i="36"/>
  <c r="O87" i="33"/>
  <c r="O87" i="34"/>
  <c r="W87" i="35"/>
  <c r="W87" i="36"/>
  <c r="W87" i="33"/>
  <c r="W87" i="34"/>
  <c r="S88" i="35"/>
  <c r="S88" i="36"/>
  <c r="S88" i="33"/>
  <c r="S88" i="34"/>
  <c r="AA89" i="10"/>
  <c r="O89" i="35"/>
  <c r="O89" i="36"/>
  <c r="O89" i="33"/>
  <c r="O89" i="34"/>
  <c r="W89" i="35"/>
  <c r="W89" i="36"/>
  <c r="W89" i="33"/>
  <c r="W89" i="34"/>
  <c r="S90" i="35"/>
  <c r="S90" i="36"/>
  <c r="S90" i="33"/>
  <c r="S90" i="34"/>
  <c r="R80" i="29"/>
  <c r="Z80" i="29"/>
  <c r="V81" i="29"/>
  <c r="V83" i="29"/>
  <c r="R84" i="29"/>
  <c r="Z84" i="29"/>
  <c r="V85" i="29"/>
  <c r="R86" i="29"/>
  <c r="Z86" i="29"/>
  <c r="V87" i="29"/>
  <c r="R88" i="29"/>
  <c r="Z88" i="29"/>
  <c r="V89" i="29"/>
  <c r="R90" i="29"/>
  <c r="Z90" i="29"/>
  <c r="Q78" i="31"/>
  <c r="Y78" i="31"/>
  <c r="R79" i="31"/>
  <c r="Z79" i="31"/>
  <c r="V80" i="31"/>
  <c r="R81" i="31"/>
  <c r="Z81" i="31"/>
  <c r="V82" i="31"/>
  <c r="R83" i="31"/>
  <c r="Z83" i="31"/>
  <c r="V84" i="31"/>
  <c r="R85" i="31"/>
  <c r="Z85" i="31"/>
  <c r="V86" i="31"/>
  <c r="R87" i="31"/>
  <c r="Z87" i="31"/>
  <c r="V88" i="31"/>
  <c r="R89" i="31"/>
  <c r="Z89" i="31"/>
  <c r="V90" i="31"/>
  <c r="X78" i="33"/>
  <c r="R79" i="33"/>
  <c r="Q80" i="33"/>
  <c r="O81" i="33"/>
  <c r="Z81" i="33"/>
  <c r="V79" i="34"/>
  <c r="V79" i="35"/>
  <c r="V79" i="36"/>
  <c r="R82" i="34"/>
  <c r="R82" i="35"/>
  <c r="R82" i="36"/>
  <c r="R82" i="33"/>
  <c r="T78" i="34"/>
  <c r="T78" i="35"/>
  <c r="T78" i="36"/>
  <c r="P79" i="35"/>
  <c r="P79" i="36"/>
  <c r="P79" i="33"/>
  <c r="P79" i="34"/>
  <c r="X79" i="35"/>
  <c r="X79" i="36"/>
  <c r="X79" i="33"/>
  <c r="X79" i="34"/>
  <c r="T80" i="35"/>
  <c r="T80" i="36"/>
  <c r="T80" i="33"/>
  <c r="T80" i="34"/>
  <c r="P81" i="35"/>
  <c r="P81" i="36"/>
  <c r="P81" i="33"/>
  <c r="P81" i="34"/>
  <c r="X81" i="35"/>
  <c r="X81" i="36"/>
  <c r="X81" i="33"/>
  <c r="X81" i="34"/>
  <c r="T82" i="35"/>
  <c r="T82" i="36"/>
  <c r="T82" i="33"/>
  <c r="T82" i="34"/>
  <c r="P83" i="35"/>
  <c r="P83" i="36"/>
  <c r="P83" i="33"/>
  <c r="P83" i="34"/>
  <c r="X83" i="35"/>
  <c r="X83" i="36"/>
  <c r="X83" i="33"/>
  <c r="X83" i="34"/>
  <c r="T84" i="35"/>
  <c r="T84" i="36"/>
  <c r="T84" i="33"/>
  <c r="T84" i="34"/>
  <c r="P85" i="35"/>
  <c r="P85" i="36"/>
  <c r="P85" i="33"/>
  <c r="P85" i="34"/>
  <c r="X85" i="35"/>
  <c r="X85" i="36"/>
  <c r="X85" i="33"/>
  <c r="X85" i="34"/>
  <c r="T86" i="35"/>
  <c r="T86" i="36"/>
  <c r="T86" i="33"/>
  <c r="T86" i="34"/>
  <c r="P87" i="35"/>
  <c r="P87" i="36"/>
  <c r="P87" i="33"/>
  <c r="P87" i="34"/>
  <c r="X87" i="35"/>
  <c r="X87" i="36"/>
  <c r="X87" i="33"/>
  <c r="X87" i="34"/>
  <c r="T88" i="35"/>
  <c r="T88" i="36"/>
  <c r="T88" i="33"/>
  <c r="T88" i="34"/>
  <c r="P89" i="35"/>
  <c r="P89" i="36"/>
  <c r="P89" i="33"/>
  <c r="P89" i="34"/>
  <c r="X89" i="35"/>
  <c r="X89" i="36"/>
  <c r="X89" i="33"/>
  <c r="X89" i="34"/>
  <c r="T90" i="35"/>
  <c r="T90" i="36"/>
  <c r="T90" i="33"/>
  <c r="T90" i="34"/>
  <c r="V78" i="29"/>
  <c r="S82" i="29"/>
  <c r="O83" i="29"/>
  <c r="W83" i="29"/>
  <c r="S84" i="29"/>
  <c r="O85" i="29"/>
  <c r="W85" i="29"/>
  <c r="S86" i="29"/>
  <c r="O87" i="29"/>
  <c r="W87" i="29"/>
  <c r="S88" i="29"/>
  <c r="O89" i="29"/>
  <c r="W89" i="29"/>
  <c r="S90" i="29"/>
  <c r="P78" i="30"/>
  <c r="X78" i="30"/>
  <c r="Q81" i="30"/>
  <c r="Z78" i="31"/>
  <c r="S79" i="31"/>
  <c r="O80" i="31"/>
  <c r="W80" i="31"/>
  <c r="S81" i="31"/>
  <c r="O82" i="31"/>
  <c r="W82" i="31"/>
  <c r="S83" i="31"/>
  <c r="O84" i="31"/>
  <c r="W84" i="31"/>
  <c r="S85" i="31"/>
  <c r="O86" i="31"/>
  <c r="W86" i="31"/>
  <c r="S87" i="31"/>
  <c r="O88" i="31"/>
  <c r="W88" i="31"/>
  <c r="S89" i="31"/>
  <c r="O90" i="31"/>
  <c r="W90" i="31"/>
  <c r="Y78" i="33"/>
  <c r="S79" i="33"/>
  <c r="R80" i="33"/>
  <c r="S82" i="33"/>
  <c r="R78" i="34"/>
  <c r="R78" i="35"/>
  <c r="R78" i="36"/>
  <c r="Z82" i="34"/>
  <c r="Z82" i="35"/>
  <c r="Z82" i="36"/>
  <c r="Z82" i="33"/>
  <c r="U78" i="34"/>
  <c r="U78" i="35"/>
  <c r="U78" i="36"/>
  <c r="Q79" i="36"/>
  <c r="Q79" i="34"/>
  <c r="Q79" i="35"/>
  <c r="Y79" i="36"/>
  <c r="Y79" i="34"/>
  <c r="Y79" i="35"/>
  <c r="U80" i="36"/>
  <c r="U80" i="34"/>
  <c r="U80" i="35"/>
  <c r="Q81" i="36"/>
  <c r="Q81" i="34"/>
  <c r="Q81" i="35"/>
  <c r="Y81" i="36"/>
  <c r="Y81" i="34"/>
  <c r="Y81" i="35"/>
  <c r="U82" i="36"/>
  <c r="U82" i="34"/>
  <c r="U82" i="35"/>
  <c r="Q83" i="36"/>
  <c r="Q83" i="33"/>
  <c r="Q83" i="34"/>
  <c r="Q83" i="35"/>
  <c r="Y83" i="36"/>
  <c r="Y83" i="33"/>
  <c r="Y83" i="34"/>
  <c r="Y83" i="35"/>
  <c r="U84" i="36"/>
  <c r="U84" i="33"/>
  <c r="U84" i="34"/>
  <c r="U84" i="35"/>
  <c r="Q85" i="36"/>
  <c r="Q85" i="33"/>
  <c r="Q85" i="34"/>
  <c r="Q85" i="35"/>
  <c r="Y85" i="36"/>
  <c r="Y85" i="33"/>
  <c r="Y85" i="34"/>
  <c r="Y85" i="35"/>
  <c r="U86" i="36"/>
  <c r="U86" i="33"/>
  <c r="U86" i="34"/>
  <c r="U86" i="35"/>
  <c r="Q87" i="36"/>
  <c r="Q87" i="33"/>
  <c r="Q87" i="34"/>
  <c r="Q87" i="35"/>
  <c r="Y87" i="36"/>
  <c r="Y87" i="33"/>
  <c r="Y87" i="34"/>
  <c r="Y87" i="35"/>
  <c r="U88" i="36"/>
  <c r="U88" i="33"/>
  <c r="U88" i="34"/>
  <c r="U88" i="35"/>
  <c r="Q89" i="36"/>
  <c r="Q89" i="33"/>
  <c r="Q89" i="34"/>
  <c r="Q89" i="35"/>
  <c r="Y89" i="36"/>
  <c r="Y89" i="33"/>
  <c r="Y89" i="34"/>
  <c r="Y89" i="35"/>
  <c r="U90" i="36"/>
  <c r="U90" i="33"/>
  <c r="U90" i="34"/>
  <c r="U90" i="35"/>
  <c r="P79" i="29"/>
  <c r="X79" i="29"/>
  <c r="T80" i="29"/>
  <c r="P81" i="29"/>
  <c r="X81" i="29"/>
  <c r="T82" i="29"/>
  <c r="P83" i="29"/>
  <c r="X83" i="29"/>
  <c r="T84" i="29"/>
  <c r="P85" i="29"/>
  <c r="X85" i="29"/>
  <c r="T86" i="29"/>
  <c r="P87" i="29"/>
  <c r="X87" i="29"/>
  <c r="T88" i="29"/>
  <c r="P89" i="29"/>
  <c r="X89" i="29"/>
  <c r="T90" i="29"/>
  <c r="Q78" i="30"/>
  <c r="Y78" i="30"/>
  <c r="Z79" i="30"/>
  <c r="R81" i="30"/>
  <c r="V82" i="30"/>
  <c r="V84" i="30"/>
  <c r="Z87" i="30"/>
  <c r="V88" i="30"/>
  <c r="S78" i="31"/>
  <c r="T79" i="31"/>
  <c r="P80" i="31"/>
  <c r="X80" i="31"/>
  <c r="T81" i="31"/>
  <c r="P82" i="31"/>
  <c r="X82" i="31"/>
  <c r="T83" i="31"/>
  <c r="P84" i="31"/>
  <c r="X84" i="31"/>
  <c r="T85" i="31"/>
  <c r="P86" i="31"/>
  <c r="X86" i="31"/>
  <c r="T87" i="31"/>
  <c r="P88" i="31"/>
  <c r="X88" i="31"/>
  <c r="T89" i="31"/>
  <c r="P90" i="31"/>
  <c r="X90" i="31"/>
  <c r="P78" i="33"/>
  <c r="Z78" i="33"/>
  <c r="U79" i="33"/>
  <c r="S80" i="33"/>
  <c r="R81" i="33"/>
  <c r="U82" i="33"/>
  <c r="V80" i="36"/>
  <c r="V80" i="34"/>
  <c r="V80" i="35"/>
  <c r="Z83" i="36"/>
  <c r="Z83" i="33"/>
  <c r="Z83" i="34"/>
  <c r="Z83" i="35"/>
  <c r="V86" i="36"/>
  <c r="V86" i="33"/>
  <c r="V86" i="34"/>
  <c r="V86" i="35"/>
  <c r="Z89" i="36"/>
  <c r="Z89" i="33"/>
  <c r="Z89" i="34"/>
  <c r="Z89" i="35"/>
  <c r="Y81" i="29"/>
  <c r="U82" i="29"/>
  <c r="Q83" i="29"/>
  <c r="Y83" i="29"/>
  <c r="U84" i="29"/>
  <c r="Q85" i="29"/>
  <c r="Y85" i="29"/>
  <c r="U86" i="29"/>
  <c r="Q87" i="29"/>
  <c r="Y87" i="29"/>
  <c r="U88" i="29"/>
  <c r="Q89" i="29"/>
  <c r="Y89" i="29"/>
  <c r="U90" i="29"/>
  <c r="R78" i="30"/>
  <c r="Z78" i="30"/>
  <c r="S81" i="30"/>
  <c r="T78" i="31"/>
  <c r="U79" i="31"/>
  <c r="Q80" i="31"/>
  <c r="Y80" i="31"/>
  <c r="U81" i="31"/>
  <c r="Q82" i="31"/>
  <c r="Y82" i="31"/>
  <c r="U83" i="31"/>
  <c r="Q84" i="31"/>
  <c r="Y84" i="31"/>
  <c r="U85" i="31"/>
  <c r="Q86" i="31"/>
  <c r="Y86" i="31"/>
  <c r="U87" i="31"/>
  <c r="Q88" i="31"/>
  <c r="Y88" i="31"/>
  <c r="U89" i="31"/>
  <c r="Q90" i="31"/>
  <c r="Y90" i="31"/>
  <c r="Q78" i="33"/>
  <c r="V79" i="33"/>
  <c r="U80" i="33"/>
  <c r="V82" i="33"/>
  <c r="R79" i="36"/>
  <c r="R79" i="34"/>
  <c r="R79" i="35"/>
  <c r="Z81" i="36"/>
  <c r="Z81" i="34"/>
  <c r="Z81" i="35"/>
  <c r="R83" i="36"/>
  <c r="R83" i="33"/>
  <c r="R83" i="34"/>
  <c r="R83" i="35"/>
  <c r="R85" i="36"/>
  <c r="R85" i="33"/>
  <c r="R85" i="34"/>
  <c r="R85" i="35"/>
  <c r="Z85" i="36"/>
  <c r="Z85" i="33"/>
  <c r="Z85" i="34"/>
  <c r="Z85" i="35"/>
  <c r="R87" i="36"/>
  <c r="R87" i="33"/>
  <c r="R87" i="34"/>
  <c r="R87" i="35"/>
  <c r="R89" i="36"/>
  <c r="R89" i="33"/>
  <c r="R89" i="34"/>
  <c r="R89" i="35"/>
  <c r="V90" i="36"/>
  <c r="V90" i="33"/>
  <c r="V90" i="34"/>
  <c r="V90" i="35"/>
  <c r="Q79" i="29"/>
  <c r="Y79" i="29"/>
  <c r="U80" i="29"/>
  <c r="Q81" i="29"/>
  <c r="W78" i="35"/>
  <c r="W78" i="36"/>
  <c r="W78" i="33"/>
  <c r="W78" i="34"/>
  <c r="S79" i="34"/>
  <c r="S79" i="35"/>
  <c r="S79" i="36"/>
  <c r="AA80" i="10"/>
  <c r="O80" i="34"/>
  <c r="O80" i="35"/>
  <c r="O80" i="36"/>
  <c r="W80" i="34"/>
  <c r="W80" i="35"/>
  <c r="W80" i="36"/>
  <c r="S81" i="34"/>
  <c r="S81" i="35"/>
  <c r="S81" i="36"/>
  <c r="AA82" i="10"/>
  <c r="O82" i="33"/>
  <c r="O82" i="34"/>
  <c r="O82" i="35"/>
  <c r="O82" i="36"/>
  <c r="W82" i="33"/>
  <c r="W82" i="34"/>
  <c r="W82" i="35"/>
  <c r="W82" i="36"/>
  <c r="S83" i="33"/>
  <c r="S83" i="34"/>
  <c r="S83" i="35"/>
  <c r="S83" i="36"/>
  <c r="AA84" i="10"/>
  <c r="O84" i="33"/>
  <c r="O84" i="34"/>
  <c r="O84" i="35"/>
  <c r="O84" i="36"/>
  <c r="W84" i="33"/>
  <c r="W84" i="34"/>
  <c r="W84" i="35"/>
  <c r="W84" i="36"/>
  <c r="S85" i="33"/>
  <c r="S85" i="34"/>
  <c r="S85" i="35"/>
  <c r="S85" i="36"/>
  <c r="AA86" i="10"/>
  <c r="O86" i="33"/>
  <c r="O86" i="34"/>
  <c r="O86" i="35"/>
  <c r="O86" i="36"/>
  <c r="W86" i="33"/>
  <c r="W86" i="34"/>
  <c r="W86" i="35"/>
  <c r="W86" i="36"/>
  <c r="S87" i="33"/>
  <c r="S87" i="34"/>
  <c r="S87" i="35"/>
  <c r="S87" i="36"/>
  <c r="AA88" i="10"/>
  <c r="O88" i="33"/>
  <c r="O88" i="34"/>
  <c r="O88" i="35"/>
  <c r="O88" i="36"/>
  <c r="W88" i="33"/>
  <c r="W88" i="34"/>
  <c r="W88" i="35"/>
  <c r="W88" i="36"/>
  <c r="S89" i="33"/>
  <c r="S89" i="34"/>
  <c r="S89" i="35"/>
  <c r="S89" i="36"/>
  <c r="AA90" i="10"/>
  <c r="O90" i="33"/>
  <c r="O90" i="34"/>
  <c r="O90" i="35"/>
  <c r="O90" i="36"/>
  <c r="W90" i="33"/>
  <c r="W90" i="34"/>
  <c r="W90" i="35"/>
  <c r="W90" i="36"/>
  <c r="Q78" i="29"/>
  <c r="Y78" i="29"/>
  <c r="R79" i="29"/>
  <c r="Z79" i="29"/>
  <c r="V80" i="29"/>
  <c r="R81" i="29"/>
  <c r="Z81" i="29"/>
  <c r="V82" i="29"/>
  <c r="R83" i="29"/>
  <c r="Z83" i="29"/>
  <c r="V84" i="29"/>
  <c r="R85" i="29"/>
  <c r="Z85" i="29"/>
  <c r="V86" i="29"/>
  <c r="R87" i="29"/>
  <c r="Z87" i="29"/>
  <c r="V88" i="29"/>
  <c r="R89" i="29"/>
  <c r="Z89" i="29"/>
  <c r="V90" i="29"/>
  <c r="S78" i="30"/>
  <c r="T79" i="30"/>
  <c r="P80" i="30"/>
  <c r="X80" i="30"/>
  <c r="T81" i="30"/>
  <c r="P82" i="30"/>
  <c r="X82" i="30"/>
  <c r="T83" i="30"/>
  <c r="P84" i="30"/>
  <c r="X84" i="30"/>
  <c r="T85" i="30"/>
  <c r="P86" i="30"/>
  <c r="X86" i="30"/>
  <c r="T87" i="30"/>
  <c r="P88" i="30"/>
  <c r="X88" i="30"/>
  <c r="T89" i="30"/>
  <c r="P90" i="30"/>
  <c r="X90" i="30"/>
  <c r="U78" i="31"/>
  <c r="V79" i="31"/>
  <c r="R80" i="31"/>
  <c r="Z80" i="31"/>
  <c r="V81" i="31"/>
  <c r="R82" i="31"/>
  <c r="Z82" i="31"/>
  <c r="V83" i="31"/>
  <c r="R84" i="31"/>
  <c r="Z84" i="31"/>
  <c r="V85" i="31"/>
  <c r="R86" i="31"/>
  <c r="Z86" i="31"/>
  <c r="V87" i="31"/>
  <c r="R88" i="31"/>
  <c r="Z88" i="31"/>
  <c r="V89" i="31"/>
  <c r="R90" i="31"/>
  <c r="Z90" i="31"/>
  <c r="R78" i="33"/>
  <c r="W79" i="33"/>
  <c r="V80" i="33"/>
  <c r="U81" i="33"/>
  <c r="O67" i="32"/>
  <c r="O69" i="32"/>
  <c r="O71" i="32"/>
  <c r="O73" i="32"/>
  <c r="O75" i="32"/>
  <c r="AA66" i="2"/>
  <c r="AA66" i="32" s="1"/>
  <c r="O68" i="32"/>
  <c r="O70" i="32"/>
  <c r="O74" i="32"/>
  <c r="O78" i="33"/>
  <c r="AA78" i="33"/>
  <c r="O78" i="34"/>
  <c r="AA78" i="34"/>
  <c r="O78" i="35"/>
  <c r="AA78" i="35"/>
  <c r="O78" i="36"/>
  <c r="AA78" i="36"/>
  <c r="O78" i="29"/>
  <c r="AA78" i="29"/>
  <c r="O78" i="30"/>
  <c r="AA78" i="30"/>
  <c r="O78" i="31"/>
  <c r="AA78" i="31"/>
  <c r="AA72" i="2"/>
  <c r="AA72" i="32" s="1"/>
  <c r="AA87" i="33" l="1"/>
  <c r="AA87" i="34"/>
  <c r="AA87" i="35"/>
  <c r="AA87" i="36"/>
  <c r="AA87" i="30"/>
  <c r="AA87" i="31"/>
  <c r="AA87" i="29"/>
  <c r="AA86" i="35"/>
  <c r="AA86" i="36"/>
  <c r="AA86" i="33"/>
  <c r="AA86" i="34"/>
  <c r="AA86" i="29"/>
  <c r="AA86" i="30"/>
  <c r="AA86" i="31"/>
  <c r="AA83" i="33"/>
  <c r="AA83" i="34"/>
  <c r="AA83" i="35"/>
  <c r="AA83" i="36"/>
  <c r="AA83" i="30"/>
  <c r="AA83" i="31"/>
  <c r="AA83" i="29"/>
  <c r="AA82" i="35"/>
  <c r="AA82" i="36"/>
  <c r="AA82" i="34"/>
  <c r="AA82" i="33"/>
  <c r="AA82" i="29"/>
  <c r="AA82" i="30"/>
  <c r="AA82" i="31"/>
  <c r="AA89" i="33"/>
  <c r="AA89" i="34"/>
  <c r="AA89" i="35"/>
  <c r="AA89" i="36"/>
  <c r="AA89" i="30"/>
  <c r="AA89" i="31"/>
  <c r="AA89" i="29"/>
  <c r="AA88" i="35"/>
  <c r="AA88" i="36"/>
  <c r="AA88" i="33"/>
  <c r="AA88" i="34"/>
  <c r="AA88" i="29"/>
  <c r="AA88" i="30"/>
  <c r="AA88" i="31"/>
  <c r="AA81" i="34"/>
  <c r="AA81" i="35"/>
  <c r="AA81" i="36"/>
  <c r="AA81" i="30"/>
  <c r="AA81" i="33"/>
  <c r="AA81" i="31"/>
  <c r="AA81" i="29"/>
  <c r="AA80" i="35"/>
  <c r="AA80" i="36"/>
  <c r="AA80" i="34"/>
  <c r="AA80" i="29"/>
  <c r="AA80" i="33"/>
  <c r="AA80" i="30"/>
  <c r="AA80" i="31"/>
  <c r="AA85" i="33"/>
  <c r="AA85" i="34"/>
  <c r="AA85" i="35"/>
  <c r="AA85" i="36"/>
  <c r="AA85" i="30"/>
  <c r="AA85" i="31"/>
  <c r="AA85" i="29"/>
  <c r="AA84" i="35"/>
  <c r="AA84" i="36"/>
  <c r="AA84" i="33"/>
  <c r="AA84" i="34"/>
  <c r="AA84" i="29"/>
  <c r="AA84" i="30"/>
  <c r="AA84" i="31"/>
  <c r="AA79" i="34"/>
  <c r="AA79" i="35"/>
  <c r="AA79" i="36"/>
  <c r="AA79" i="30"/>
  <c r="AA79" i="31"/>
  <c r="AA79" i="33"/>
  <c r="AA79" i="29"/>
  <c r="AA90" i="35"/>
  <c r="AA90" i="36"/>
  <c r="AA90" i="33"/>
  <c r="AA90" i="34"/>
  <c r="AA90" i="29"/>
  <c r="AA90" i="30"/>
  <c r="AA90" i="31"/>
  <c r="C2" i="43" l="1"/>
  <c r="D2" i="43" s="1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P2" i="43" s="1"/>
  <c r="Q2" i="43" s="1"/>
  <c r="R2" i="43" s="1"/>
  <c r="S2" i="43" s="1"/>
  <c r="T2" i="43" s="1"/>
  <c r="U2" i="43" s="1"/>
  <c r="V2" i="43" s="1"/>
  <c r="W2" i="43" s="1"/>
  <c r="X2" i="43" s="1"/>
  <c r="Y2" i="43" s="1"/>
  <c r="Z2" i="43" s="1"/>
  <c r="AA2" i="43" s="1"/>
  <c r="C2" i="36"/>
  <c r="D2" i="36" s="1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C2" i="35"/>
  <c r="D2" i="35" s="1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C2" i="34"/>
  <c r="D2" i="34" s="1"/>
  <c r="E2" i="34" s="1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C2" i="33"/>
  <c r="D2" i="33" s="1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C2" i="32"/>
  <c r="D2" i="32" s="1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C2" i="31"/>
  <c r="D2" i="31" s="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C2" i="30"/>
  <c r="D2" i="30" s="1"/>
  <c r="E2" i="30" s="1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C2" i="29"/>
  <c r="D2" i="29" s="1"/>
  <c r="E2" i="29" s="1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C2" i="10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A53" i="36" l="1"/>
  <c r="Z53" i="36"/>
  <c r="Y53" i="36"/>
  <c r="X53" i="36"/>
  <c r="W53" i="36"/>
  <c r="W52" i="36" s="1"/>
  <c r="W51" i="36" s="1"/>
  <c r="W50" i="36" s="1"/>
  <c r="W49" i="36" s="1"/>
  <c r="W48" i="36" s="1"/>
  <c r="W47" i="36" s="1"/>
  <c r="W46" i="36" s="1"/>
  <c r="W45" i="36" s="1"/>
  <c r="W44" i="36" s="1"/>
  <c r="W43" i="36" s="1"/>
  <c r="W42" i="36" s="1"/>
  <c r="W41" i="36" s="1"/>
  <c r="V53" i="36"/>
  <c r="V52" i="36" s="1"/>
  <c r="V51" i="36" s="1"/>
  <c r="V50" i="36" s="1"/>
  <c r="V49" i="36" s="1"/>
  <c r="V48" i="36" s="1"/>
  <c r="V47" i="36" s="1"/>
  <c r="V46" i="36" s="1"/>
  <c r="V45" i="36" s="1"/>
  <c r="V44" i="36" s="1"/>
  <c r="V43" i="36" s="1"/>
  <c r="V42" i="36" s="1"/>
  <c r="V41" i="36" s="1"/>
  <c r="T53" i="36"/>
  <c r="T52" i="36" s="1"/>
  <c r="T51" i="36" s="1"/>
  <c r="T50" i="36" s="1"/>
  <c r="T49" i="36" s="1"/>
  <c r="T48" i="36" s="1"/>
  <c r="T47" i="36" s="1"/>
  <c r="T46" i="36" s="1"/>
  <c r="T45" i="36" s="1"/>
  <c r="T44" i="36" s="1"/>
  <c r="T43" i="36" s="1"/>
  <c r="T42" i="36" s="1"/>
  <c r="T41" i="36" s="1"/>
  <c r="S53" i="36"/>
  <c r="R53" i="36"/>
  <c r="P53" i="36"/>
  <c r="O53" i="36"/>
  <c r="N53" i="36"/>
  <c r="N52" i="36" s="1"/>
  <c r="N51" i="36" s="1"/>
  <c r="N50" i="36" s="1"/>
  <c r="N49" i="36" s="1"/>
  <c r="N48" i="36" s="1"/>
  <c r="N47" i="36" s="1"/>
  <c r="N46" i="36" s="1"/>
  <c r="N45" i="36" s="1"/>
  <c r="N44" i="36" s="1"/>
  <c r="N43" i="36" s="1"/>
  <c r="N42" i="36" s="1"/>
  <c r="N41" i="36" s="1"/>
  <c r="M53" i="36"/>
  <c r="M52" i="36" s="1"/>
  <c r="M51" i="36" s="1"/>
  <c r="M50" i="36" s="1"/>
  <c r="M49" i="36" s="1"/>
  <c r="M48" i="36" s="1"/>
  <c r="M47" i="36" s="1"/>
  <c r="M46" i="36" s="1"/>
  <c r="M45" i="36" s="1"/>
  <c r="M44" i="36" s="1"/>
  <c r="M43" i="36" s="1"/>
  <c r="M42" i="36" s="1"/>
  <c r="M41" i="36" s="1"/>
  <c r="L53" i="36"/>
  <c r="L52" i="36" s="1"/>
  <c r="L51" i="36" s="1"/>
  <c r="L50" i="36" s="1"/>
  <c r="L49" i="36" s="1"/>
  <c r="L48" i="36" s="1"/>
  <c r="L47" i="36" s="1"/>
  <c r="L46" i="36" s="1"/>
  <c r="L45" i="36" s="1"/>
  <c r="L44" i="36" s="1"/>
  <c r="L43" i="36" s="1"/>
  <c r="L42" i="36" s="1"/>
  <c r="L41" i="36" s="1"/>
  <c r="K53" i="36"/>
  <c r="K52" i="36" s="1"/>
  <c r="K51" i="36" s="1"/>
  <c r="K50" i="36" s="1"/>
  <c r="K49" i="36" s="1"/>
  <c r="K48" i="36" s="1"/>
  <c r="K47" i="36" s="1"/>
  <c r="K46" i="36" s="1"/>
  <c r="K45" i="36" s="1"/>
  <c r="K44" i="36" s="1"/>
  <c r="K43" i="36" s="1"/>
  <c r="K42" i="36" s="1"/>
  <c r="K41" i="36" s="1"/>
  <c r="J53" i="36"/>
  <c r="I53" i="36"/>
  <c r="H53" i="36"/>
  <c r="G53" i="36"/>
  <c r="AA52" i="36"/>
  <c r="AA51" i="36" s="1"/>
  <c r="AA50" i="36" s="1"/>
  <c r="AA49" i="36" s="1"/>
  <c r="AA48" i="36" s="1"/>
  <c r="AA47" i="36" s="1"/>
  <c r="AA46" i="36" s="1"/>
  <c r="AA45" i="36" s="1"/>
  <c r="AA44" i="36" s="1"/>
  <c r="AA43" i="36" s="1"/>
  <c r="AA42" i="36" s="1"/>
  <c r="AA41" i="36" s="1"/>
  <c r="Z52" i="36"/>
  <c r="Z51" i="36" s="1"/>
  <c r="Z50" i="36" s="1"/>
  <c r="Z49" i="36" s="1"/>
  <c r="Z48" i="36" s="1"/>
  <c r="Z47" i="36" s="1"/>
  <c r="Z46" i="36" s="1"/>
  <c r="Z45" i="36" s="1"/>
  <c r="Z44" i="36" s="1"/>
  <c r="Z43" i="36" s="1"/>
  <c r="Z42" i="36" s="1"/>
  <c r="Z41" i="36" s="1"/>
  <c r="Y52" i="36"/>
  <c r="Y51" i="36" s="1"/>
  <c r="Y50" i="36" s="1"/>
  <c r="Y49" i="36" s="1"/>
  <c r="Y48" i="36" s="1"/>
  <c r="Y47" i="36" s="1"/>
  <c r="Y46" i="36" s="1"/>
  <c r="Y45" i="36" s="1"/>
  <c r="Y44" i="36" s="1"/>
  <c r="Y43" i="36" s="1"/>
  <c r="Y42" i="36" s="1"/>
  <c r="Y41" i="36" s="1"/>
  <c r="X52" i="36"/>
  <c r="X51" i="36" s="1"/>
  <c r="X50" i="36" s="1"/>
  <c r="X49" i="36" s="1"/>
  <c r="X48" i="36" s="1"/>
  <c r="X47" i="36" s="1"/>
  <c r="X46" i="36" s="1"/>
  <c r="X45" i="36" s="1"/>
  <c r="X44" i="36" s="1"/>
  <c r="X43" i="36" s="1"/>
  <c r="X42" i="36" s="1"/>
  <c r="X41" i="36" s="1"/>
  <c r="S52" i="36"/>
  <c r="S51" i="36" s="1"/>
  <c r="S50" i="36" s="1"/>
  <c r="S49" i="36" s="1"/>
  <c r="S48" i="36" s="1"/>
  <c r="S47" i="36" s="1"/>
  <c r="S46" i="36" s="1"/>
  <c r="S45" i="36" s="1"/>
  <c r="S44" i="36" s="1"/>
  <c r="S43" i="36" s="1"/>
  <c r="S42" i="36" s="1"/>
  <c r="S41" i="36" s="1"/>
  <c r="R52" i="36"/>
  <c r="R51" i="36" s="1"/>
  <c r="R50" i="36" s="1"/>
  <c r="R49" i="36" s="1"/>
  <c r="R48" i="36" s="1"/>
  <c r="R47" i="36" s="1"/>
  <c r="R46" i="36" s="1"/>
  <c r="R45" i="36" s="1"/>
  <c r="R44" i="36" s="1"/>
  <c r="R43" i="36" s="1"/>
  <c r="R42" i="36" s="1"/>
  <c r="R41" i="36" s="1"/>
  <c r="P52" i="36"/>
  <c r="P51" i="36" s="1"/>
  <c r="P50" i="36" s="1"/>
  <c r="P49" i="36" s="1"/>
  <c r="P48" i="36" s="1"/>
  <c r="P47" i="36" s="1"/>
  <c r="P46" i="36" s="1"/>
  <c r="P45" i="36" s="1"/>
  <c r="P44" i="36" s="1"/>
  <c r="P43" i="36" s="1"/>
  <c r="P42" i="36" s="1"/>
  <c r="P41" i="36" s="1"/>
  <c r="O52" i="36"/>
  <c r="O51" i="36" s="1"/>
  <c r="O50" i="36" s="1"/>
  <c r="O49" i="36" s="1"/>
  <c r="O48" i="36" s="1"/>
  <c r="O47" i="36" s="1"/>
  <c r="O46" i="36" s="1"/>
  <c r="O45" i="36" s="1"/>
  <c r="O44" i="36" s="1"/>
  <c r="O43" i="36" s="1"/>
  <c r="O42" i="36" s="1"/>
  <c r="O41" i="36" s="1"/>
  <c r="J52" i="36"/>
  <c r="J51" i="36" s="1"/>
  <c r="J50" i="36" s="1"/>
  <c r="J49" i="36" s="1"/>
  <c r="J48" i="36" s="1"/>
  <c r="J47" i="36" s="1"/>
  <c r="J46" i="36" s="1"/>
  <c r="J45" i="36" s="1"/>
  <c r="J44" i="36" s="1"/>
  <c r="J43" i="36" s="1"/>
  <c r="J42" i="36" s="1"/>
  <c r="J41" i="36" s="1"/>
  <c r="I52" i="36"/>
  <c r="I51" i="36" s="1"/>
  <c r="I50" i="36" s="1"/>
  <c r="I49" i="36" s="1"/>
  <c r="I48" i="36" s="1"/>
  <c r="I47" i="36" s="1"/>
  <c r="I46" i="36" s="1"/>
  <c r="I45" i="36" s="1"/>
  <c r="I44" i="36" s="1"/>
  <c r="I43" i="36" s="1"/>
  <c r="I42" i="36" s="1"/>
  <c r="I41" i="36" s="1"/>
  <c r="H52" i="36"/>
  <c r="H51" i="36" s="1"/>
  <c r="H50" i="36" s="1"/>
  <c r="H49" i="36" s="1"/>
  <c r="H48" i="36" s="1"/>
  <c r="H47" i="36" s="1"/>
  <c r="H46" i="36" s="1"/>
  <c r="H45" i="36" s="1"/>
  <c r="H44" i="36" s="1"/>
  <c r="H43" i="36" s="1"/>
  <c r="H42" i="36" s="1"/>
  <c r="H41" i="36" s="1"/>
  <c r="G52" i="36"/>
  <c r="G51" i="36" s="1"/>
  <c r="G50" i="36" s="1"/>
  <c r="G49" i="36" s="1"/>
  <c r="G48" i="36" s="1"/>
  <c r="G47" i="36" s="1"/>
  <c r="G46" i="36" s="1"/>
  <c r="G45" i="36" s="1"/>
  <c r="G44" i="36" s="1"/>
  <c r="G43" i="36" s="1"/>
  <c r="G42" i="36" s="1"/>
  <c r="G41" i="36" s="1"/>
  <c r="G53" i="35"/>
  <c r="H53" i="35" s="1"/>
  <c r="I53" i="35" s="1"/>
  <c r="J53" i="35" s="1"/>
  <c r="K53" i="35" s="1"/>
  <c r="L53" i="35" s="1"/>
  <c r="M53" i="35" s="1"/>
  <c r="N53" i="35" s="1"/>
  <c r="O53" i="35" s="1"/>
  <c r="P53" i="35" s="1"/>
  <c r="R53" i="35" s="1"/>
  <c r="S53" i="35" s="1"/>
  <c r="T53" i="35" s="1"/>
  <c r="G52" i="35"/>
  <c r="H52" i="35" s="1"/>
  <c r="I52" i="35" s="1"/>
  <c r="J52" i="35" s="1"/>
  <c r="K52" i="35" s="1"/>
  <c r="L52" i="35" s="1"/>
  <c r="M52" i="35" s="1"/>
  <c r="N52" i="35" s="1"/>
  <c r="O52" i="35" s="1"/>
  <c r="P52" i="35" s="1"/>
  <c r="R52" i="35" s="1"/>
  <c r="S52" i="35" s="1"/>
  <c r="T52" i="35" s="1"/>
  <c r="G51" i="35"/>
  <c r="H51" i="35" s="1"/>
  <c r="I51" i="35" s="1"/>
  <c r="J51" i="35" s="1"/>
  <c r="K51" i="35" s="1"/>
  <c r="L51" i="35" s="1"/>
  <c r="M51" i="35" s="1"/>
  <c r="N51" i="35" s="1"/>
  <c r="O51" i="35" s="1"/>
  <c r="P51" i="35" s="1"/>
  <c r="R51" i="35" s="1"/>
  <c r="S51" i="35" s="1"/>
  <c r="T51" i="35" s="1"/>
  <c r="G50" i="35"/>
  <c r="H50" i="35" s="1"/>
  <c r="I50" i="35" s="1"/>
  <c r="J50" i="35" s="1"/>
  <c r="K50" i="35" s="1"/>
  <c r="L50" i="35" s="1"/>
  <c r="M50" i="35" s="1"/>
  <c r="N50" i="35" s="1"/>
  <c r="O50" i="35" s="1"/>
  <c r="P50" i="35" s="1"/>
  <c r="R50" i="35" s="1"/>
  <c r="S50" i="35" s="1"/>
  <c r="T50" i="35" s="1"/>
  <c r="G49" i="35"/>
  <c r="H49" i="35" s="1"/>
  <c r="I49" i="35" s="1"/>
  <c r="J49" i="35" s="1"/>
  <c r="K49" i="35" s="1"/>
  <c r="L49" i="35" s="1"/>
  <c r="M49" i="35" s="1"/>
  <c r="N49" i="35" s="1"/>
  <c r="O49" i="35" s="1"/>
  <c r="P49" i="35" s="1"/>
  <c r="R49" i="35" s="1"/>
  <c r="S49" i="35" s="1"/>
  <c r="T49" i="35" s="1"/>
  <c r="G48" i="35"/>
  <c r="H48" i="35" s="1"/>
  <c r="I48" i="35" s="1"/>
  <c r="J48" i="35" s="1"/>
  <c r="K48" i="35" s="1"/>
  <c r="L48" i="35" s="1"/>
  <c r="M48" i="35" s="1"/>
  <c r="N48" i="35" s="1"/>
  <c r="O48" i="35" s="1"/>
  <c r="P48" i="35" s="1"/>
  <c r="R48" i="35" s="1"/>
  <c r="S48" i="35" s="1"/>
  <c r="T48" i="35" s="1"/>
  <c r="G47" i="35"/>
  <c r="H47" i="35" s="1"/>
  <c r="I47" i="35" s="1"/>
  <c r="J47" i="35" s="1"/>
  <c r="K47" i="35" s="1"/>
  <c r="L47" i="35" s="1"/>
  <c r="M47" i="35" s="1"/>
  <c r="N47" i="35" s="1"/>
  <c r="O47" i="35" s="1"/>
  <c r="P47" i="35" s="1"/>
  <c r="R47" i="35" s="1"/>
  <c r="S47" i="35" s="1"/>
  <c r="T47" i="35" s="1"/>
  <c r="G46" i="35"/>
  <c r="H46" i="35" s="1"/>
  <c r="I46" i="35" s="1"/>
  <c r="J46" i="35" s="1"/>
  <c r="K46" i="35" s="1"/>
  <c r="L46" i="35" s="1"/>
  <c r="M46" i="35" s="1"/>
  <c r="N46" i="35" s="1"/>
  <c r="O46" i="35" s="1"/>
  <c r="P46" i="35" s="1"/>
  <c r="R46" i="35" s="1"/>
  <c r="S46" i="35" s="1"/>
  <c r="T46" i="35" s="1"/>
  <c r="G45" i="35"/>
  <c r="H45" i="35" s="1"/>
  <c r="I45" i="35" s="1"/>
  <c r="J45" i="35" s="1"/>
  <c r="K45" i="35" s="1"/>
  <c r="L45" i="35" s="1"/>
  <c r="M45" i="35" s="1"/>
  <c r="N45" i="35" s="1"/>
  <c r="O45" i="35" s="1"/>
  <c r="P45" i="35" s="1"/>
  <c r="R45" i="35" s="1"/>
  <c r="S45" i="35" s="1"/>
  <c r="T45" i="35" s="1"/>
  <c r="H44" i="35"/>
  <c r="I44" i="35" s="1"/>
  <c r="J44" i="35" s="1"/>
  <c r="K44" i="35" s="1"/>
  <c r="L44" i="35" s="1"/>
  <c r="M44" i="35" s="1"/>
  <c r="N44" i="35" s="1"/>
  <c r="O44" i="35" s="1"/>
  <c r="P44" i="35" s="1"/>
  <c r="R44" i="35" s="1"/>
  <c r="S44" i="35" s="1"/>
  <c r="T44" i="35" s="1"/>
  <c r="G44" i="35"/>
  <c r="G43" i="35"/>
  <c r="H43" i="35" s="1"/>
  <c r="I43" i="35" s="1"/>
  <c r="J43" i="35" s="1"/>
  <c r="K43" i="35" s="1"/>
  <c r="L43" i="35" s="1"/>
  <c r="M43" i="35" s="1"/>
  <c r="N43" i="35" s="1"/>
  <c r="O43" i="35" s="1"/>
  <c r="P43" i="35" s="1"/>
  <c r="R43" i="35" s="1"/>
  <c r="S43" i="35" s="1"/>
  <c r="T43" i="35" s="1"/>
  <c r="G42" i="35"/>
  <c r="H42" i="35" s="1"/>
  <c r="I42" i="35" s="1"/>
  <c r="J42" i="35" s="1"/>
  <c r="K42" i="35" s="1"/>
  <c r="L42" i="35" s="1"/>
  <c r="M42" i="35" s="1"/>
  <c r="N42" i="35" s="1"/>
  <c r="O42" i="35" s="1"/>
  <c r="P42" i="35" s="1"/>
  <c r="R42" i="35" s="1"/>
  <c r="S42" i="35" s="1"/>
  <c r="T42" i="35" s="1"/>
  <c r="G41" i="35"/>
  <c r="H41" i="35" s="1"/>
  <c r="I41" i="35" s="1"/>
  <c r="J41" i="35" s="1"/>
  <c r="K41" i="35" s="1"/>
  <c r="L41" i="35" s="1"/>
  <c r="M41" i="35" s="1"/>
  <c r="N41" i="35" s="1"/>
  <c r="O41" i="35" s="1"/>
  <c r="P41" i="35" s="1"/>
  <c r="R41" i="35" s="1"/>
  <c r="S41" i="35" s="1"/>
  <c r="T41" i="35" s="1"/>
  <c r="G53" i="34"/>
  <c r="H53" i="34" s="1"/>
  <c r="I53" i="34" s="1"/>
  <c r="J53" i="34" s="1"/>
  <c r="K53" i="34" s="1"/>
  <c r="L53" i="34" s="1"/>
  <c r="M53" i="34" s="1"/>
  <c r="N53" i="34" s="1"/>
  <c r="O53" i="34" s="1"/>
  <c r="P53" i="34" s="1"/>
  <c r="R53" i="34" s="1"/>
  <c r="S53" i="34" s="1"/>
  <c r="T53" i="34" s="1"/>
  <c r="G52" i="34"/>
  <c r="H52" i="34" s="1"/>
  <c r="I52" i="34" s="1"/>
  <c r="J52" i="34" s="1"/>
  <c r="K52" i="34" s="1"/>
  <c r="L52" i="34" s="1"/>
  <c r="M52" i="34" s="1"/>
  <c r="N52" i="34" s="1"/>
  <c r="O52" i="34" s="1"/>
  <c r="P52" i="34" s="1"/>
  <c r="R52" i="34" s="1"/>
  <c r="S52" i="34" s="1"/>
  <c r="T52" i="34" s="1"/>
  <c r="G51" i="34"/>
  <c r="H51" i="34" s="1"/>
  <c r="I51" i="34" s="1"/>
  <c r="J51" i="34" s="1"/>
  <c r="K51" i="34" s="1"/>
  <c r="L51" i="34" s="1"/>
  <c r="M51" i="34" s="1"/>
  <c r="N51" i="34" s="1"/>
  <c r="O51" i="34" s="1"/>
  <c r="P51" i="34" s="1"/>
  <c r="R51" i="34" s="1"/>
  <c r="S51" i="34" s="1"/>
  <c r="T51" i="34" s="1"/>
  <c r="G50" i="34"/>
  <c r="H50" i="34" s="1"/>
  <c r="I50" i="34" s="1"/>
  <c r="J50" i="34" s="1"/>
  <c r="K50" i="34" s="1"/>
  <c r="L50" i="34" s="1"/>
  <c r="M50" i="34" s="1"/>
  <c r="N50" i="34" s="1"/>
  <c r="O50" i="34" s="1"/>
  <c r="P50" i="34" s="1"/>
  <c r="R50" i="34" s="1"/>
  <c r="S50" i="34" s="1"/>
  <c r="T50" i="34" s="1"/>
  <c r="G49" i="34"/>
  <c r="H49" i="34" s="1"/>
  <c r="I49" i="34" s="1"/>
  <c r="J49" i="34" s="1"/>
  <c r="K49" i="34" s="1"/>
  <c r="L49" i="34" s="1"/>
  <c r="M49" i="34" s="1"/>
  <c r="N49" i="34" s="1"/>
  <c r="O49" i="34" s="1"/>
  <c r="P49" i="34" s="1"/>
  <c r="R49" i="34" s="1"/>
  <c r="S49" i="34" s="1"/>
  <c r="T49" i="34" s="1"/>
  <c r="G48" i="34"/>
  <c r="H48" i="34" s="1"/>
  <c r="I48" i="34" s="1"/>
  <c r="J48" i="34" s="1"/>
  <c r="K48" i="34" s="1"/>
  <c r="L48" i="34" s="1"/>
  <c r="M48" i="34" s="1"/>
  <c r="N48" i="34" s="1"/>
  <c r="O48" i="34" s="1"/>
  <c r="P48" i="34" s="1"/>
  <c r="R48" i="34" s="1"/>
  <c r="S48" i="34" s="1"/>
  <c r="T48" i="34" s="1"/>
  <c r="G47" i="34"/>
  <c r="H47" i="34" s="1"/>
  <c r="I47" i="34" s="1"/>
  <c r="J47" i="34" s="1"/>
  <c r="K47" i="34" s="1"/>
  <c r="L47" i="34" s="1"/>
  <c r="M47" i="34" s="1"/>
  <c r="N47" i="34" s="1"/>
  <c r="O47" i="34" s="1"/>
  <c r="P47" i="34" s="1"/>
  <c r="R47" i="34" s="1"/>
  <c r="S47" i="34" s="1"/>
  <c r="T47" i="34" s="1"/>
  <c r="G46" i="34"/>
  <c r="H46" i="34" s="1"/>
  <c r="I46" i="34" s="1"/>
  <c r="J46" i="34" s="1"/>
  <c r="K46" i="34" s="1"/>
  <c r="L46" i="34" s="1"/>
  <c r="M46" i="34" s="1"/>
  <c r="N46" i="34" s="1"/>
  <c r="O46" i="34" s="1"/>
  <c r="P46" i="34" s="1"/>
  <c r="R46" i="34" s="1"/>
  <c r="S46" i="34" s="1"/>
  <c r="T46" i="34" s="1"/>
  <c r="G45" i="34"/>
  <c r="H45" i="34" s="1"/>
  <c r="I45" i="34" s="1"/>
  <c r="J45" i="34" s="1"/>
  <c r="K45" i="34" s="1"/>
  <c r="L45" i="34" s="1"/>
  <c r="M45" i="34" s="1"/>
  <c r="N45" i="34" s="1"/>
  <c r="O45" i="34" s="1"/>
  <c r="P45" i="34" s="1"/>
  <c r="R45" i="34" s="1"/>
  <c r="S45" i="34" s="1"/>
  <c r="T45" i="34" s="1"/>
  <c r="G44" i="34"/>
  <c r="H44" i="34" s="1"/>
  <c r="I44" i="34" s="1"/>
  <c r="J44" i="34" s="1"/>
  <c r="K44" i="34" s="1"/>
  <c r="L44" i="34" s="1"/>
  <c r="M44" i="34" s="1"/>
  <c r="N44" i="34" s="1"/>
  <c r="O44" i="34" s="1"/>
  <c r="P44" i="34" s="1"/>
  <c r="R44" i="34" s="1"/>
  <c r="S44" i="34" s="1"/>
  <c r="T44" i="34" s="1"/>
  <c r="G43" i="34"/>
  <c r="H43" i="34" s="1"/>
  <c r="I43" i="34" s="1"/>
  <c r="J43" i="34" s="1"/>
  <c r="K43" i="34" s="1"/>
  <c r="L43" i="34" s="1"/>
  <c r="M43" i="34" s="1"/>
  <c r="N43" i="34" s="1"/>
  <c r="O43" i="34" s="1"/>
  <c r="P43" i="34" s="1"/>
  <c r="R43" i="34" s="1"/>
  <c r="S43" i="34" s="1"/>
  <c r="T43" i="34" s="1"/>
  <c r="G42" i="34"/>
  <c r="H42" i="34" s="1"/>
  <c r="I42" i="34" s="1"/>
  <c r="J42" i="34" s="1"/>
  <c r="K42" i="34" s="1"/>
  <c r="L42" i="34" s="1"/>
  <c r="M42" i="34" s="1"/>
  <c r="N42" i="34" s="1"/>
  <c r="O42" i="34" s="1"/>
  <c r="P42" i="34" s="1"/>
  <c r="R42" i="34" s="1"/>
  <c r="S42" i="34" s="1"/>
  <c r="T42" i="34" s="1"/>
  <c r="G41" i="34"/>
  <c r="H41" i="34" s="1"/>
  <c r="I41" i="34" s="1"/>
  <c r="J41" i="34" s="1"/>
  <c r="K41" i="34" s="1"/>
  <c r="L41" i="34" s="1"/>
  <c r="M41" i="34" s="1"/>
  <c r="N41" i="34" s="1"/>
  <c r="O41" i="34" s="1"/>
  <c r="P41" i="34" s="1"/>
  <c r="R41" i="34" s="1"/>
  <c r="S41" i="34" s="1"/>
  <c r="T41" i="34" s="1"/>
  <c r="G53" i="33"/>
  <c r="H53" i="33" s="1"/>
  <c r="I53" i="33" s="1"/>
  <c r="J53" i="33" s="1"/>
  <c r="K53" i="33" s="1"/>
  <c r="L53" i="33" s="1"/>
  <c r="M53" i="33" s="1"/>
  <c r="N53" i="33" s="1"/>
  <c r="O53" i="33" s="1"/>
  <c r="P53" i="33" s="1"/>
  <c r="R53" i="33" s="1"/>
  <c r="S53" i="33" s="1"/>
  <c r="T53" i="33" s="1"/>
  <c r="G52" i="33"/>
  <c r="H52" i="33" s="1"/>
  <c r="I52" i="33" s="1"/>
  <c r="J52" i="33" s="1"/>
  <c r="K52" i="33" s="1"/>
  <c r="L52" i="33" s="1"/>
  <c r="M52" i="33" s="1"/>
  <c r="N52" i="33" s="1"/>
  <c r="O52" i="33" s="1"/>
  <c r="P52" i="33" s="1"/>
  <c r="R52" i="33" s="1"/>
  <c r="S52" i="33" s="1"/>
  <c r="T52" i="33" s="1"/>
  <c r="G51" i="33"/>
  <c r="H51" i="33" s="1"/>
  <c r="I51" i="33" s="1"/>
  <c r="J51" i="33" s="1"/>
  <c r="K51" i="33" s="1"/>
  <c r="L51" i="33" s="1"/>
  <c r="M51" i="33" s="1"/>
  <c r="N51" i="33" s="1"/>
  <c r="O51" i="33" s="1"/>
  <c r="P51" i="33" s="1"/>
  <c r="R51" i="33" s="1"/>
  <c r="S51" i="33" s="1"/>
  <c r="T51" i="33" s="1"/>
  <c r="G50" i="33"/>
  <c r="H50" i="33" s="1"/>
  <c r="I50" i="33" s="1"/>
  <c r="J50" i="33" s="1"/>
  <c r="K50" i="33" s="1"/>
  <c r="L50" i="33" s="1"/>
  <c r="M50" i="33" s="1"/>
  <c r="N50" i="33" s="1"/>
  <c r="O50" i="33" s="1"/>
  <c r="P50" i="33" s="1"/>
  <c r="R50" i="33" s="1"/>
  <c r="S50" i="33" s="1"/>
  <c r="T50" i="33" s="1"/>
  <c r="G49" i="33"/>
  <c r="H49" i="33" s="1"/>
  <c r="I49" i="33" s="1"/>
  <c r="J49" i="33" s="1"/>
  <c r="K49" i="33" s="1"/>
  <c r="L49" i="33" s="1"/>
  <c r="M49" i="33" s="1"/>
  <c r="N49" i="33" s="1"/>
  <c r="O49" i="33" s="1"/>
  <c r="P49" i="33" s="1"/>
  <c r="R49" i="33" s="1"/>
  <c r="S49" i="33" s="1"/>
  <c r="T49" i="33" s="1"/>
  <c r="G48" i="33"/>
  <c r="H48" i="33" s="1"/>
  <c r="I48" i="33" s="1"/>
  <c r="J48" i="33" s="1"/>
  <c r="K48" i="33" s="1"/>
  <c r="L48" i="33" s="1"/>
  <c r="M48" i="33" s="1"/>
  <c r="N48" i="33" s="1"/>
  <c r="O48" i="33" s="1"/>
  <c r="P48" i="33" s="1"/>
  <c r="R48" i="33" s="1"/>
  <c r="S48" i="33" s="1"/>
  <c r="T48" i="33" s="1"/>
  <c r="G47" i="33"/>
  <c r="H47" i="33" s="1"/>
  <c r="I47" i="33" s="1"/>
  <c r="J47" i="33" s="1"/>
  <c r="K47" i="33" s="1"/>
  <c r="L47" i="33" s="1"/>
  <c r="M47" i="33" s="1"/>
  <c r="N47" i="33" s="1"/>
  <c r="O47" i="33" s="1"/>
  <c r="P47" i="33" s="1"/>
  <c r="R47" i="33" s="1"/>
  <c r="S47" i="33" s="1"/>
  <c r="T47" i="33" s="1"/>
  <c r="G46" i="33"/>
  <c r="H46" i="33" s="1"/>
  <c r="I46" i="33" s="1"/>
  <c r="J46" i="33" s="1"/>
  <c r="K46" i="33" s="1"/>
  <c r="L46" i="33" s="1"/>
  <c r="M46" i="33" s="1"/>
  <c r="N46" i="33" s="1"/>
  <c r="O46" i="33" s="1"/>
  <c r="P46" i="33" s="1"/>
  <c r="R46" i="33" s="1"/>
  <c r="S46" i="33" s="1"/>
  <c r="T46" i="33" s="1"/>
  <c r="G45" i="33"/>
  <c r="H45" i="33" s="1"/>
  <c r="I45" i="33" s="1"/>
  <c r="J45" i="33" s="1"/>
  <c r="K45" i="33" s="1"/>
  <c r="L45" i="33" s="1"/>
  <c r="M45" i="33" s="1"/>
  <c r="N45" i="33" s="1"/>
  <c r="O45" i="33" s="1"/>
  <c r="P45" i="33" s="1"/>
  <c r="R45" i="33" s="1"/>
  <c r="S45" i="33" s="1"/>
  <c r="T45" i="33" s="1"/>
  <c r="G44" i="33"/>
  <c r="H44" i="33" s="1"/>
  <c r="I44" i="33" s="1"/>
  <c r="J44" i="33" s="1"/>
  <c r="K44" i="33" s="1"/>
  <c r="L44" i="33" s="1"/>
  <c r="M44" i="33" s="1"/>
  <c r="N44" i="33" s="1"/>
  <c r="O44" i="33" s="1"/>
  <c r="P44" i="33" s="1"/>
  <c r="R44" i="33" s="1"/>
  <c r="S44" i="33" s="1"/>
  <c r="T44" i="33" s="1"/>
  <c r="G43" i="33"/>
  <c r="H43" i="33" s="1"/>
  <c r="I43" i="33" s="1"/>
  <c r="J43" i="33" s="1"/>
  <c r="K43" i="33" s="1"/>
  <c r="L43" i="33" s="1"/>
  <c r="M43" i="33" s="1"/>
  <c r="N43" i="33" s="1"/>
  <c r="O43" i="33" s="1"/>
  <c r="P43" i="33" s="1"/>
  <c r="R43" i="33" s="1"/>
  <c r="S43" i="33" s="1"/>
  <c r="T43" i="33" s="1"/>
  <c r="G42" i="33"/>
  <c r="H42" i="33" s="1"/>
  <c r="I42" i="33" s="1"/>
  <c r="J42" i="33" s="1"/>
  <c r="K42" i="33" s="1"/>
  <c r="L42" i="33" s="1"/>
  <c r="M42" i="33" s="1"/>
  <c r="N42" i="33" s="1"/>
  <c r="O42" i="33" s="1"/>
  <c r="P42" i="33" s="1"/>
  <c r="R42" i="33" s="1"/>
  <c r="S42" i="33" s="1"/>
  <c r="T42" i="33" s="1"/>
  <c r="G41" i="33"/>
  <c r="H41" i="33" s="1"/>
  <c r="I41" i="33" s="1"/>
  <c r="J41" i="33" s="1"/>
  <c r="K41" i="33" s="1"/>
  <c r="L41" i="33" s="1"/>
  <c r="M41" i="33" s="1"/>
  <c r="N41" i="33" s="1"/>
  <c r="O41" i="33" s="1"/>
  <c r="P41" i="33" s="1"/>
  <c r="R41" i="33" s="1"/>
  <c r="S41" i="33" s="1"/>
  <c r="T41" i="33" s="1"/>
  <c r="G45" i="32"/>
  <c r="H45" i="32" s="1"/>
  <c r="I45" i="32" s="1"/>
  <c r="J45" i="32" s="1"/>
  <c r="K45" i="32" s="1"/>
  <c r="L45" i="32" s="1"/>
  <c r="M45" i="32" s="1"/>
  <c r="N45" i="32" s="1"/>
  <c r="O45" i="32" s="1"/>
  <c r="P45" i="32" s="1"/>
  <c r="S45" i="32" s="1"/>
  <c r="T45" i="32" s="1"/>
  <c r="U45" i="32" s="1"/>
  <c r="V45" i="32" s="1"/>
  <c r="W45" i="32" s="1"/>
  <c r="X45" i="32" s="1"/>
  <c r="Y45" i="32" s="1"/>
  <c r="Z45" i="32" s="1"/>
  <c r="AA45" i="32" s="1"/>
  <c r="G44" i="32"/>
  <c r="H44" i="32" s="1"/>
  <c r="I44" i="32" s="1"/>
  <c r="J44" i="32" s="1"/>
  <c r="K44" i="32" s="1"/>
  <c r="L44" i="32" s="1"/>
  <c r="M44" i="32" s="1"/>
  <c r="N44" i="32" s="1"/>
  <c r="O44" i="32" s="1"/>
  <c r="P44" i="32" s="1"/>
  <c r="S44" i="32" s="1"/>
  <c r="T44" i="32" s="1"/>
  <c r="G43" i="32"/>
  <c r="H43" i="32" s="1"/>
  <c r="I43" i="32" s="1"/>
  <c r="J43" i="32" s="1"/>
  <c r="K43" i="32" s="1"/>
  <c r="L43" i="32" s="1"/>
  <c r="M43" i="32" s="1"/>
  <c r="N43" i="32" s="1"/>
  <c r="O43" i="32" s="1"/>
  <c r="P43" i="32" s="1"/>
  <c r="S43" i="32" s="1"/>
  <c r="T43" i="32" s="1"/>
  <c r="G42" i="32"/>
  <c r="H42" i="32" s="1"/>
  <c r="I42" i="32" s="1"/>
  <c r="J42" i="32" s="1"/>
  <c r="K42" i="32" s="1"/>
  <c r="L42" i="32" s="1"/>
  <c r="M42" i="32" s="1"/>
  <c r="N42" i="32" s="1"/>
  <c r="O42" i="32" s="1"/>
  <c r="P42" i="32" s="1"/>
  <c r="S42" i="32" s="1"/>
  <c r="T42" i="32" s="1"/>
  <c r="G41" i="32"/>
  <c r="H41" i="32" s="1"/>
  <c r="I41" i="32" s="1"/>
  <c r="J41" i="32" s="1"/>
  <c r="K41" i="32" s="1"/>
  <c r="L41" i="32" s="1"/>
  <c r="M41" i="32" s="1"/>
  <c r="N41" i="32" s="1"/>
  <c r="O41" i="32" s="1"/>
  <c r="P41" i="32" s="1"/>
  <c r="S41" i="32" s="1"/>
  <c r="T41" i="32" s="1"/>
  <c r="G40" i="32"/>
  <c r="H40" i="32" s="1"/>
  <c r="I40" i="32" s="1"/>
  <c r="J40" i="32" s="1"/>
  <c r="K40" i="32" s="1"/>
  <c r="L40" i="32" s="1"/>
  <c r="M40" i="32" s="1"/>
  <c r="N40" i="32" s="1"/>
  <c r="O40" i="32" s="1"/>
  <c r="P40" i="32" s="1"/>
  <c r="S40" i="32" s="1"/>
  <c r="T40" i="32" s="1"/>
  <c r="G39" i="32"/>
  <c r="H39" i="32" s="1"/>
  <c r="I39" i="32" s="1"/>
  <c r="J39" i="32" s="1"/>
  <c r="K39" i="32" s="1"/>
  <c r="L39" i="32" s="1"/>
  <c r="M39" i="32" s="1"/>
  <c r="N39" i="32" s="1"/>
  <c r="O39" i="32" s="1"/>
  <c r="P39" i="32" s="1"/>
  <c r="S39" i="32" s="1"/>
  <c r="T39" i="32" s="1"/>
  <c r="G38" i="32"/>
  <c r="H38" i="32" s="1"/>
  <c r="I38" i="32" s="1"/>
  <c r="J38" i="32" s="1"/>
  <c r="K38" i="32" s="1"/>
  <c r="L38" i="32" s="1"/>
  <c r="M38" i="32" s="1"/>
  <c r="N38" i="32" s="1"/>
  <c r="O38" i="32" s="1"/>
  <c r="P38" i="32" s="1"/>
  <c r="S38" i="32" s="1"/>
  <c r="T38" i="32" s="1"/>
  <c r="G37" i="32"/>
  <c r="H37" i="32" s="1"/>
  <c r="I37" i="32" s="1"/>
  <c r="J37" i="32" s="1"/>
  <c r="K37" i="32" s="1"/>
  <c r="L37" i="32" s="1"/>
  <c r="M37" i="32" s="1"/>
  <c r="N37" i="32" s="1"/>
  <c r="O37" i="32" s="1"/>
  <c r="P37" i="32" s="1"/>
  <c r="S37" i="32" s="1"/>
  <c r="T37" i="32" s="1"/>
  <c r="G36" i="32"/>
  <c r="H36" i="32" s="1"/>
  <c r="I36" i="32" s="1"/>
  <c r="J36" i="32" s="1"/>
  <c r="K36" i="32" s="1"/>
  <c r="L36" i="32" s="1"/>
  <c r="M36" i="32" s="1"/>
  <c r="N36" i="32" s="1"/>
  <c r="O36" i="32" s="1"/>
  <c r="P36" i="32" s="1"/>
  <c r="S36" i="32" s="1"/>
  <c r="T36" i="32" s="1"/>
  <c r="G35" i="32"/>
  <c r="H35" i="32" s="1"/>
  <c r="I35" i="32" s="1"/>
  <c r="J35" i="32" s="1"/>
  <c r="K35" i="32" s="1"/>
  <c r="L35" i="32" s="1"/>
  <c r="M35" i="32" s="1"/>
  <c r="N35" i="32" s="1"/>
  <c r="O35" i="32" s="1"/>
  <c r="P35" i="32" s="1"/>
  <c r="S35" i="32" s="1"/>
  <c r="T35" i="32" s="1"/>
  <c r="G53" i="31"/>
  <c r="H53" i="31" s="1"/>
  <c r="I53" i="31" s="1"/>
  <c r="J53" i="31" s="1"/>
  <c r="K53" i="31" s="1"/>
  <c r="L53" i="31" s="1"/>
  <c r="M53" i="31" s="1"/>
  <c r="N53" i="31" s="1"/>
  <c r="O53" i="31" s="1"/>
  <c r="P53" i="31" s="1"/>
  <c r="R53" i="31" s="1"/>
  <c r="S53" i="31" s="1"/>
  <c r="T53" i="31" s="1"/>
  <c r="G52" i="31"/>
  <c r="H52" i="31" s="1"/>
  <c r="I52" i="31" s="1"/>
  <c r="J52" i="31" s="1"/>
  <c r="K52" i="31" s="1"/>
  <c r="L52" i="31" s="1"/>
  <c r="M52" i="31" s="1"/>
  <c r="N52" i="31" s="1"/>
  <c r="O52" i="31" s="1"/>
  <c r="P52" i="31" s="1"/>
  <c r="R52" i="31" s="1"/>
  <c r="S52" i="31" s="1"/>
  <c r="T52" i="31" s="1"/>
  <c r="G51" i="31"/>
  <c r="H51" i="31" s="1"/>
  <c r="I51" i="31" s="1"/>
  <c r="J51" i="31" s="1"/>
  <c r="K51" i="31" s="1"/>
  <c r="L51" i="31" s="1"/>
  <c r="M51" i="31" s="1"/>
  <c r="N51" i="31" s="1"/>
  <c r="O51" i="31" s="1"/>
  <c r="P51" i="31" s="1"/>
  <c r="R51" i="31" s="1"/>
  <c r="S51" i="31" s="1"/>
  <c r="T51" i="31" s="1"/>
  <c r="G50" i="31"/>
  <c r="H50" i="31" s="1"/>
  <c r="I50" i="31" s="1"/>
  <c r="J50" i="31" s="1"/>
  <c r="K50" i="31" s="1"/>
  <c r="L50" i="31" s="1"/>
  <c r="M50" i="31" s="1"/>
  <c r="N50" i="31" s="1"/>
  <c r="O50" i="31" s="1"/>
  <c r="P50" i="31" s="1"/>
  <c r="R50" i="31" s="1"/>
  <c r="S50" i="31" s="1"/>
  <c r="T50" i="31" s="1"/>
  <c r="H49" i="31"/>
  <c r="I49" i="31" s="1"/>
  <c r="J49" i="31" s="1"/>
  <c r="K49" i="31" s="1"/>
  <c r="L49" i="31" s="1"/>
  <c r="M49" i="31" s="1"/>
  <c r="N49" i="31" s="1"/>
  <c r="O49" i="31" s="1"/>
  <c r="P49" i="31" s="1"/>
  <c r="R49" i="31" s="1"/>
  <c r="S49" i="31" s="1"/>
  <c r="T49" i="31" s="1"/>
  <c r="G49" i="31"/>
  <c r="G48" i="31"/>
  <c r="H48" i="31" s="1"/>
  <c r="I48" i="31" s="1"/>
  <c r="J48" i="31" s="1"/>
  <c r="K48" i="31" s="1"/>
  <c r="L48" i="31" s="1"/>
  <c r="M48" i="31" s="1"/>
  <c r="N48" i="31" s="1"/>
  <c r="O48" i="31" s="1"/>
  <c r="P48" i="31" s="1"/>
  <c r="R48" i="31" s="1"/>
  <c r="S48" i="31" s="1"/>
  <c r="T48" i="31" s="1"/>
  <c r="G47" i="31"/>
  <c r="H47" i="31" s="1"/>
  <c r="I47" i="31" s="1"/>
  <c r="J47" i="31" s="1"/>
  <c r="K47" i="31" s="1"/>
  <c r="L47" i="31" s="1"/>
  <c r="M47" i="31" s="1"/>
  <c r="N47" i="31" s="1"/>
  <c r="O47" i="31" s="1"/>
  <c r="P47" i="31" s="1"/>
  <c r="R47" i="31" s="1"/>
  <c r="S47" i="31" s="1"/>
  <c r="T47" i="31" s="1"/>
  <c r="G46" i="31"/>
  <c r="H46" i="31" s="1"/>
  <c r="I46" i="31" s="1"/>
  <c r="J46" i="31" s="1"/>
  <c r="K46" i="31" s="1"/>
  <c r="L46" i="31" s="1"/>
  <c r="M46" i="31" s="1"/>
  <c r="N46" i="31" s="1"/>
  <c r="O46" i="31" s="1"/>
  <c r="P46" i="31" s="1"/>
  <c r="R46" i="31" s="1"/>
  <c r="S46" i="31" s="1"/>
  <c r="T46" i="31" s="1"/>
  <c r="G45" i="31"/>
  <c r="H45" i="31" s="1"/>
  <c r="I45" i="31" s="1"/>
  <c r="J45" i="31" s="1"/>
  <c r="K45" i="31" s="1"/>
  <c r="L45" i="31" s="1"/>
  <c r="M45" i="31" s="1"/>
  <c r="N45" i="31" s="1"/>
  <c r="O45" i="31" s="1"/>
  <c r="P45" i="31" s="1"/>
  <c r="R45" i="31" s="1"/>
  <c r="S45" i="31" s="1"/>
  <c r="T45" i="31" s="1"/>
  <c r="G44" i="31"/>
  <c r="H44" i="31" s="1"/>
  <c r="I44" i="31" s="1"/>
  <c r="J44" i="31" s="1"/>
  <c r="K44" i="31" s="1"/>
  <c r="L44" i="31" s="1"/>
  <c r="M44" i="31" s="1"/>
  <c r="N44" i="31" s="1"/>
  <c r="O44" i="31" s="1"/>
  <c r="P44" i="31" s="1"/>
  <c r="R44" i="31" s="1"/>
  <c r="S44" i="31" s="1"/>
  <c r="T44" i="31" s="1"/>
  <c r="G43" i="31"/>
  <c r="H43" i="31" s="1"/>
  <c r="I43" i="31" s="1"/>
  <c r="J43" i="31" s="1"/>
  <c r="K43" i="31" s="1"/>
  <c r="L43" i="31" s="1"/>
  <c r="M43" i="31" s="1"/>
  <c r="N43" i="31" s="1"/>
  <c r="O43" i="31" s="1"/>
  <c r="P43" i="31" s="1"/>
  <c r="R43" i="31" s="1"/>
  <c r="S43" i="31" s="1"/>
  <c r="T43" i="31" s="1"/>
  <c r="G42" i="31"/>
  <c r="H42" i="31" s="1"/>
  <c r="I42" i="31" s="1"/>
  <c r="J42" i="31" s="1"/>
  <c r="K42" i="31" s="1"/>
  <c r="L42" i="31" s="1"/>
  <c r="M42" i="31" s="1"/>
  <c r="N42" i="31" s="1"/>
  <c r="O42" i="31" s="1"/>
  <c r="P42" i="31" s="1"/>
  <c r="R42" i="31" s="1"/>
  <c r="S42" i="31" s="1"/>
  <c r="T42" i="31" s="1"/>
  <c r="G41" i="31"/>
  <c r="H41" i="31" s="1"/>
  <c r="I41" i="31" s="1"/>
  <c r="J41" i="31" s="1"/>
  <c r="K41" i="31" s="1"/>
  <c r="L41" i="31" s="1"/>
  <c r="M41" i="31" s="1"/>
  <c r="N41" i="31" s="1"/>
  <c r="O41" i="31" s="1"/>
  <c r="P41" i="31" s="1"/>
  <c r="R41" i="31" s="1"/>
  <c r="S41" i="31" s="1"/>
  <c r="T41" i="31" s="1"/>
  <c r="G53" i="30"/>
  <c r="H53" i="30" s="1"/>
  <c r="I53" i="30" s="1"/>
  <c r="J53" i="30" s="1"/>
  <c r="K53" i="30" s="1"/>
  <c r="L53" i="30" s="1"/>
  <c r="M53" i="30" s="1"/>
  <c r="N53" i="30" s="1"/>
  <c r="O53" i="30" s="1"/>
  <c r="P53" i="30" s="1"/>
  <c r="R53" i="30" s="1"/>
  <c r="S53" i="30" s="1"/>
  <c r="T53" i="30" s="1"/>
  <c r="G52" i="30"/>
  <c r="H52" i="30" s="1"/>
  <c r="I52" i="30" s="1"/>
  <c r="J52" i="30" s="1"/>
  <c r="K52" i="30" s="1"/>
  <c r="L52" i="30" s="1"/>
  <c r="M52" i="30" s="1"/>
  <c r="N52" i="30" s="1"/>
  <c r="O52" i="30" s="1"/>
  <c r="P52" i="30" s="1"/>
  <c r="R52" i="30" s="1"/>
  <c r="S52" i="30" s="1"/>
  <c r="T52" i="30" s="1"/>
  <c r="G51" i="30"/>
  <c r="H51" i="30" s="1"/>
  <c r="I51" i="30" s="1"/>
  <c r="J51" i="30" s="1"/>
  <c r="K51" i="30" s="1"/>
  <c r="L51" i="30" s="1"/>
  <c r="M51" i="30" s="1"/>
  <c r="N51" i="30" s="1"/>
  <c r="O51" i="30" s="1"/>
  <c r="P51" i="30" s="1"/>
  <c r="R51" i="30" s="1"/>
  <c r="S51" i="30" s="1"/>
  <c r="T51" i="30" s="1"/>
  <c r="G50" i="30"/>
  <c r="H50" i="30" s="1"/>
  <c r="I50" i="30" s="1"/>
  <c r="J50" i="30" s="1"/>
  <c r="K50" i="30" s="1"/>
  <c r="L50" i="30" s="1"/>
  <c r="M50" i="30" s="1"/>
  <c r="N50" i="30" s="1"/>
  <c r="O50" i="30" s="1"/>
  <c r="P50" i="30" s="1"/>
  <c r="R50" i="30" s="1"/>
  <c r="S50" i="30" s="1"/>
  <c r="T50" i="30" s="1"/>
  <c r="G49" i="30"/>
  <c r="H49" i="30" s="1"/>
  <c r="I49" i="30" s="1"/>
  <c r="J49" i="30" s="1"/>
  <c r="K49" i="30" s="1"/>
  <c r="L49" i="30" s="1"/>
  <c r="M49" i="30" s="1"/>
  <c r="N49" i="30" s="1"/>
  <c r="O49" i="30" s="1"/>
  <c r="P49" i="30" s="1"/>
  <c r="R49" i="30" s="1"/>
  <c r="S49" i="30" s="1"/>
  <c r="T49" i="30" s="1"/>
  <c r="G48" i="30"/>
  <c r="H48" i="30" s="1"/>
  <c r="I48" i="30" s="1"/>
  <c r="J48" i="30" s="1"/>
  <c r="K48" i="30" s="1"/>
  <c r="L48" i="30" s="1"/>
  <c r="M48" i="30" s="1"/>
  <c r="N48" i="30" s="1"/>
  <c r="O48" i="30" s="1"/>
  <c r="P48" i="30" s="1"/>
  <c r="R48" i="30" s="1"/>
  <c r="S48" i="30" s="1"/>
  <c r="T48" i="30" s="1"/>
  <c r="G47" i="30"/>
  <c r="H47" i="30" s="1"/>
  <c r="I47" i="30" s="1"/>
  <c r="J47" i="30" s="1"/>
  <c r="K47" i="30" s="1"/>
  <c r="L47" i="30" s="1"/>
  <c r="M47" i="30" s="1"/>
  <c r="N47" i="30" s="1"/>
  <c r="O47" i="30" s="1"/>
  <c r="P47" i="30" s="1"/>
  <c r="R47" i="30" s="1"/>
  <c r="S47" i="30" s="1"/>
  <c r="T47" i="30" s="1"/>
  <c r="G46" i="30"/>
  <c r="H46" i="30" s="1"/>
  <c r="I46" i="30" s="1"/>
  <c r="J46" i="30" s="1"/>
  <c r="K46" i="30" s="1"/>
  <c r="L46" i="30" s="1"/>
  <c r="M46" i="30" s="1"/>
  <c r="N46" i="30" s="1"/>
  <c r="O46" i="30" s="1"/>
  <c r="P46" i="30" s="1"/>
  <c r="R46" i="30" s="1"/>
  <c r="S46" i="30" s="1"/>
  <c r="T46" i="30" s="1"/>
  <c r="G45" i="30"/>
  <c r="H45" i="30" s="1"/>
  <c r="I45" i="30" s="1"/>
  <c r="J45" i="30" s="1"/>
  <c r="K45" i="30" s="1"/>
  <c r="L45" i="30" s="1"/>
  <c r="M45" i="30" s="1"/>
  <c r="N45" i="30" s="1"/>
  <c r="O45" i="30" s="1"/>
  <c r="P45" i="30" s="1"/>
  <c r="R45" i="30" s="1"/>
  <c r="S45" i="30" s="1"/>
  <c r="T45" i="30" s="1"/>
  <c r="G44" i="30"/>
  <c r="H44" i="30" s="1"/>
  <c r="I44" i="30" s="1"/>
  <c r="J44" i="30" s="1"/>
  <c r="K44" i="30" s="1"/>
  <c r="L44" i="30" s="1"/>
  <c r="M44" i="30" s="1"/>
  <c r="N44" i="30" s="1"/>
  <c r="O44" i="30" s="1"/>
  <c r="P44" i="30" s="1"/>
  <c r="R44" i="30" s="1"/>
  <c r="S44" i="30" s="1"/>
  <c r="T44" i="30" s="1"/>
  <c r="G43" i="30"/>
  <c r="H43" i="30" s="1"/>
  <c r="I43" i="30" s="1"/>
  <c r="J43" i="30" s="1"/>
  <c r="K43" i="30" s="1"/>
  <c r="L43" i="30" s="1"/>
  <c r="M43" i="30" s="1"/>
  <c r="N43" i="30" s="1"/>
  <c r="O43" i="30" s="1"/>
  <c r="P43" i="30" s="1"/>
  <c r="R43" i="30" s="1"/>
  <c r="S43" i="30" s="1"/>
  <c r="T43" i="30" s="1"/>
  <c r="G42" i="30"/>
  <c r="H42" i="30" s="1"/>
  <c r="I42" i="30" s="1"/>
  <c r="J42" i="30" s="1"/>
  <c r="K42" i="30" s="1"/>
  <c r="L42" i="30" s="1"/>
  <c r="M42" i="30" s="1"/>
  <c r="N42" i="30" s="1"/>
  <c r="O42" i="30" s="1"/>
  <c r="P42" i="30" s="1"/>
  <c r="R42" i="30" s="1"/>
  <c r="S42" i="30" s="1"/>
  <c r="T42" i="30" s="1"/>
  <c r="G41" i="30"/>
  <c r="H41" i="30" s="1"/>
  <c r="I41" i="30" s="1"/>
  <c r="J41" i="30" s="1"/>
  <c r="K41" i="30" s="1"/>
  <c r="L41" i="30" s="1"/>
  <c r="M41" i="30" s="1"/>
  <c r="N41" i="30" s="1"/>
  <c r="O41" i="30" s="1"/>
  <c r="P41" i="30" s="1"/>
  <c r="R41" i="30" s="1"/>
  <c r="S41" i="30" s="1"/>
  <c r="T41" i="30" s="1"/>
  <c r="G53" i="29"/>
  <c r="H53" i="29" s="1"/>
  <c r="I53" i="29" s="1"/>
  <c r="J53" i="29" s="1"/>
  <c r="K53" i="29" s="1"/>
  <c r="L53" i="29" s="1"/>
  <c r="M53" i="29" s="1"/>
  <c r="N53" i="29" s="1"/>
  <c r="O53" i="29" s="1"/>
  <c r="P53" i="29" s="1"/>
  <c r="R53" i="29" s="1"/>
  <c r="S53" i="29" s="1"/>
  <c r="T53" i="29" s="1"/>
  <c r="G52" i="29"/>
  <c r="H52" i="29" s="1"/>
  <c r="I52" i="29" s="1"/>
  <c r="J52" i="29" s="1"/>
  <c r="K52" i="29" s="1"/>
  <c r="L52" i="29" s="1"/>
  <c r="M52" i="29" s="1"/>
  <c r="N52" i="29" s="1"/>
  <c r="O52" i="29" s="1"/>
  <c r="P52" i="29" s="1"/>
  <c r="R52" i="29" s="1"/>
  <c r="S52" i="29" s="1"/>
  <c r="T52" i="29" s="1"/>
  <c r="G51" i="29"/>
  <c r="H51" i="29" s="1"/>
  <c r="I51" i="29" s="1"/>
  <c r="J51" i="29" s="1"/>
  <c r="K51" i="29" s="1"/>
  <c r="L51" i="29" s="1"/>
  <c r="M51" i="29" s="1"/>
  <c r="N51" i="29" s="1"/>
  <c r="O51" i="29" s="1"/>
  <c r="P51" i="29" s="1"/>
  <c r="R51" i="29" s="1"/>
  <c r="S51" i="29" s="1"/>
  <c r="T51" i="29" s="1"/>
  <c r="G50" i="29"/>
  <c r="H50" i="29" s="1"/>
  <c r="I50" i="29" s="1"/>
  <c r="J50" i="29" s="1"/>
  <c r="K50" i="29" s="1"/>
  <c r="L50" i="29" s="1"/>
  <c r="M50" i="29" s="1"/>
  <c r="N50" i="29" s="1"/>
  <c r="O50" i="29" s="1"/>
  <c r="P50" i="29" s="1"/>
  <c r="R50" i="29" s="1"/>
  <c r="S50" i="29" s="1"/>
  <c r="T50" i="29" s="1"/>
  <c r="G49" i="29"/>
  <c r="H49" i="29" s="1"/>
  <c r="I49" i="29" s="1"/>
  <c r="J49" i="29" s="1"/>
  <c r="K49" i="29" s="1"/>
  <c r="L49" i="29" s="1"/>
  <c r="M49" i="29" s="1"/>
  <c r="N49" i="29" s="1"/>
  <c r="O49" i="29" s="1"/>
  <c r="P49" i="29" s="1"/>
  <c r="R49" i="29" s="1"/>
  <c r="S49" i="29" s="1"/>
  <c r="T49" i="29" s="1"/>
  <c r="G48" i="29"/>
  <c r="H48" i="29" s="1"/>
  <c r="I48" i="29" s="1"/>
  <c r="J48" i="29" s="1"/>
  <c r="K48" i="29" s="1"/>
  <c r="L48" i="29" s="1"/>
  <c r="M48" i="29" s="1"/>
  <c r="N48" i="29" s="1"/>
  <c r="O48" i="29" s="1"/>
  <c r="P48" i="29" s="1"/>
  <c r="R48" i="29" s="1"/>
  <c r="S48" i="29" s="1"/>
  <c r="T48" i="29" s="1"/>
  <c r="G47" i="29"/>
  <c r="H47" i="29" s="1"/>
  <c r="I47" i="29" s="1"/>
  <c r="J47" i="29" s="1"/>
  <c r="K47" i="29" s="1"/>
  <c r="L47" i="29" s="1"/>
  <c r="M47" i="29" s="1"/>
  <c r="N47" i="29" s="1"/>
  <c r="O47" i="29" s="1"/>
  <c r="P47" i="29" s="1"/>
  <c r="R47" i="29" s="1"/>
  <c r="S47" i="29" s="1"/>
  <c r="T47" i="29" s="1"/>
  <c r="G46" i="29"/>
  <c r="H46" i="29" s="1"/>
  <c r="I46" i="29" s="1"/>
  <c r="J46" i="29" s="1"/>
  <c r="K46" i="29" s="1"/>
  <c r="L46" i="29" s="1"/>
  <c r="M46" i="29" s="1"/>
  <c r="N46" i="29" s="1"/>
  <c r="O46" i="29" s="1"/>
  <c r="P46" i="29" s="1"/>
  <c r="R46" i="29" s="1"/>
  <c r="S46" i="29" s="1"/>
  <c r="T46" i="29" s="1"/>
  <c r="G45" i="29"/>
  <c r="H45" i="29" s="1"/>
  <c r="I45" i="29" s="1"/>
  <c r="J45" i="29" s="1"/>
  <c r="K45" i="29" s="1"/>
  <c r="L45" i="29" s="1"/>
  <c r="M45" i="29" s="1"/>
  <c r="N45" i="29" s="1"/>
  <c r="O45" i="29" s="1"/>
  <c r="P45" i="29" s="1"/>
  <c r="R45" i="29" s="1"/>
  <c r="S45" i="29" s="1"/>
  <c r="T45" i="29" s="1"/>
  <c r="G44" i="29"/>
  <c r="H44" i="29" s="1"/>
  <c r="I44" i="29" s="1"/>
  <c r="J44" i="29" s="1"/>
  <c r="K44" i="29" s="1"/>
  <c r="L44" i="29" s="1"/>
  <c r="M44" i="29" s="1"/>
  <c r="N44" i="29" s="1"/>
  <c r="O44" i="29" s="1"/>
  <c r="P44" i="29" s="1"/>
  <c r="R44" i="29" s="1"/>
  <c r="S44" i="29" s="1"/>
  <c r="T44" i="29" s="1"/>
  <c r="G43" i="29"/>
  <c r="H43" i="29" s="1"/>
  <c r="I43" i="29" s="1"/>
  <c r="J43" i="29" s="1"/>
  <c r="K43" i="29" s="1"/>
  <c r="L43" i="29" s="1"/>
  <c r="M43" i="29" s="1"/>
  <c r="N43" i="29" s="1"/>
  <c r="O43" i="29" s="1"/>
  <c r="P43" i="29" s="1"/>
  <c r="R43" i="29" s="1"/>
  <c r="S43" i="29" s="1"/>
  <c r="T43" i="29" s="1"/>
  <c r="G42" i="29"/>
  <c r="H42" i="29" s="1"/>
  <c r="I42" i="29" s="1"/>
  <c r="J42" i="29" s="1"/>
  <c r="K42" i="29" s="1"/>
  <c r="L42" i="29" s="1"/>
  <c r="M42" i="29" s="1"/>
  <c r="N42" i="29" s="1"/>
  <c r="O42" i="29" s="1"/>
  <c r="P42" i="29" s="1"/>
  <c r="R42" i="29" s="1"/>
  <c r="S42" i="29" s="1"/>
  <c r="T42" i="29" s="1"/>
  <c r="G41" i="29"/>
  <c r="H41" i="29" s="1"/>
  <c r="I41" i="29" s="1"/>
  <c r="J41" i="29" s="1"/>
  <c r="K41" i="29" s="1"/>
  <c r="L41" i="29" s="1"/>
  <c r="M41" i="29" s="1"/>
  <c r="N41" i="29" s="1"/>
  <c r="O41" i="29" s="1"/>
  <c r="P41" i="29" s="1"/>
  <c r="R41" i="29" s="1"/>
  <c r="S41" i="29" s="1"/>
  <c r="T41" i="29" s="1"/>
  <c r="G53" i="10"/>
  <c r="H53" i="10" s="1"/>
  <c r="I53" i="10" s="1"/>
  <c r="J53" i="10" s="1"/>
  <c r="K53" i="10" s="1"/>
  <c r="L53" i="10" s="1"/>
  <c r="M53" i="10" s="1"/>
  <c r="N53" i="10" s="1"/>
  <c r="O53" i="10" s="1"/>
  <c r="P53" i="10" s="1"/>
  <c r="S53" i="10" s="1"/>
  <c r="T53" i="10" s="1"/>
  <c r="G52" i="10"/>
  <c r="H52" i="10" s="1"/>
  <c r="I52" i="10" s="1"/>
  <c r="J52" i="10" s="1"/>
  <c r="K52" i="10" s="1"/>
  <c r="L52" i="10" s="1"/>
  <c r="M52" i="10" s="1"/>
  <c r="N52" i="10" s="1"/>
  <c r="O52" i="10" s="1"/>
  <c r="P52" i="10" s="1"/>
  <c r="S52" i="10" s="1"/>
  <c r="T52" i="10" s="1"/>
  <c r="G51" i="10"/>
  <c r="H51" i="10" s="1"/>
  <c r="I51" i="10" s="1"/>
  <c r="J51" i="10" s="1"/>
  <c r="K51" i="10" s="1"/>
  <c r="L51" i="10" s="1"/>
  <c r="M51" i="10" s="1"/>
  <c r="N51" i="10" s="1"/>
  <c r="O51" i="10" s="1"/>
  <c r="P51" i="10" s="1"/>
  <c r="S51" i="10" s="1"/>
  <c r="T51" i="10" s="1"/>
  <c r="G50" i="10"/>
  <c r="H50" i="10" s="1"/>
  <c r="I50" i="10" s="1"/>
  <c r="J50" i="10" s="1"/>
  <c r="K50" i="10" s="1"/>
  <c r="L50" i="10" s="1"/>
  <c r="M50" i="10" s="1"/>
  <c r="N50" i="10" s="1"/>
  <c r="O50" i="10" s="1"/>
  <c r="P50" i="10" s="1"/>
  <c r="S50" i="10" s="1"/>
  <c r="T50" i="10" s="1"/>
  <c r="G49" i="10"/>
  <c r="H49" i="10" s="1"/>
  <c r="I49" i="10" s="1"/>
  <c r="J49" i="10" s="1"/>
  <c r="K49" i="10" s="1"/>
  <c r="L49" i="10" s="1"/>
  <c r="M49" i="10" s="1"/>
  <c r="N49" i="10" s="1"/>
  <c r="O49" i="10" s="1"/>
  <c r="P49" i="10" s="1"/>
  <c r="S49" i="10" s="1"/>
  <c r="T49" i="10" s="1"/>
  <c r="G48" i="10"/>
  <c r="H48" i="10" s="1"/>
  <c r="I48" i="10" s="1"/>
  <c r="J48" i="10" s="1"/>
  <c r="K48" i="10" s="1"/>
  <c r="L48" i="10" s="1"/>
  <c r="M48" i="10" s="1"/>
  <c r="N48" i="10" s="1"/>
  <c r="O48" i="10" s="1"/>
  <c r="P48" i="10" s="1"/>
  <c r="S48" i="10" s="1"/>
  <c r="T48" i="10" s="1"/>
  <c r="G47" i="10"/>
  <c r="H47" i="10" s="1"/>
  <c r="I47" i="10" s="1"/>
  <c r="J47" i="10" s="1"/>
  <c r="K47" i="10" s="1"/>
  <c r="L47" i="10" s="1"/>
  <c r="M47" i="10" s="1"/>
  <c r="N47" i="10" s="1"/>
  <c r="O47" i="10" s="1"/>
  <c r="P47" i="10" s="1"/>
  <c r="S47" i="10" s="1"/>
  <c r="T47" i="10" s="1"/>
  <c r="G46" i="10"/>
  <c r="H46" i="10" s="1"/>
  <c r="I46" i="10" s="1"/>
  <c r="J46" i="10" s="1"/>
  <c r="K46" i="10" s="1"/>
  <c r="L46" i="10" s="1"/>
  <c r="M46" i="10" s="1"/>
  <c r="N46" i="10" s="1"/>
  <c r="O46" i="10" s="1"/>
  <c r="P46" i="10" s="1"/>
  <c r="S46" i="10" s="1"/>
  <c r="T46" i="10" s="1"/>
  <c r="G45" i="10"/>
  <c r="H45" i="10" s="1"/>
  <c r="I45" i="10" s="1"/>
  <c r="J45" i="10" s="1"/>
  <c r="K45" i="10" s="1"/>
  <c r="L45" i="10" s="1"/>
  <c r="M45" i="10" s="1"/>
  <c r="N45" i="10" s="1"/>
  <c r="O45" i="10" s="1"/>
  <c r="P45" i="10" s="1"/>
  <c r="S45" i="10" s="1"/>
  <c r="T45" i="10" s="1"/>
  <c r="G44" i="10"/>
  <c r="H44" i="10" s="1"/>
  <c r="I44" i="10" s="1"/>
  <c r="J44" i="10" s="1"/>
  <c r="K44" i="10" s="1"/>
  <c r="L44" i="10" s="1"/>
  <c r="M44" i="10" s="1"/>
  <c r="N44" i="10" s="1"/>
  <c r="O44" i="10" s="1"/>
  <c r="P44" i="10" s="1"/>
  <c r="S44" i="10" s="1"/>
  <c r="T44" i="10" s="1"/>
  <c r="G43" i="10"/>
  <c r="H43" i="10" s="1"/>
  <c r="I43" i="10" s="1"/>
  <c r="J43" i="10" s="1"/>
  <c r="K43" i="10" s="1"/>
  <c r="L43" i="10" s="1"/>
  <c r="M43" i="10" s="1"/>
  <c r="N43" i="10" s="1"/>
  <c r="O43" i="10" s="1"/>
  <c r="P43" i="10" s="1"/>
  <c r="S43" i="10" s="1"/>
  <c r="T43" i="10" s="1"/>
  <c r="G42" i="10"/>
  <c r="H42" i="10" s="1"/>
  <c r="I42" i="10" s="1"/>
  <c r="J42" i="10" s="1"/>
  <c r="K42" i="10" s="1"/>
  <c r="L42" i="10" s="1"/>
  <c r="M42" i="10" s="1"/>
  <c r="N42" i="10" s="1"/>
  <c r="O42" i="10" s="1"/>
  <c r="P42" i="10" s="1"/>
  <c r="S42" i="10" s="1"/>
  <c r="T42" i="10" s="1"/>
  <c r="G41" i="10"/>
  <c r="H41" i="10" s="1"/>
  <c r="I41" i="10" s="1"/>
  <c r="J41" i="10" s="1"/>
  <c r="K41" i="10" s="1"/>
  <c r="L41" i="10" s="1"/>
  <c r="M41" i="10" s="1"/>
  <c r="N41" i="10" s="1"/>
  <c r="O41" i="10" s="1"/>
  <c r="P41" i="10" s="1"/>
  <c r="S41" i="10" s="1"/>
  <c r="T41" i="10" s="1"/>
  <c r="G44" i="2"/>
  <c r="H44" i="2" s="1"/>
  <c r="I44" i="2" s="1"/>
  <c r="J44" i="2" s="1"/>
  <c r="K44" i="2" s="1"/>
  <c r="L44" i="2" s="1"/>
  <c r="M44" i="2" s="1"/>
  <c r="N44" i="2" s="1"/>
  <c r="O44" i="2" s="1"/>
  <c r="P44" i="2" s="1"/>
  <c r="S44" i="2" s="1"/>
  <c r="T44" i="2" s="1"/>
  <c r="G43" i="2"/>
  <c r="H43" i="2" s="1"/>
  <c r="I43" i="2" s="1"/>
  <c r="J43" i="2" s="1"/>
  <c r="K43" i="2" s="1"/>
  <c r="L43" i="2" s="1"/>
  <c r="M43" i="2" s="1"/>
  <c r="N43" i="2" s="1"/>
  <c r="O43" i="2" s="1"/>
  <c r="P43" i="2" s="1"/>
  <c r="S43" i="2" s="1"/>
  <c r="T43" i="2" s="1"/>
  <c r="G42" i="2"/>
  <c r="H42" i="2" s="1"/>
  <c r="I42" i="2" s="1"/>
  <c r="J42" i="2" s="1"/>
  <c r="K42" i="2" s="1"/>
  <c r="L42" i="2" s="1"/>
  <c r="M42" i="2" s="1"/>
  <c r="N42" i="2" s="1"/>
  <c r="O42" i="2" s="1"/>
  <c r="P42" i="2" s="1"/>
  <c r="S42" i="2" s="1"/>
  <c r="T42" i="2" s="1"/>
  <c r="G41" i="2"/>
  <c r="H41" i="2" s="1"/>
  <c r="I41" i="2" s="1"/>
  <c r="J41" i="2" s="1"/>
  <c r="K41" i="2" s="1"/>
  <c r="L41" i="2" s="1"/>
  <c r="M41" i="2" s="1"/>
  <c r="N41" i="2" s="1"/>
  <c r="O41" i="2" s="1"/>
  <c r="P41" i="2" s="1"/>
  <c r="S41" i="2" s="1"/>
  <c r="T41" i="2" s="1"/>
  <c r="G40" i="2"/>
  <c r="H40" i="2" s="1"/>
  <c r="I40" i="2" s="1"/>
  <c r="J40" i="2" s="1"/>
  <c r="K40" i="2" s="1"/>
  <c r="L40" i="2" s="1"/>
  <c r="M40" i="2" s="1"/>
  <c r="N40" i="2" s="1"/>
  <c r="O40" i="2" s="1"/>
  <c r="P40" i="2" s="1"/>
  <c r="S40" i="2" s="1"/>
  <c r="T40" i="2" s="1"/>
  <c r="G39" i="2"/>
  <c r="H39" i="2" s="1"/>
  <c r="I39" i="2" s="1"/>
  <c r="J39" i="2" s="1"/>
  <c r="K39" i="2" s="1"/>
  <c r="L39" i="2" s="1"/>
  <c r="M39" i="2" s="1"/>
  <c r="N39" i="2" s="1"/>
  <c r="O39" i="2" s="1"/>
  <c r="P39" i="2" s="1"/>
  <c r="S39" i="2" s="1"/>
  <c r="T39" i="2" s="1"/>
  <c r="G38" i="2"/>
  <c r="H38" i="2" s="1"/>
  <c r="I38" i="2" s="1"/>
  <c r="J38" i="2" s="1"/>
  <c r="K38" i="2" s="1"/>
  <c r="L38" i="2" s="1"/>
  <c r="M38" i="2" s="1"/>
  <c r="N38" i="2" s="1"/>
  <c r="O38" i="2" s="1"/>
  <c r="P38" i="2" s="1"/>
  <c r="S38" i="2" s="1"/>
  <c r="T38" i="2" s="1"/>
  <c r="G37" i="2"/>
  <c r="H37" i="2" s="1"/>
  <c r="I37" i="2" s="1"/>
  <c r="J37" i="2" s="1"/>
  <c r="K37" i="2" s="1"/>
  <c r="L37" i="2" s="1"/>
  <c r="M37" i="2" s="1"/>
  <c r="N37" i="2" s="1"/>
  <c r="O37" i="2" s="1"/>
  <c r="P37" i="2" s="1"/>
  <c r="S37" i="2" s="1"/>
  <c r="T37" i="2" s="1"/>
  <c r="G36" i="2"/>
  <c r="H36" i="2" s="1"/>
  <c r="I36" i="2" s="1"/>
  <c r="J36" i="2" s="1"/>
  <c r="K36" i="2" s="1"/>
  <c r="L36" i="2" s="1"/>
  <c r="M36" i="2" s="1"/>
  <c r="N36" i="2" s="1"/>
  <c r="O36" i="2" s="1"/>
  <c r="P36" i="2" s="1"/>
  <c r="S36" i="2" s="1"/>
  <c r="T36" i="2" s="1"/>
  <c r="AE38" i="28" l="1"/>
  <c r="AE42" i="28"/>
  <c r="AE46" i="28"/>
  <c r="AE50" i="28"/>
  <c r="G4" i="41" l="1"/>
  <c r="K4" i="41"/>
  <c r="E5" i="41"/>
  <c r="I5" i="41"/>
  <c r="M5" i="41"/>
  <c r="G6" i="41"/>
  <c r="K6" i="41"/>
  <c r="E7" i="41"/>
  <c r="I7" i="41"/>
  <c r="M7" i="41"/>
  <c r="G8" i="41"/>
  <c r="K8" i="41"/>
  <c r="E9" i="41"/>
  <c r="I9" i="41"/>
  <c r="M9" i="41"/>
  <c r="G10" i="41"/>
  <c r="K10" i="41"/>
  <c r="E11" i="41"/>
  <c r="I11" i="41"/>
  <c r="M11" i="41"/>
  <c r="G12" i="41"/>
  <c r="K12" i="41"/>
  <c r="E13" i="41"/>
  <c r="I13" i="41"/>
  <c r="M13" i="41"/>
  <c r="G14" i="41"/>
  <c r="K14" i="41"/>
  <c r="E15" i="41"/>
  <c r="I15" i="41"/>
  <c r="M15" i="41"/>
  <c r="G16" i="41"/>
  <c r="K16" i="41"/>
  <c r="F20" i="41"/>
  <c r="J20" i="41"/>
  <c r="D21" i="41"/>
  <c r="H21" i="41"/>
  <c r="L21" i="41"/>
  <c r="F22" i="41"/>
  <c r="J22" i="41"/>
  <c r="D23" i="41"/>
  <c r="H23" i="41"/>
  <c r="L23" i="41"/>
  <c r="F24" i="41"/>
  <c r="J24" i="41"/>
  <c r="D25" i="41"/>
  <c r="H25" i="41"/>
  <c r="L25" i="41"/>
  <c r="F26" i="41"/>
  <c r="J26" i="41"/>
  <c r="D27" i="41"/>
  <c r="H27" i="41"/>
  <c r="L27" i="41"/>
  <c r="F28" i="41"/>
  <c r="J28" i="41"/>
  <c r="D29" i="41"/>
  <c r="H29" i="41"/>
  <c r="L29" i="41"/>
  <c r="F30" i="41"/>
  <c r="J30" i="41"/>
  <c r="D31" i="41"/>
  <c r="H31" i="41"/>
  <c r="L31" i="41"/>
  <c r="F32" i="41"/>
  <c r="J32" i="41"/>
  <c r="E36" i="41"/>
  <c r="I36" i="41"/>
  <c r="M36" i="41"/>
  <c r="G37" i="41"/>
  <c r="K37" i="41"/>
  <c r="E38" i="41"/>
  <c r="I38" i="41"/>
  <c r="M38" i="41"/>
  <c r="G39" i="41"/>
  <c r="K39" i="41"/>
  <c r="E40" i="41"/>
  <c r="I40" i="41"/>
  <c r="M40" i="41"/>
  <c r="G41" i="41"/>
  <c r="K41" i="41"/>
  <c r="E42" i="41"/>
  <c r="I42" i="41"/>
  <c r="M42" i="41"/>
  <c r="G43" i="41"/>
  <c r="K43" i="41"/>
  <c r="E44" i="41"/>
  <c r="I44" i="41"/>
  <c r="M44" i="41"/>
  <c r="G45" i="41"/>
  <c r="K45" i="41"/>
  <c r="E46" i="41"/>
  <c r="I46" i="41"/>
  <c r="M46" i="41"/>
  <c r="G47" i="41"/>
  <c r="K47" i="41"/>
  <c r="E48" i="41"/>
  <c r="I48" i="41"/>
  <c r="M48" i="41"/>
  <c r="D52" i="41"/>
  <c r="H52" i="41"/>
  <c r="L52" i="41"/>
  <c r="F53" i="41"/>
  <c r="J53" i="41"/>
  <c r="D54" i="41"/>
  <c r="H54" i="41"/>
  <c r="L54" i="41"/>
  <c r="F55" i="41"/>
  <c r="J55" i="41"/>
  <c r="D56" i="41"/>
  <c r="H56" i="41"/>
  <c r="L56" i="41"/>
  <c r="F57" i="41"/>
  <c r="J57" i="41"/>
  <c r="D58" i="41"/>
  <c r="H58" i="41"/>
  <c r="L58" i="41"/>
  <c r="F59" i="41"/>
  <c r="J59" i="41"/>
  <c r="D60" i="41"/>
  <c r="H60" i="41"/>
  <c r="L60" i="41"/>
  <c r="F61" i="41"/>
  <c r="J61" i="41"/>
  <c r="D62" i="41"/>
  <c r="H62" i="41"/>
  <c r="L62" i="41"/>
  <c r="F63" i="41"/>
  <c r="J63" i="41"/>
  <c r="D64" i="41"/>
  <c r="H64" i="41"/>
  <c r="L64" i="41"/>
  <c r="G68" i="41"/>
  <c r="K68" i="41"/>
  <c r="E69" i="41"/>
  <c r="I69" i="41"/>
  <c r="M69" i="41"/>
  <c r="G70" i="41"/>
  <c r="K70" i="41"/>
  <c r="E71" i="41"/>
  <c r="I71" i="41"/>
  <c r="M71" i="41"/>
  <c r="G72" i="41"/>
  <c r="K72" i="41"/>
  <c r="E73" i="41"/>
  <c r="I73" i="41"/>
  <c r="M73" i="41"/>
  <c r="G74" i="41"/>
  <c r="K74" i="41"/>
  <c r="E75" i="41"/>
  <c r="I75" i="41"/>
  <c r="M75" i="41"/>
  <c r="G76" i="41"/>
  <c r="K76" i="41"/>
  <c r="E77" i="41"/>
  <c r="I77" i="41"/>
  <c r="M77" i="41"/>
  <c r="G78" i="41"/>
  <c r="K78" i="41"/>
  <c r="E79" i="41"/>
  <c r="I79" i="41"/>
  <c r="M79" i="41"/>
  <c r="G80" i="41"/>
  <c r="K80" i="41"/>
  <c r="F84" i="41"/>
  <c r="J84" i="41"/>
  <c r="D85" i="41"/>
  <c r="H85" i="41"/>
  <c r="L85" i="41"/>
  <c r="F86" i="41"/>
  <c r="J86" i="41"/>
  <c r="D87" i="41"/>
  <c r="H87" i="41"/>
  <c r="L87" i="41"/>
  <c r="F88" i="41"/>
  <c r="J88" i="41"/>
  <c r="D89" i="41"/>
  <c r="H89" i="41"/>
  <c r="L89" i="41"/>
  <c r="F90" i="41"/>
  <c r="J90" i="41"/>
  <c r="D91" i="41"/>
  <c r="H91" i="41"/>
  <c r="L91" i="41"/>
  <c r="F92" i="41"/>
  <c r="J92" i="41"/>
  <c r="D93" i="41"/>
  <c r="H93" i="41"/>
  <c r="L93" i="41"/>
  <c r="F94" i="41"/>
  <c r="J94" i="41"/>
  <c r="D95" i="41"/>
  <c r="H95" i="41"/>
  <c r="L95" i="41"/>
  <c r="F96" i="41"/>
  <c r="J96" i="41"/>
  <c r="E100" i="41"/>
  <c r="I100" i="41"/>
  <c r="M100" i="41"/>
  <c r="G101" i="41"/>
  <c r="K101" i="41"/>
  <c r="E102" i="41"/>
  <c r="I102" i="41"/>
  <c r="M102" i="41"/>
  <c r="G103" i="41"/>
  <c r="K103" i="41"/>
  <c r="E104" i="41"/>
  <c r="I104" i="41"/>
  <c r="M104" i="41"/>
  <c r="G105" i="41"/>
  <c r="K105" i="41"/>
  <c r="E106" i="41"/>
  <c r="I106" i="41"/>
  <c r="M106" i="41"/>
  <c r="G107" i="41"/>
  <c r="K107" i="41"/>
  <c r="E108" i="41"/>
  <c r="I108" i="41"/>
  <c r="M108" i="41"/>
  <c r="G109" i="41"/>
  <c r="K109" i="41"/>
  <c r="E110" i="41"/>
  <c r="I110" i="41"/>
  <c r="M110" i="41"/>
  <c r="G111" i="41"/>
  <c r="K111" i="41"/>
  <c r="E112" i="41"/>
  <c r="I112" i="41"/>
  <c r="M112" i="41"/>
  <c r="D116" i="41"/>
  <c r="H116" i="41"/>
  <c r="L116" i="41"/>
  <c r="F117" i="41"/>
  <c r="J117" i="41"/>
  <c r="D118" i="41"/>
  <c r="H118" i="41"/>
  <c r="L118" i="41"/>
  <c r="F119" i="41"/>
  <c r="J119" i="41"/>
  <c r="D120" i="41"/>
  <c r="H120" i="41"/>
  <c r="L120" i="41"/>
  <c r="F121" i="41"/>
  <c r="J121" i="41"/>
  <c r="D122" i="41"/>
  <c r="H122" i="41"/>
  <c r="L122" i="41"/>
  <c r="F123" i="41"/>
  <c r="J123" i="41"/>
  <c r="D124" i="41"/>
  <c r="H124" i="41"/>
  <c r="L124" i="41"/>
  <c r="F125" i="41"/>
  <c r="J125" i="41"/>
  <c r="D126" i="41"/>
  <c r="H126" i="41"/>
  <c r="L126" i="41"/>
  <c r="F127" i="41"/>
  <c r="J127" i="41"/>
  <c r="D128" i="41"/>
  <c r="H128" i="41"/>
  <c r="L128" i="41"/>
  <c r="G132" i="41"/>
  <c r="K132" i="41"/>
  <c r="E133" i="41"/>
  <c r="I133" i="41"/>
  <c r="M133" i="41"/>
  <c r="G134" i="41"/>
  <c r="K134" i="41"/>
  <c r="E135" i="41"/>
  <c r="I135" i="41"/>
  <c r="M135" i="41"/>
  <c r="G136" i="41"/>
  <c r="K136" i="41"/>
  <c r="E137" i="41"/>
  <c r="I137" i="41"/>
  <c r="M137" i="41"/>
  <c r="G138" i="41"/>
  <c r="K138" i="41"/>
  <c r="E139" i="41"/>
  <c r="I139" i="41"/>
  <c r="M139" i="41"/>
  <c r="G140" i="41"/>
  <c r="K140" i="41"/>
  <c r="E141" i="41"/>
  <c r="I141" i="41"/>
  <c r="M141" i="41"/>
  <c r="G142" i="41"/>
  <c r="K142" i="41"/>
  <c r="E143" i="41"/>
  <c r="I143" i="41"/>
  <c r="M143" i="41"/>
  <c r="G144" i="41"/>
  <c r="K144" i="41"/>
  <c r="F148" i="41"/>
  <c r="J148" i="41"/>
  <c r="D149" i="41"/>
  <c r="H149" i="41"/>
  <c r="L149" i="41"/>
  <c r="F150" i="41"/>
  <c r="J150" i="41"/>
  <c r="D151" i="41"/>
  <c r="H151" i="41"/>
  <c r="L151" i="41"/>
  <c r="F152" i="41"/>
  <c r="J152" i="41"/>
  <c r="D153" i="41"/>
  <c r="H153" i="41"/>
  <c r="L153" i="41"/>
  <c r="F154" i="41"/>
  <c r="J154" i="41"/>
  <c r="D155" i="41"/>
  <c r="H155" i="41"/>
  <c r="L155" i="41"/>
  <c r="F156" i="41"/>
  <c r="J156" i="41"/>
  <c r="D157" i="41"/>
  <c r="H157" i="41"/>
  <c r="L157" i="41"/>
  <c r="F158" i="41"/>
  <c r="J158" i="41"/>
  <c r="D159" i="41"/>
  <c r="H159" i="41"/>
  <c r="L159" i="41"/>
  <c r="F160" i="41"/>
  <c r="J160" i="41"/>
  <c r="G5" i="41"/>
  <c r="G9" i="41"/>
  <c r="M14" i="41"/>
  <c r="G15" i="41"/>
  <c r="F25" i="41"/>
  <c r="H26" i="41"/>
  <c r="L28" i="41"/>
  <c r="G38" i="41"/>
  <c r="K40" i="41"/>
  <c r="G46" i="41"/>
  <c r="K48" i="41"/>
  <c r="J52" i="41"/>
  <c r="H53" i="41"/>
  <c r="L53" i="41"/>
  <c r="F58" i="41"/>
  <c r="D59" i="41"/>
  <c r="J60" i="41"/>
  <c r="H61" i="41"/>
  <c r="L61" i="41"/>
  <c r="K69" i="41"/>
  <c r="G71" i="41"/>
  <c r="G77" i="41"/>
  <c r="L86" i="41"/>
  <c r="F89" i="41"/>
  <c r="D92" i="41"/>
  <c r="L92" i="41"/>
  <c r="E107" i="41"/>
  <c r="L119" i="41"/>
  <c r="F149" i="41"/>
  <c r="F4" i="41"/>
  <c r="J4" i="41"/>
  <c r="D5" i="41"/>
  <c r="H5" i="41"/>
  <c r="L5" i="41"/>
  <c r="F6" i="41"/>
  <c r="J6" i="41"/>
  <c r="D7" i="41"/>
  <c r="H7" i="41"/>
  <c r="L7" i="41"/>
  <c r="F8" i="41"/>
  <c r="J8" i="41"/>
  <c r="D9" i="41"/>
  <c r="H9" i="41"/>
  <c r="L9" i="41"/>
  <c r="F10" i="41"/>
  <c r="J10" i="41"/>
  <c r="D11" i="41"/>
  <c r="H11" i="41"/>
  <c r="L11" i="41"/>
  <c r="F12" i="41"/>
  <c r="J12" i="41"/>
  <c r="D13" i="41"/>
  <c r="H13" i="41"/>
  <c r="L13" i="41"/>
  <c r="F14" i="41"/>
  <c r="J14" i="41"/>
  <c r="D15" i="41"/>
  <c r="H15" i="41"/>
  <c r="L15" i="41"/>
  <c r="F16" i="41"/>
  <c r="J16" i="41"/>
  <c r="E20" i="41"/>
  <c r="I20" i="41"/>
  <c r="M20" i="41"/>
  <c r="G21" i="41"/>
  <c r="K21" i="41"/>
  <c r="G27" i="41"/>
  <c r="K29" i="41"/>
  <c r="F39" i="41"/>
  <c r="J41" i="41"/>
  <c r="H42" i="41"/>
  <c r="L42" i="41"/>
  <c r="D48" i="41"/>
  <c r="G54" i="41"/>
  <c r="K54" i="41"/>
  <c r="G62" i="41"/>
  <c r="G64" i="41"/>
  <c r="L73" i="41"/>
  <c r="F80" i="41"/>
  <c r="K85" i="41"/>
  <c r="K24" i="41"/>
  <c r="H45" i="41"/>
  <c r="G57" i="41"/>
  <c r="D70" i="41"/>
  <c r="H72" i="41"/>
  <c r="J75" i="41"/>
  <c r="D4" i="41"/>
  <c r="H4" i="41"/>
  <c r="L4" i="41"/>
  <c r="F5" i="41"/>
  <c r="J5" i="41"/>
  <c r="D6" i="41"/>
  <c r="H6" i="41"/>
  <c r="L6" i="41"/>
  <c r="F7" i="41"/>
  <c r="J7" i="41"/>
  <c r="D8" i="41"/>
  <c r="H8" i="41"/>
  <c r="L8" i="41"/>
  <c r="F9" i="41"/>
  <c r="J9" i="41"/>
  <c r="D10" i="41"/>
  <c r="H10" i="41"/>
  <c r="L10" i="41"/>
  <c r="F11" i="41"/>
  <c r="J11" i="41"/>
  <c r="D12" i="41"/>
  <c r="H12" i="41"/>
  <c r="L12" i="41"/>
  <c r="F13" i="41"/>
  <c r="J13" i="41"/>
  <c r="D14" i="41"/>
  <c r="H14" i="41"/>
  <c r="L14" i="41"/>
  <c r="F15" i="41"/>
  <c r="J15" i="41"/>
  <c r="D16" i="41"/>
  <c r="H16" i="41"/>
  <c r="L16" i="41"/>
  <c r="D40" i="41"/>
  <c r="F47" i="41"/>
  <c r="K62" i="41"/>
  <c r="D79" i="41"/>
  <c r="I121" i="41"/>
  <c r="J36" i="41"/>
  <c r="G7" i="41"/>
  <c r="G11" i="41"/>
  <c r="I14" i="41"/>
  <c r="K15" i="41"/>
  <c r="L20" i="41"/>
  <c r="J25" i="41"/>
  <c r="D26" i="41"/>
  <c r="F104" i="41"/>
  <c r="E128" i="41"/>
  <c r="D140" i="41"/>
  <c r="G20" i="41"/>
  <c r="K20" i="41"/>
  <c r="E21" i="41"/>
  <c r="I21" i="41"/>
  <c r="M21" i="41"/>
  <c r="G22" i="41"/>
  <c r="K22" i="41"/>
  <c r="E23" i="41"/>
  <c r="I23" i="41"/>
  <c r="M23" i="41"/>
  <c r="G24" i="41"/>
  <c r="E25" i="41"/>
  <c r="I25" i="41"/>
  <c r="M25" i="41"/>
  <c r="G26" i="41"/>
  <c r="K26" i="41"/>
  <c r="E27" i="41"/>
  <c r="I27" i="41"/>
  <c r="M27" i="41"/>
  <c r="G28" i="41"/>
  <c r="K28" i="41"/>
  <c r="E29" i="41"/>
  <c r="I29" i="41"/>
  <c r="M29" i="41"/>
  <c r="G30" i="41"/>
  <c r="K30" i="41"/>
  <c r="E31" i="41"/>
  <c r="I31" i="41"/>
  <c r="M31" i="41"/>
  <c r="G32" i="41"/>
  <c r="K32" i="41"/>
  <c r="F36" i="41"/>
  <c r="D37" i="41"/>
  <c r="H37" i="41"/>
  <c r="L39" i="41"/>
  <c r="F44" i="41"/>
  <c r="J44" i="41"/>
  <c r="D45" i="41"/>
  <c r="L47" i="41"/>
  <c r="K59" i="41"/>
  <c r="H68" i="41"/>
  <c r="F73" i="41"/>
  <c r="H78" i="41"/>
  <c r="G90" i="41"/>
  <c r="L37" i="41"/>
  <c r="F38" i="41"/>
  <c r="J38" i="41"/>
  <c r="D39" i="41"/>
  <c r="H39" i="41"/>
  <c r="F40" i="41"/>
  <c r="J40" i="41"/>
  <c r="D41" i="41"/>
  <c r="H41" i="41"/>
  <c r="L41" i="41"/>
  <c r="F42" i="41"/>
  <c r="J42" i="41"/>
  <c r="D43" i="41"/>
  <c r="H43" i="41"/>
  <c r="L43" i="41"/>
  <c r="L45" i="41"/>
  <c r="F46" i="41"/>
  <c r="J46" i="41"/>
  <c r="D47" i="41"/>
  <c r="H47" i="41"/>
  <c r="F48" i="41"/>
  <c r="J48" i="41"/>
  <c r="E52" i="41"/>
  <c r="I52" i="41"/>
  <c r="M52" i="41"/>
  <c r="G53" i="41"/>
  <c r="K53" i="41"/>
  <c r="E54" i="41"/>
  <c r="I54" i="41"/>
  <c r="M54" i="41"/>
  <c r="G55" i="41"/>
  <c r="K55" i="41"/>
  <c r="E56" i="41"/>
  <c r="I56" i="41"/>
  <c r="M56" i="41"/>
  <c r="K57" i="41"/>
  <c r="E58" i="41"/>
  <c r="I58" i="41"/>
  <c r="M58" i="41"/>
  <c r="G59" i="41"/>
  <c r="E60" i="41"/>
  <c r="I60" i="41"/>
  <c r="M60" i="41"/>
  <c r="G61" i="41"/>
  <c r="K61" i="41"/>
  <c r="E62" i="41"/>
  <c r="I62" i="41"/>
  <c r="M62" i="41"/>
  <c r="G63" i="41"/>
  <c r="K63" i="41"/>
  <c r="E64" i="41"/>
  <c r="I64" i="41"/>
  <c r="M64" i="41"/>
  <c r="D68" i="41"/>
  <c r="L68" i="41"/>
  <c r="F69" i="41"/>
  <c r="J69" i="41"/>
  <c r="H70" i="41"/>
  <c r="L70" i="41"/>
  <c r="F71" i="41"/>
  <c r="J71" i="41"/>
  <c r="D72" i="41"/>
  <c r="L72" i="41"/>
  <c r="J73" i="41"/>
  <c r="D74" i="41"/>
  <c r="H74" i="41"/>
  <c r="L74" i="41"/>
  <c r="F75" i="41"/>
  <c r="D76" i="41"/>
  <c r="H76" i="41"/>
  <c r="L76" i="41"/>
  <c r="F77" i="41"/>
  <c r="J77" i="41"/>
  <c r="D78" i="41"/>
  <c r="L78" i="41"/>
  <c r="F79" i="41"/>
  <c r="J79" i="41"/>
  <c r="D80" i="41"/>
  <c r="H80" i="41"/>
  <c r="L80" i="41"/>
  <c r="G84" i="41"/>
  <c r="K84" i="41"/>
  <c r="E85" i="41"/>
  <c r="I85" i="41"/>
  <c r="M85" i="41"/>
  <c r="G86" i="41"/>
  <c r="K86" i="41"/>
  <c r="E87" i="41"/>
  <c r="I87" i="41"/>
  <c r="M87" i="41"/>
  <c r="G88" i="41"/>
  <c r="K88" i="41"/>
  <c r="E89" i="41"/>
  <c r="I89" i="41"/>
  <c r="M89" i="41"/>
  <c r="K90" i="41"/>
  <c r="E91" i="41"/>
  <c r="I91" i="41"/>
  <c r="M91" i="41"/>
  <c r="G92" i="41"/>
  <c r="K92" i="41"/>
  <c r="E93" i="41"/>
  <c r="I93" i="41"/>
  <c r="M93" i="41"/>
  <c r="G94" i="41"/>
  <c r="K94" i="41"/>
  <c r="E95" i="41"/>
  <c r="I95" i="41"/>
  <c r="M95" i="41"/>
  <c r="G96" i="41"/>
  <c r="K96" i="41"/>
  <c r="F100" i="41"/>
  <c r="J106" i="41"/>
  <c r="H111" i="41"/>
  <c r="K158" i="41"/>
  <c r="E4" i="41"/>
  <c r="I4" i="41"/>
  <c r="M4" i="41"/>
  <c r="K5" i="41"/>
  <c r="E6" i="41"/>
  <c r="I6" i="41"/>
  <c r="M6" i="41"/>
  <c r="K7" i="41"/>
  <c r="E8" i="41"/>
  <c r="I8" i="41"/>
  <c r="M8" i="41"/>
  <c r="K9" i="41"/>
  <c r="E10" i="41"/>
  <c r="I10" i="41"/>
  <c r="M10" i="41"/>
  <c r="K11" i="41"/>
  <c r="E12" i="41"/>
  <c r="I12" i="41"/>
  <c r="M12" i="41"/>
  <c r="G13" i="41"/>
  <c r="K13" i="41"/>
  <c r="E14" i="41"/>
  <c r="E16" i="41"/>
  <c r="I16" i="41"/>
  <c r="M16" i="41"/>
  <c r="D20" i="41"/>
  <c r="H20" i="41"/>
  <c r="F21" i="41"/>
  <c r="J21" i="41"/>
  <c r="D22" i="41"/>
  <c r="H22" i="41"/>
  <c r="L22" i="41"/>
  <c r="F23" i="41"/>
  <c r="J23" i="41"/>
  <c r="D24" i="41"/>
  <c r="H24" i="41"/>
  <c r="L24" i="41"/>
  <c r="L26" i="41"/>
  <c r="F27" i="41"/>
  <c r="J27" i="41"/>
  <c r="D28" i="41"/>
  <c r="H28" i="41"/>
  <c r="F29" i="41"/>
  <c r="J29" i="41"/>
  <c r="D30" i="41"/>
  <c r="H30" i="41"/>
  <c r="L30" i="41"/>
  <c r="F31" i="41"/>
  <c r="J31" i="41"/>
  <c r="D32" i="41"/>
  <c r="H32" i="41"/>
  <c r="L32" i="41"/>
  <c r="G36" i="41"/>
  <c r="K36" i="41"/>
  <c r="E37" i="41"/>
  <c r="I37" i="41"/>
  <c r="M37" i="41"/>
  <c r="K38" i="41"/>
  <c r="E39" i="41"/>
  <c r="I39" i="41"/>
  <c r="M39" i="41"/>
  <c r="G40" i="41"/>
  <c r="E41" i="41"/>
  <c r="I41" i="41"/>
  <c r="M41" i="41"/>
  <c r="G42" i="41"/>
  <c r="K42" i="41"/>
  <c r="E43" i="41"/>
  <c r="K44" i="41"/>
  <c r="F54" i="41"/>
  <c r="D55" i="41"/>
  <c r="J56" i="41"/>
  <c r="H57" i="41"/>
  <c r="L57" i="41"/>
  <c r="F62" i="41"/>
  <c r="D63" i="41"/>
  <c r="G79" i="41"/>
  <c r="D84" i="41"/>
  <c r="L84" i="41"/>
  <c r="D90" i="41"/>
  <c r="F91" i="41"/>
  <c r="L94" i="41"/>
  <c r="J95" i="41"/>
  <c r="M101" i="41"/>
  <c r="D119" i="41"/>
  <c r="J151" i="41"/>
  <c r="E22" i="41"/>
  <c r="I22" i="41"/>
  <c r="M22" i="41"/>
  <c r="G23" i="41"/>
  <c r="K23" i="41"/>
  <c r="E24" i="41"/>
  <c r="I24" i="41"/>
  <c r="M24" i="41"/>
  <c r="G25" i="41"/>
  <c r="K25" i="41"/>
  <c r="E26" i="41"/>
  <c r="I26" i="41"/>
  <c r="M26" i="41"/>
  <c r="K27" i="41"/>
  <c r="E28" i="41"/>
  <c r="I28" i="41"/>
  <c r="M28" i="41"/>
  <c r="G29" i="41"/>
  <c r="E30" i="41"/>
  <c r="I30" i="41"/>
  <c r="M30" i="41"/>
  <c r="G31" i="41"/>
  <c r="K31" i="41"/>
  <c r="E32" i="41"/>
  <c r="I32" i="41"/>
  <c r="M32" i="41"/>
  <c r="D36" i="41"/>
  <c r="H36" i="41"/>
  <c r="L36" i="41"/>
  <c r="F37" i="41"/>
  <c r="J37" i="41"/>
  <c r="D38" i="41"/>
  <c r="H38" i="41"/>
  <c r="L38" i="41"/>
  <c r="J39" i="41"/>
  <c r="H40" i="41"/>
  <c r="L40" i="41"/>
  <c r="F41" i="41"/>
  <c r="D42" i="41"/>
  <c r="F43" i="41"/>
  <c r="J43" i="41"/>
  <c r="D44" i="41"/>
  <c r="H44" i="41"/>
  <c r="L44" i="41"/>
  <c r="F45" i="41"/>
  <c r="J45" i="41"/>
  <c r="D46" i="41"/>
  <c r="H46" i="41"/>
  <c r="L46" i="41"/>
  <c r="J47" i="41"/>
  <c r="H48" i="41"/>
  <c r="L48" i="41"/>
  <c r="G52" i="41"/>
  <c r="K52" i="41"/>
  <c r="E53" i="41"/>
  <c r="I53" i="41"/>
  <c r="M53" i="41"/>
  <c r="E55" i="41"/>
  <c r="I55" i="41"/>
  <c r="M55" i="41"/>
  <c r="G56" i="41"/>
  <c r="K56" i="41"/>
  <c r="E57" i="41"/>
  <c r="I57" i="41"/>
  <c r="M57" i="41"/>
  <c r="G58" i="41"/>
  <c r="K58" i="41"/>
  <c r="E59" i="41"/>
  <c r="I59" i="41"/>
  <c r="M59" i="41"/>
  <c r="G60" i="41"/>
  <c r="K60" i="41"/>
  <c r="E61" i="41"/>
  <c r="I61" i="41"/>
  <c r="M61" i="41"/>
  <c r="E63" i="41"/>
  <c r="I63" i="41"/>
  <c r="M63" i="41"/>
  <c r="K64" i="41"/>
  <c r="F68" i="41"/>
  <c r="J68" i="41"/>
  <c r="D69" i="41"/>
  <c r="H69" i="41"/>
  <c r="L69" i="41"/>
  <c r="F70" i="41"/>
  <c r="J70" i="41"/>
  <c r="D71" i="41"/>
  <c r="H71" i="41"/>
  <c r="L71" i="41"/>
  <c r="F72" i="41"/>
  <c r="J72" i="41"/>
  <c r="D73" i="41"/>
  <c r="H73" i="41"/>
  <c r="F74" i="41"/>
  <c r="J74" i="41"/>
  <c r="D75" i="41"/>
  <c r="H75" i="41"/>
  <c r="L75" i="41"/>
  <c r="F76" i="41"/>
  <c r="J76" i="41"/>
  <c r="D77" i="41"/>
  <c r="H77" i="41"/>
  <c r="L77" i="41"/>
  <c r="F78" i="41"/>
  <c r="J78" i="41"/>
  <c r="H79" i="41"/>
  <c r="L79" i="41"/>
  <c r="J80" i="41"/>
  <c r="E84" i="41"/>
  <c r="I84" i="41"/>
  <c r="M84" i="41"/>
  <c r="G85" i="41"/>
  <c r="E86" i="41"/>
  <c r="I86" i="41"/>
  <c r="M86" i="41"/>
  <c r="G87" i="41"/>
  <c r="K87" i="41"/>
  <c r="E88" i="41"/>
  <c r="I88" i="41"/>
  <c r="M88" i="41"/>
  <c r="G89" i="41"/>
  <c r="K89" i="41"/>
  <c r="E90" i="41"/>
  <c r="I90" i="41"/>
  <c r="M90" i="41"/>
  <c r="G91" i="41"/>
  <c r="K91" i="41"/>
  <c r="E92" i="41"/>
  <c r="I92" i="41"/>
  <c r="M92" i="41"/>
  <c r="G93" i="41"/>
  <c r="K93" i="41"/>
  <c r="E94" i="41"/>
  <c r="I94" i="41"/>
  <c r="M94" i="41"/>
  <c r="G95" i="41"/>
  <c r="K95" i="41"/>
  <c r="E96" i="41"/>
  <c r="I96" i="41"/>
  <c r="M96" i="41"/>
  <c r="D100" i="41"/>
  <c r="H100" i="41"/>
  <c r="L100" i="41"/>
  <c r="F101" i="41"/>
  <c r="J101" i="41"/>
  <c r="D102" i="41"/>
  <c r="H102" i="41"/>
  <c r="L102" i="41"/>
  <c r="F103" i="41"/>
  <c r="J103" i="41"/>
  <c r="D104" i="41"/>
  <c r="H104" i="41"/>
  <c r="L104" i="41"/>
  <c r="F105" i="41"/>
  <c r="J105" i="41"/>
  <c r="D106" i="41"/>
  <c r="H106" i="41"/>
  <c r="L106" i="41"/>
  <c r="F107" i="41"/>
  <c r="J107" i="41"/>
  <c r="D108" i="41"/>
  <c r="H108" i="41"/>
  <c r="L108" i="41"/>
  <c r="F109" i="41"/>
  <c r="J109" i="41"/>
  <c r="D110" i="41"/>
  <c r="H110" i="41"/>
  <c r="L110" i="41"/>
  <c r="F111" i="41"/>
  <c r="J111" i="41"/>
  <c r="D112" i="41"/>
  <c r="H112" i="41"/>
  <c r="L112" i="41"/>
  <c r="G116" i="41"/>
  <c r="K116" i="41"/>
  <c r="E117" i="41"/>
  <c r="I117" i="41"/>
  <c r="M117" i="41"/>
  <c r="G118" i="41"/>
  <c r="K118" i="41"/>
  <c r="E119" i="41"/>
  <c r="I119" i="41"/>
  <c r="M119" i="41"/>
  <c r="G120" i="41"/>
  <c r="K120" i="41"/>
  <c r="E121" i="41"/>
  <c r="M121" i="41"/>
  <c r="G122" i="41"/>
  <c r="K122" i="41"/>
  <c r="E123" i="41"/>
  <c r="I123" i="41"/>
  <c r="M123" i="41"/>
  <c r="G124" i="41"/>
  <c r="K124" i="41"/>
  <c r="E125" i="41"/>
  <c r="I125" i="41"/>
  <c r="M125" i="41"/>
  <c r="G126" i="41"/>
  <c r="K126" i="41"/>
  <c r="E127" i="41"/>
  <c r="I127" i="41"/>
  <c r="M127" i="41"/>
  <c r="G128" i="41"/>
  <c r="K128" i="41"/>
  <c r="F132" i="41"/>
  <c r="J132" i="41"/>
  <c r="D133" i="41"/>
  <c r="H133" i="41"/>
  <c r="L133" i="41"/>
  <c r="F134" i="41"/>
  <c r="J134" i="41"/>
  <c r="D135" i="41"/>
  <c r="H135" i="41"/>
  <c r="L135" i="41"/>
  <c r="F136" i="41"/>
  <c r="J136" i="41"/>
  <c r="D137" i="41"/>
  <c r="H137" i="41"/>
  <c r="L137" i="41"/>
  <c r="F138" i="41"/>
  <c r="J138" i="41"/>
  <c r="D139" i="41"/>
  <c r="H139" i="41"/>
  <c r="L139" i="41"/>
  <c r="F140" i="41"/>
  <c r="J140" i="41"/>
  <c r="D141" i="41"/>
  <c r="H141" i="41"/>
  <c r="L141" i="41"/>
  <c r="F142" i="41"/>
  <c r="J142" i="41"/>
  <c r="D143" i="41"/>
  <c r="H143" i="41"/>
  <c r="L143" i="41"/>
  <c r="F144" i="41"/>
  <c r="J144" i="41"/>
  <c r="E148" i="41"/>
  <c r="I148" i="41"/>
  <c r="M148" i="41"/>
  <c r="G149" i="41"/>
  <c r="K149" i="41"/>
  <c r="E150" i="41"/>
  <c r="I150" i="41"/>
  <c r="M150" i="41"/>
  <c r="G151" i="41"/>
  <c r="K151" i="41"/>
  <c r="E152" i="41"/>
  <c r="I152" i="41"/>
  <c r="M152" i="41"/>
  <c r="G153" i="41"/>
  <c r="K153" i="41"/>
  <c r="E154" i="41"/>
  <c r="I154" i="41"/>
  <c r="M154" i="41"/>
  <c r="G155" i="41"/>
  <c r="K155" i="41"/>
  <c r="E156" i="41"/>
  <c r="I156" i="41"/>
  <c r="M156" i="41"/>
  <c r="G157" i="41"/>
  <c r="K157" i="41"/>
  <c r="E158" i="41"/>
  <c r="I158" i="41"/>
  <c r="M158" i="41"/>
  <c r="G159" i="41"/>
  <c r="K159" i="41"/>
  <c r="E160" i="41"/>
  <c r="I160" i="41"/>
  <c r="M160" i="41"/>
  <c r="J100" i="41"/>
  <c r="D101" i="41"/>
  <c r="H101" i="41"/>
  <c r="L101" i="41"/>
  <c r="F102" i="41"/>
  <c r="J102" i="41"/>
  <c r="D103" i="41"/>
  <c r="H103" i="41"/>
  <c r="L103" i="41"/>
  <c r="J104" i="41"/>
  <c r="D105" i="41"/>
  <c r="H105" i="41"/>
  <c r="L105" i="41"/>
  <c r="F106" i="41"/>
  <c r="D107" i="41"/>
  <c r="H107" i="41"/>
  <c r="L107" i="41"/>
  <c r="F108" i="41"/>
  <c r="J108" i="41"/>
  <c r="D109" i="41"/>
  <c r="H109" i="41"/>
  <c r="L109" i="41"/>
  <c r="F110" i="41"/>
  <c r="J110" i="41"/>
  <c r="D111" i="41"/>
  <c r="L111" i="41"/>
  <c r="F112" i="41"/>
  <c r="J112" i="41"/>
  <c r="E116" i="41"/>
  <c r="I116" i="41"/>
  <c r="M116" i="41"/>
  <c r="G117" i="41"/>
  <c r="K117" i="41"/>
  <c r="E118" i="41"/>
  <c r="I118" i="41"/>
  <c r="M118" i="41"/>
  <c r="G119" i="41"/>
  <c r="K119" i="41"/>
  <c r="E120" i="41"/>
  <c r="I120" i="41"/>
  <c r="M120" i="41"/>
  <c r="G121" i="41"/>
  <c r="K121" i="41"/>
  <c r="E122" i="41"/>
  <c r="I122" i="41"/>
  <c r="M122" i="41"/>
  <c r="G123" i="41"/>
  <c r="K123" i="41"/>
  <c r="E124" i="41"/>
  <c r="I124" i="41"/>
  <c r="M124" i="41"/>
  <c r="G125" i="41"/>
  <c r="K125" i="41"/>
  <c r="E126" i="41"/>
  <c r="I126" i="41"/>
  <c r="M126" i="41"/>
  <c r="G127" i="41"/>
  <c r="K127" i="41"/>
  <c r="I128" i="41"/>
  <c r="M128" i="41"/>
  <c r="D132" i="41"/>
  <c r="H132" i="41"/>
  <c r="L132" i="41"/>
  <c r="F133" i="41"/>
  <c r="J133" i="41"/>
  <c r="D134" i="41"/>
  <c r="H134" i="41"/>
  <c r="L134" i="41"/>
  <c r="F135" i="41"/>
  <c r="J135" i="41"/>
  <c r="D136" i="41"/>
  <c r="H136" i="41"/>
  <c r="L136" i="41"/>
  <c r="F137" i="41"/>
  <c r="J137" i="41"/>
  <c r="D138" i="41"/>
  <c r="H138" i="41"/>
  <c r="L138" i="41"/>
  <c r="F139" i="41"/>
  <c r="J139" i="41"/>
  <c r="H140" i="41"/>
  <c r="L140" i="41"/>
  <c r="F141" i="41"/>
  <c r="J141" i="41"/>
  <c r="D142" i="41"/>
  <c r="H142" i="41"/>
  <c r="L142" i="41"/>
  <c r="F143" i="41"/>
  <c r="J143" i="41"/>
  <c r="D144" i="41"/>
  <c r="H144" i="41"/>
  <c r="L144" i="41"/>
  <c r="G148" i="41"/>
  <c r="K148" i="41"/>
  <c r="E149" i="41"/>
  <c r="I149" i="41"/>
  <c r="M149" i="41"/>
  <c r="G150" i="41"/>
  <c r="K150" i="41"/>
  <c r="E151" i="41"/>
  <c r="I151" i="41"/>
  <c r="M151" i="41"/>
  <c r="G152" i="41"/>
  <c r="K152" i="41"/>
  <c r="E153" i="41"/>
  <c r="I153" i="41"/>
  <c r="M153" i="41"/>
  <c r="G154" i="41"/>
  <c r="K154" i="41"/>
  <c r="E155" i="41"/>
  <c r="I155" i="41"/>
  <c r="M155" i="41"/>
  <c r="G156" i="41"/>
  <c r="K156" i="41"/>
  <c r="E157" i="41"/>
  <c r="I157" i="41"/>
  <c r="M157" i="41"/>
  <c r="G158" i="41"/>
  <c r="E159" i="41"/>
  <c r="I159" i="41"/>
  <c r="M159" i="41"/>
  <c r="G160" i="41"/>
  <c r="K160" i="41"/>
  <c r="I43" i="41"/>
  <c r="M43" i="41"/>
  <c r="G44" i="41"/>
  <c r="E45" i="41"/>
  <c r="I45" i="41"/>
  <c r="M45" i="41"/>
  <c r="K46" i="41"/>
  <c r="E47" i="41"/>
  <c r="I47" i="41"/>
  <c r="M47" i="41"/>
  <c r="G48" i="41"/>
  <c r="F52" i="41"/>
  <c r="D53" i="41"/>
  <c r="J54" i="41"/>
  <c r="H55" i="41"/>
  <c r="L55" i="41"/>
  <c r="F56" i="41"/>
  <c r="D57" i="41"/>
  <c r="J58" i="41"/>
  <c r="H59" i="41"/>
  <c r="L59" i="41"/>
  <c r="F60" i="41"/>
  <c r="D61" i="41"/>
  <c r="J62" i="41"/>
  <c r="H63" i="41"/>
  <c r="L63" i="41"/>
  <c r="F64" i="41"/>
  <c r="J64" i="41"/>
  <c r="E68" i="41"/>
  <c r="I68" i="41"/>
  <c r="M68" i="41"/>
  <c r="G69" i="41"/>
  <c r="E70" i="41"/>
  <c r="I70" i="41"/>
  <c r="M70" i="41"/>
  <c r="K71" i="41"/>
  <c r="E72" i="41"/>
  <c r="I72" i="41"/>
  <c r="M72" i="41"/>
  <c r="G73" i="41"/>
  <c r="K73" i="41"/>
  <c r="E74" i="41"/>
  <c r="I74" i="41"/>
  <c r="M74" i="41"/>
  <c r="G75" i="41"/>
  <c r="K75" i="41"/>
  <c r="E76" i="41"/>
  <c r="I76" i="41"/>
  <c r="M76" i="41"/>
  <c r="K77" i="41"/>
  <c r="E78" i="41"/>
  <c r="I78" i="41"/>
  <c r="M78" i="41"/>
  <c r="K79" i="41"/>
  <c r="E80" i="41"/>
  <c r="I80" i="41"/>
  <c r="M80" i="41"/>
  <c r="H84" i="41"/>
  <c r="F85" i="41"/>
  <c r="J85" i="41"/>
  <c r="D86" i="41"/>
  <c r="H86" i="41"/>
  <c r="F87" i="41"/>
  <c r="J87" i="41"/>
  <c r="D88" i="41"/>
  <c r="H88" i="41"/>
  <c r="L88" i="41"/>
  <c r="J89" i="41"/>
  <c r="H90" i="41"/>
  <c r="L90" i="41"/>
  <c r="J91" i="41"/>
  <c r="H92" i="41"/>
  <c r="F93" i="41"/>
  <c r="J93" i="41"/>
  <c r="D94" i="41"/>
  <c r="H94" i="41"/>
  <c r="F95" i="41"/>
  <c r="D96" i="41"/>
  <c r="H96" i="41"/>
  <c r="L96" i="41"/>
  <c r="G100" i="41"/>
  <c r="K100" i="41"/>
  <c r="E101" i="41"/>
  <c r="I101" i="41"/>
  <c r="G102" i="41"/>
  <c r="K102" i="41"/>
  <c r="E103" i="41"/>
  <c r="I103" i="41"/>
  <c r="M103" i="41"/>
  <c r="G104" i="41"/>
  <c r="K104" i="41"/>
  <c r="E105" i="41"/>
  <c r="I105" i="41"/>
  <c r="M105" i="41"/>
  <c r="G106" i="41"/>
  <c r="K106" i="41"/>
  <c r="I107" i="41"/>
  <c r="M107" i="41"/>
  <c r="G108" i="41"/>
  <c r="K108" i="41"/>
  <c r="E109" i="41"/>
  <c r="I109" i="41"/>
  <c r="M109" i="41"/>
  <c r="G110" i="41"/>
  <c r="K110" i="41"/>
  <c r="E111" i="41"/>
  <c r="I111" i="41"/>
  <c r="M111" i="41"/>
  <c r="G112" i="41"/>
  <c r="K112" i="41"/>
  <c r="F116" i="41"/>
  <c r="J116" i="41"/>
  <c r="D117" i="41"/>
  <c r="H117" i="41"/>
  <c r="L117" i="41"/>
  <c r="F118" i="41"/>
  <c r="J118" i="41"/>
  <c r="H119" i="41"/>
  <c r="F120" i="41"/>
  <c r="J120" i="41"/>
  <c r="D121" i="41"/>
  <c r="H121" i="41"/>
  <c r="L121" i="41"/>
  <c r="F122" i="41"/>
  <c r="J122" i="41"/>
  <c r="D123" i="41"/>
  <c r="H123" i="41"/>
  <c r="L123" i="41"/>
  <c r="F124" i="41"/>
  <c r="J124" i="41"/>
  <c r="D125" i="41"/>
  <c r="H125" i="41"/>
  <c r="L125" i="41"/>
  <c r="F126" i="41"/>
  <c r="J126" i="41"/>
  <c r="D127" i="41"/>
  <c r="H127" i="41"/>
  <c r="L127" i="41"/>
  <c r="F128" i="41"/>
  <c r="J128" i="41"/>
  <c r="E132" i="41"/>
  <c r="I132" i="41"/>
  <c r="M132" i="41"/>
  <c r="G133" i="41"/>
  <c r="K133" i="41"/>
  <c r="E134" i="41"/>
  <c r="I134" i="41"/>
  <c r="M134" i="41"/>
  <c r="G135" i="41"/>
  <c r="K135" i="41"/>
  <c r="E136" i="41"/>
  <c r="I136" i="41"/>
  <c r="M136" i="41"/>
  <c r="G137" i="41"/>
  <c r="K137" i="41"/>
  <c r="E138" i="41"/>
  <c r="I138" i="41"/>
  <c r="M138" i="41"/>
  <c r="G139" i="41"/>
  <c r="K139" i="41"/>
  <c r="E140" i="41"/>
  <c r="I140" i="41"/>
  <c r="M140" i="41"/>
  <c r="G141" i="41"/>
  <c r="K141" i="41"/>
  <c r="E142" i="41"/>
  <c r="I142" i="41"/>
  <c r="M142" i="41"/>
  <c r="G143" i="41"/>
  <c r="K143" i="41"/>
  <c r="E144" i="41"/>
  <c r="I144" i="41"/>
  <c r="M144" i="41"/>
  <c r="D148" i="41"/>
  <c r="H148" i="41"/>
  <c r="L148" i="41"/>
  <c r="J149" i="41"/>
  <c r="D150" i="41"/>
  <c r="H150" i="41"/>
  <c r="L150" i="41"/>
  <c r="F151" i="41"/>
  <c r="D152" i="41"/>
  <c r="H152" i="41"/>
  <c r="L152" i="41"/>
  <c r="F153" i="41"/>
  <c r="J153" i="41"/>
  <c r="D154" i="41"/>
  <c r="H154" i="41"/>
  <c r="L154" i="41"/>
  <c r="F155" i="41"/>
  <c r="J155" i="41"/>
  <c r="D156" i="41"/>
  <c r="H156" i="41"/>
  <c r="L156" i="41"/>
  <c r="F157" i="41"/>
  <c r="J157" i="41"/>
  <c r="D158" i="41"/>
  <c r="H158" i="41"/>
  <c r="L158" i="41"/>
  <c r="F159" i="41"/>
  <c r="J159" i="41"/>
  <c r="D160" i="41"/>
  <c r="H160" i="41"/>
  <c r="L160" i="41"/>
  <c r="L183" i="41" l="1"/>
  <c r="M183" i="41"/>
  <c r="G182" i="41"/>
  <c r="I185" i="41"/>
  <c r="G192" i="41"/>
  <c r="K190" i="41"/>
  <c r="E189" i="41"/>
  <c r="I187" i="41"/>
  <c r="M185" i="41"/>
  <c r="G184" i="41"/>
  <c r="K182" i="41"/>
  <c r="E181" i="41"/>
  <c r="E185" i="41"/>
  <c r="I183" i="41"/>
  <c r="M181" i="41"/>
  <c r="I191" i="41"/>
  <c r="M189" i="41"/>
  <c r="G188" i="41"/>
  <c r="K186" i="41"/>
  <c r="H192" i="41"/>
  <c r="L190" i="41"/>
  <c r="F189" i="41"/>
  <c r="J187" i="41"/>
  <c r="D186" i="41"/>
  <c r="H184" i="41"/>
  <c r="L182" i="41"/>
  <c r="F181" i="41"/>
  <c r="J191" i="41"/>
  <c r="D190" i="41"/>
  <c r="H188" i="41"/>
  <c r="L186" i="41"/>
  <c r="F185" i="41"/>
  <c r="J183" i="41"/>
  <c r="D182" i="41"/>
  <c r="G191" i="41"/>
  <c r="D192" i="41"/>
  <c r="H190" i="41"/>
  <c r="L188" i="41"/>
  <c r="F187" i="41"/>
  <c r="J185" i="41"/>
  <c r="D184" i="41"/>
  <c r="H182" i="41"/>
  <c r="L180" i="41"/>
  <c r="L192" i="41"/>
  <c r="F191" i="41"/>
  <c r="J189" i="41"/>
  <c r="D188" i="41"/>
  <c r="H186" i="41"/>
  <c r="L184" i="41"/>
  <c r="F183" i="41"/>
  <c r="J181" i="41"/>
  <c r="D180" i="41"/>
  <c r="K188" i="41"/>
  <c r="G190" i="41"/>
  <c r="K184" i="41"/>
  <c r="E183" i="41"/>
  <c r="I181" i="41"/>
  <c r="M191" i="41"/>
  <c r="E187" i="41"/>
  <c r="J192" i="41"/>
  <c r="D191" i="41"/>
  <c r="H189" i="41"/>
  <c r="L187" i="41"/>
  <c r="J184" i="41"/>
  <c r="K192" i="41"/>
  <c r="E191" i="41"/>
  <c r="I189" i="41"/>
  <c r="M187" i="41"/>
  <c r="G186" i="41"/>
  <c r="N15" i="41"/>
  <c r="F188" i="41"/>
  <c r="J186" i="41"/>
  <c r="D183" i="41"/>
  <c r="F164" i="41"/>
  <c r="N79" i="41"/>
  <c r="N29" i="41"/>
  <c r="L181" i="41"/>
  <c r="H183" i="41"/>
  <c r="N88" i="41"/>
  <c r="N54" i="41"/>
  <c r="J182" i="41"/>
  <c r="F192" i="41"/>
  <c r="J190" i="41"/>
  <c r="F184" i="41"/>
  <c r="G185" i="41"/>
  <c r="N89" i="41"/>
  <c r="N140" i="41"/>
  <c r="D189" i="41"/>
  <c r="L185" i="41"/>
  <c r="N127" i="41"/>
  <c r="G181" i="41"/>
  <c r="N77" i="41"/>
  <c r="F186" i="41"/>
  <c r="N25" i="41"/>
  <c r="H181" i="41"/>
  <c r="N71" i="41"/>
  <c r="N121" i="41"/>
  <c r="N123" i="41"/>
  <c r="N85" i="41"/>
  <c r="N150" i="41"/>
  <c r="N94" i="41"/>
  <c r="N56" i="41"/>
  <c r="N22" i="41"/>
  <c r="N11" i="41"/>
  <c r="H167" i="41"/>
  <c r="N109" i="41"/>
  <c r="N154" i="41"/>
  <c r="D181" i="41"/>
  <c r="M190" i="41"/>
  <c r="M17" i="41"/>
  <c r="N139" i="41"/>
  <c r="N156" i="41"/>
  <c r="N107" i="41"/>
  <c r="N45" i="41"/>
  <c r="N155" i="41"/>
  <c r="N110" i="41"/>
  <c r="G17" i="41"/>
  <c r="N85" i="39"/>
  <c r="L173" i="41"/>
  <c r="J33" i="41"/>
  <c r="F190" i="41"/>
  <c r="J17" i="41"/>
  <c r="D165" i="41"/>
  <c r="J180" i="41"/>
  <c r="D161" i="41"/>
  <c r="K81" i="41"/>
  <c r="F33" i="41"/>
  <c r="N135" i="41"/>
  <c r="L81" i="41"/>
  <c r="L191" i="41"/>
  <c r="D187" i="41"/>
  <c r="F172" i="41"/>
  <c r="BJ175" i="40"/>
  <c r="J188" i="41"/>
  <c r="N96" i="41"/>
  <c r="J176" i="41"/>
  <c r="H17" i="41"/>
  <c r="H65" i="41"/>
  <c r="N158" i="41"/>
  <c r="H191" i="41"/>
  <c r="L189" i="41"/>
  <c r="D185" i="41"/>
  <c r="N101" i="41"/>
  <c r="N92" i="41"/>
  <c r="H169" i="41"/>
  <c r="J164" i="41"/>
  <c r="N127" i="39"/>
  <c r="N71" i="39"/>
  <c r="N75" i="41"/>
  <c r="H185" i="41"/>
  <c r="I164" i="41"/>
  <c r="J65" i="41"/>
  <c r="BJ167" i="40"/>
  <c r="D113" i="41"/>
  <c r="N55" i="41"/>
  <c r="D49" i="41"/>
  <c r="N148" i="41"/>
  <c r="N28" i="41"/>
  <c r="E180" i="41"/>
  <c r="F182" i="41"/>
  <c r="L65" i="41"/>
  <c r="N151" i="41"/>
  <c r="N20" i="41"/>
  <c r="E192" i="41"/>
  <c r="L172" i="41"/>
  <c r="BJ170" i="40"/>
  <c r="H170" i="41"/>
  <c r="H171" i="41"/>
  <c r="F166" i="41"/>
  <c r="N68" i="41"/>
  <c r="L129" i="41"/>
  <c r="L17" i="41"/>
  <c r="F161" i="41"/>
  <c r="J161" i="41"/>
  <c r="K145" i="41"/>
  <c r="BJ173" i="40"/>
  <c r="BJ165" i="40"/>
  <c r="N149" i="41"/>
  <c r="N126" i="41"/>
  <c r="N58" i="41"/>
  <c r="N24" i="41"/>
  <c r="N116" i="41"/>
  <c r="M49" i="41"/>
  <c r="N132" i="41"/>
  <c r="K173" i="41"/>
  <c r="F174" i="41"/>
  <c r="D171" i="41"/>
  <c r="D205" i="41" s="1"/>
  <c r="L165" i="41"/>
  <c r="L175" i="41"/>
  <c r="L167" i="41"/>
  <c r="H180" i="41"/>
  <c r="N47" i="41"/>
  <c r="F17" i="41"/>
  <c r="J169" i="41"/>
  <c r="N113" i="39"/>
  <c r="N99" i="39"/>
  <c r="F168" i="41"/>
  <c r="N160" i="41"/>
  <c r="J97" i="41"/>
  <c r="G81" i="41"/>
  <c r="BJ169" i="40"/>
  <c r="N41" i="41"/>
  <c r="N93" i="41"/>
  <c r="K168" i="41"/>
  <c r="N122" i="41"/>
  <c r="N128" i="41"/>
  <c r="N64" i="41"/>
  <c r="I49" i="41"/>
  <c r="G171" i="41"/>
  <c r="H175" i="41"/>
  <c r="J170" i="41"/>
  <c r="D169" i="41"/>
  <c r="D167" i="41"/>
  <c r="D201" i="41" s="1"/>
  <c r="D173" i="41"/>
  <c r="N37" i="41"/>
  <c r="N73" i="41"/>
  <c r="N15" i="39"/>
  <c r="J174" i="41"/>
  <c r="L169" i="41"/>
  <c r="G145" i="41"/>
  <c r="I113" i="41"/>
  <c r="D17" i="41"/>
  <c r="L161" i="41"/>
  <c r="H161" i="41"/>
  <c r="H129" i="41"/>
  <c r="E113" i="41"/>
  <c r="H97" i="41"/>
  <c r="D97" i="41"/>
  <c r="F97" i="41"/>
  <c r="F176" i="41"/>
  <c r="K164" i="41"/>
  <c r="L145" i="41"/>
  <c r="D145" i="41"/>
  <c r="H145" i="41"/>
  <c r="N157" i="41"/>
  <c r="G165" i="41"/>
  <c r="H165" i="41"/>
  <c r="H113" i="41"/>
  <c r="L113" i="41"/>
  <c r="H173" i="41"/>
  <c r="D81" i="41"/>
  <c r="N59" i="41"/>
  <c r="G164" i="41"/>
  <c r="H49" i="41"/>
  <c r="L49" i="41"/>
  <c r="I172" i="41"/>
  <c r="G167" i="41"/>
  <c r="N152" i="41"/>
  <c r="N118" i="41"/>
  <c r="N84" i="41"/>
  <c r="N32" i="41"/>
  <c r="N124" i="41"/>
  <c r="M113" i="41"/>
  <c r="L97" i="41"/>
  <c r="N60" i="41"/>
  <c r="D65" i="41"/>
  <c r="E49" i="41"/>
  <c r="N26" i="41"/>
  <c r="H172" i="41"/>
  <c r="L33" i="41"/>
  <c r="D164" i="41"/>
  <c r="I186" i="41"/>
  <c r="I184" i="41"/>
  <c r="I182" i="41"/>
  <c r="I17" i="41"/>
  <c r="N62" i="41"/>
  <c r="BJ172" i="40"/>
  <c r="N138" i="41"/>
  <c r="N104" i="41"/>
  <c r="K165" i="41"/>
  <c r="E164" i="41"/>
  <c r="E198" i="41" s="1"/>
  <c r="N36" i="41"/>
  <c r="D175" i="41"/>
  <c r="L171" i="41"/>
  <c r="F170" i="41"/>
  <c r="J168" i="41"/>
  <c r="J166" i="41"/>
  <c r="F169" i="41"/>
  <c r="J172" i="41"/>
  <c r="N23" i="41"/>
  <c r="I33" i="41"/>
  <c r="N137" i="41"/>
  <c r="N69" i="41"/>
  <c r="N39" i="41"/>
  <c r="N143" i="41"/>
  <c r="N105" i="41"/>
  <c r="N7" i="41"/>
  <c r="N29" i="39"/>
  <c r="M81" i="41"/>
  <c r="K129" i="41"/>
  <c r="E176" i="41"/>
  <c r="N78" i="41"/>
  <c r="I175" i="41"/>
  <c r="K170" i="41"/>
  <c r="N14" i="41"/>
  <c r="N133" i="41"/>
  <c r="N80" i="41"/>
  <c r="N4" i="41"/>
  <c r="H187" i="41"/>
  <c r="H81" i="41"/>
  <c r="D33" i="41"/>
  <c r="I145" i="41"/>
  <c r="K113" i="41"/>
  <c r="I81" i="41"/>
  <c r="G161" i="41"/>
  <c r="E129" i="41"/>
  <c r="J113" i="41"/>
  <c r="N153" i="41"/>
  <c r="M161" i="41"/>
  <c r="G129" i="41"/>
  <c r="E97" i="41"/>
  <c r="J81" i="41"/>
  <c r="N21" i="41"/>
  <c r="K175" i="41"/>
  <c r="E174" i="41"/>
  <c r="E172" i="41"/>
  <c r="E170" i="41"/>
  <c r="I168" i="41"/>
  <c r="M166" i="41"/>
  <c r="N120" i="41"/>
  <c r="K49" i="41"/>
  <c r="J175" i="41"/>
  <c r="J209" i="41" s="1"/>
  <c r="D174" i="41"/>
  <c r="D172" i="41"/>
  <c r="L168" i="41"/>
  <c r="F167" i="41"/>
  <c r="J165" i="41"/>
  <c r="M192" i="41"/>
  <c r="K189" i="41"/>
  <c r="E188" i="41"/>
  <c r="E186" i="41"/>
  <c r="E184" i="41"/>
  <c r="E182" i="41"/>
  <c r="E17" i="41"/>
  <c r="BJ168" i="40"/>
  <c r="N159" i="41"/>
  <c r="N134" i="41"/>
  <c r="N100" i="41"/>
  <c r="N74" i="41"/>
  <c r="N48" i="41"/>
  <c r="N87" i="41"/>
  <c r="F49" i="41"/>
  <c r="K176" i="41"/>
  <c r="E175" i="41"/>
  <c r="I173" i="41"/>
  <c r="M171" i="41"/>
  <c r="G170" i="41"/>
  <c r="G168" i="41"/>
  <c r="K166" i="41"/>
  <c r="K200" i="41" s="1"/>
  <c r="E165" i="41"/>
  <c r="E199" i="41" s="1"/>
  <c r="N10" i="41"/>
  <c r="BJ171" i="40"/>
  <c r="N144" i="41"/>
  <c r="N125" i="41"/>
  <c r="N106" i="41"/>
  <c r="N76" i="41"/>
  <c r="N46" i="41"/>
  <c r="N16" i="41"/>
  <c r="N9" i="41"/>
  <c r="N57" i="39"/>
  <c r="L164" i="41"/>
  <c r="I190" i="41"/>
  <c r="K180" i="41"/>
  <c r="F129" i="41"/>
  <c r="I129" i="41"/>
  <c r="G65" i="41"/>
  <c r="I174" i="41"/>
  <c r="I170" i="41"/>
  <c r="D176" i="41"/>
  <c r="L170" i="41"/>
  <c r="D166" i="41"/>
  <c r="I188" i="41"/>
  <c r="I180" i="41"/>
  <c r="F113" i="41"/>
  <c r="N91" i="41"/>
  <c r="M173" i="41"/>
  <c r="E169" i="41"/>
  <c r="I165" i="41"/>
  <c r="BJ174" i="40"/>
  <c r="K191" i="41"/>
  <c r="D129" i="41"/>
  <c r="M164" i="41"/>
  <c r="F180" i="41"/>
  <c r="E145" i="41"/>
  <c r="G113" i="41"/>
  <c r="E81" i="41"/>
  <c r="I161" i="41"/>
  <c r="J145" i="41"/>
  <c r="N119" i="41"/>
  <c r="F81" i="41"/>
  <c r="M176" i="41"/>
  <c r="G175" i="41"/>
  <c r="G173" i="41"/>
  <c r="K171" i="41"/>
  <c r="K169" i="41"/>
  <c r="E168" i="41"/>
  <c r="I166" i="41"/>
  <c r="N90" i="41"/>
  <c r="N52" i="41"/>
  <c r="G49" i="41"/>
  <c r="L176" i="41"/>
  <c r="F175" i="41"/>
  <c r="J173" i="41"/>
  <c r="J171" i="41"/>
  <c r="H168" i="41"/>
  <c r="L166" i="41"/>
  <c r="F165" i="41"/>
  <c r="I192" i="41"/>
  <c r="G189" i="41"/>
  <c r="K187" i="41"/>
  <c r="K185" i="41"/>
  <c r="K183" i="41"/>
  <c r="K181" i="41"/>
  <c r="N43" i="39"/>
  <c r="BJ164" i="40"/>
  <c r="N112" i="41"/>
  <c r="K97" i="41"/>
  <c r="N70" i="41"/>
  <c r="M65" i="41"/>
  <c r="N44" i="41"/>
  <c r="N61" i="41"/>
  <c r="N31" i="41"/>
  <c r="G176" i="41"/>
  <c r="K174" i="41"/>
  <c r="E173" i="41"/>
  <c r="I171" i="41"/>
  <c r="M169" i="41"/>
  <c r="M203" i="41" s="1"/>
  <c r="M167" i="41"/>
  <c r="M201" i="41" s="1"/>
  <c r="G166" i="41"/>
  <c r="G200" i="41" s="1"/>
  <c r="K33" i="41"/>
  <c r="N6" i="41"/>
  <c r="BJ166" i="40"/>
  <c r="N141" i="41"/>
  <c r="N117" i="41"/>
  <c r="N103" i="41"/>
  <c r="N43" i="41"/>
  <c r="N12" i="41"/>
  <c r="G180" i="41"/>
  <c r="N13" i="41"/>
  <c r="G187" i="41"/>
  <c r="J49" i="41"/>
  <c r="M145" i="41"/>
  <c r="K161" i="41"/>
  <c r="I97" i="41"/>
  <c r="M168" i="41"/>
  <c r="H174" i="41"/>
  <c r="J167" i="41"/>
  <c r="E190" i="41"/>
  <c r="E65" i="41"/>
  <c r="N53" i="41"/>
  <c r="G172" i="41"/>
  <c r="E167" i="41"/>
  <c r="N38" i="41"/>
  <c r="M33" i="41"/>
  <c r="E33" i="41"/>
  <c r="H33" i="41"/>
  <c r="K17" i="41"/>
  <c r="J129" i="41"/>
  <c r="F65" i="41"/>
  <c r="M129" i="41"/>
  <c r="E161" i="41"/>
  <c r="F145" i="41"/>
  <c r="M97" i="41"/>
  <c r="N63" i="41"/>
  <c r="K65" i="41"/>
  <c r="I176" i="41"/>
  <c r="M174" i="41"/>
  <c r="M172" i="41"/>
  <c r="M170" i="41"/>
  <c r="G169" i="41"/>
  <c r="K167" i="41"/>
  <c r="E166" i="41"/>
  <c r="N86" i="41"/>
  <c r="N30" i="41"/>
  <c r="H176" i="41"/>
  <c r="L174" i="41"/>
  <c r="F173" i="41"/>
  <c r="F171" i="41"/>
  <c r="D168" i="41"/>
  <c r="H166" i="41"/>
  <c r="H164" i="41"/>
  <c r="M188" i="41"/>
  <c r="M186" i="41"/>
  <c r="M184" i="41"/>
  <c r="M182" i="41"/>
  <c r="M180" i="41"/>
  <c r="BJ176" i="40"/>
  <c r="N142" i="41"/>
  <c r="N108" i="41"/>
  <c r="G97" i="41"/>
  <c r="I65" i="41"/>
  <c r="N40" i="41"/>
  <c r="N95" i="41"/>
  <c r="N57" i="41"/>
  <c r="N27" i="41"/>
  <c r="M175" i="41"/>
  <c r="G174" i="41"/>
  <c r="K172" i="41"/>
  <c r="E171" i="41"/>
  <c r="I169" i="41"/>
  <c r="I167" i="41"/>
  <c r="I201" i="41" s="1"/>
  <c r="M165" i="41"/>
  <c r="G33" i="41"/>
  <c r="N136" i="41"/>
  <c r="N111" i="41"/>
  <c r="N102" i="41"/>
  <c r="N72" i="41"/>
  <c r="N42" i="41"/>
  <c r="N8" i="41"/>
  <c r="D170" i="41"/>
  <c r="N5" i="41"/>
  <c r="G183" i="41"/>
  <c r="L201" i="41" l="1"/>
  <c r="I205" i="41"/>
  <c r="G210" i="41"/>
  <c r="F203" i="41"/>
  <c r="E203" i="41"/>
  <c r="I203" i="41"/>
  <c r="K208" i="41"/>
  <c r="H204" i="41"/>
  <c r="M199" i="41"/>
  <c r="E207" i="41"/>
  <c r="G202" i="41"/>
  <c r="H210" i="41"/>
  <c r="J203" i="41"/>
  <c r="D204" i="41"/>
  <c r="I207" i="41"/>
  <c r="I209" i="41"/>
  <c r="M207" i="41"/>
  <c r="J201" i="41"/>
  <c r="G206" i="41"/>
  <c r="K202" i="41"/>
  <c r="L204" i="41"/>
  <c r="K204" i="41"/>
  <c r="D208" i="41"/>
  <c r="D200" i="41"/>
  <c r="K210" i="41"/>
  <c r="F207" i="41"/>
  <c r="L200" i="41"/>
  <c r="F209" i="41"/>
  <c r="G204" i="41"/>
  <c r="H206" i="41"/>
  <c r="L208" i="41"/>
  <c r="H202" i="41"/>
  <c r="D209" i="41"/>
  <c r="J205" i="41"/>
  <c r="F199" i="41"/>
  <c r="D202" i="41"/>
  <c r="G209" i="41"/>
  <c r="H200" i="41"/>
  <c r="L206" i="41"/>
  <c r="J202" i="41"/>
  <c r="K206" i="41"/>
  <c r="F205" i="41"/>
  <c r="J199" i="41"/>
  <c r="D206" i="41"/>
  <c r="J210" i="41"/>
  <c r="J207" i="41"/>
  <c r="M205" i="41"/>
  <c r="F201" i="41"/>
  <c r="H208" i="41"/>
  <c r="E201" i="41"/>
  <c r="D210" i="41"/>
  <c r="L202" i="41"/>
  <c r="D199" i="41"/>
  <c r="E205" i="41"/>
  <c r="I199" i="41"/>
  <c r="L205" i="41"/>
  <c r="G208" i="41"/>
  <c r="M209" i="41"/>
  <c r="L210" i="41"/>
  <c r="D198" i="41"/>
  <c r="E209" i="41"/>
  <c r="H207" i="41"/>
  <c r="N191" i="41"/>
  <c r="H199" i="41"/>
  <c r="L207" i="41"/>
  <c r="J208" i="41"/>
  <c r="G199" i="41"/>
  <c r="F206" i="41"/>
  <c r="J204" i="41"/>
  <c r="N187" i="41"/>
  <c r="L199" i="41"/>
  <c r="D193" i="41"/>
  <c r="K199" i="41"/>
  <c r="D203" i="41"/>
  <c r="H201" i="41"/>
  <c r="J206" i="41"/>
  <c r="H203" i="41"/>
  <c r="K207" i="41"/>
  <c r="J198" i="41"/>
  <c r="F202" i="41"/>
  <c r="F204" i="41"/>
  <c r="L203" i="41"/>
  <c r="N184" i="41"/>
  <c r="E202" i="41"/>
  <c r="D207" i="41"/>
  <c r="J193" i="41"/>
  <c r="J200" i="41"/>
  <c r="F210" i="41"/>
  <c r="M208" i="41"/>
  <c r="G203" i="41"/>
  <c r="L193" i="41"/>
  <c r="J218" i="41"/>
  <c r="F217" i="41"/>
  <c r="K218" i="41"/>
  <c r="I216" i="41"/>
  <c r="M217" i="41"/>
  <c r="H218" i="41"/>
  <c r="I217" i="41"/>
  <c r="F216" i="41"/>
  <c r="D217" i="41"/>
  <c r="I218" i="41"/>
  <c r="J217" i="41"/>
  <c r="K217" i="41"/>
  <c r="L216" i="41"/>
  <c r="H216" i="41"/>
  <c r="J216" i="41"/>
  <c r="M216" i="41"/>
  <c r="M218" i="41"/>
  <c r="K216" i="41"/>
  <c r="F218" i="41"/>
  <c r="E216" i="41"/>
  <c r="G218" i="41"/>
  <c r="E218" i="41"/>
  <c r="L217" i="41"/>
  <c r="L218" i="41"/>
  <c r="G216" i="41"/>
  <c r="G217" i="41"/>
  <c r="D218" i="41"/>
  <c r="H217" i="41"/>
  <c r="E217" i="41"/>
  <c r="D216" i="41"/>
  <c r="N185" i="41"/>
  <c r="E200" i="41"/>
  <c r="M210" i="41"/>
  <c r="H209" i="41"/>
  <c r="F208" i="41"/>
  <c r="N167" i="41"/>
  <c r="L209" i="41"/>
  <c r="N188" i="41"/>
  <c r="I200" i="41"/>
  <c r="N181" i="41"/>
  <c r="J177" i="41"/>
  <c r="H205" i="41"/>
  <c r="M206" i="41"/>
  <c r="H193" i="41"/>
  <c r="N171" i="41"/>
  <c r="N190" i="41"/>
  <c r="N169" i="41"/>
  <c r="I210" i="41"/>
  <c r="N182" i="41"/>
  <c r="F193" i="41"/>
  <c r="I198" i="41"/>
  <c r="F200" i="41"/>
  <c r="E210" i="41"/>
  <c r="H198" i="41"/>
  <c r="G205" i="41"/>
  <c r="N173" i="41"/>
  <c r="I206" i="41"/>
  <c r="I204" i="41"/>
  <c r="N192" i="41"/>
  <c r="N186" i="41"/>
  <c r="E208" i="41"/>
  <c r="N168" i="41"/>
  <c r="N81" i="41"/>
  <c r="U22" i="48" s="1"/>
  <c r="V22" i="48" s="1"/>
  <c r="K201" i="41"/>
  <c r="N166" i="41"/>
  <c r="N189" i="41"/>
  <c r="N183" i="41"/>
  <c r="I208" i="41"/>
  <c r="I202" i="41"/>
  <c r="N145" i="41"/>
  <c r="U27" i="48" s="1"/>
  <c r="V27" i="48" s="1"/>
  <c r="N172" i="41"/>
  <c r="E193" i="41"/>
  <c r="G201" i="41"/>
  <c r="N170" i="41"/>
  <c r="N97" i="41"/>
  <c r="U23" i="48" s="1"/>
  <c r="N129" i="41"/>
  <c r="U26" i="48" s="1"/>
  <c r="V26" i="48" s="1"/>
  <c r="N164" i="41"/>
  <c r="K203" i="41"/>
  <c r="N176" i="41"/>
  <c r="N161" i="41"/>
  <c r="N175" i="41"/>
  <c r="N49" i="41"/>
  <c r="U20" i="48" s="1"/>
  <c r="V20" i="48" s="1"/>
  <c r="L198" i="41"/>
  <c r="L177" i="41"/>
  <c r="N113" i="41"/>
  <c r="U25" i="48" s="1"/>
  <c r="V25" i="48" s="1"/>
  <c r="M200" i="41"/>
  <c r="G177" i="41"/>
  <c r="M193" i="41"/>
  <c r="N174" i="41"/>
  <c r="K205" i="41"/>
  <c r="M177" i="41"/>
  <c r="M198" i="41"/>
  <c r="K193" i="41"/>
  <c r="K209" i="41"/>
  <c r="F198" i="41"/>
  <c r="I177" i="41"/>
  <c r="K198" i="41"/>
  <c r="M202" i="41"/>
  <c r="G193" i="41"/>
  <c r="G207" i="41"/>
  <c r="I193" i="41"/>
  <c r="D177" i="41"/>
  <c r="E204" i="41"/>
  <c r="N165" i="41"/>
  <c r="F177" i="41"/>
  <c r="N17" i="41"/>
  <c r="U18" i="48" s="1"/>
  <c r="V18" i="48" s="1"/>
  <c r="N180" i="41"/>
  <c r="E177" i="41"/>
  <c r="K177" i="41"/>
  <c r="N33" i="41"/>
  <c r="U19" i="48" s="1"/>
  <c r="V19" i="48" s="1"/>
  <c r="M204" i="41"/>
  <c r="N65" i="41"/>
  <c r="U21" i="48" s="1"/>
  <c r="V21" i="48" s="1"/>
  <c r="E206" i="41"/>
  <c r="G198" i="41"/>
  <c r="H177" i="41"/>
  <c r="V23" i="48" l="1"/>
  <c r="U28" i="48"/>
  <c r="N199" i="41"/>
  <c r="N210" i="41"/>
  <c r="N203" i="41"/>
  <c r="N200" i="41"/>
  <c r="N209" i="41"/>
  <c r="N205" i="41"/>
  <c r="N202" i="41"/>
  <c r="M219" i="41"/>
  <c r="J219" i="41"/>
  <c r="K219" i="41"/>
  <c r="N218" i="41"/>
  <c r="D219" i="41"/>
  <c r="L219" i="41"/>
  <c r="F219" i="41"/>
  <c r="N216" i="41"/>
  <c r="E219" i="41"/>
  <c r="H219" i="41"/>
  <c r="N217" i="41"/>
  <c r="G219" i="41"/>
  <c r="I219" i="41"/>
  <c r="N208" i="41"/>
  <c r="N206" i="41"/>
  <c r="N201" i="41"/>
  <c r="N193" i="41"/>
  <c r="N204" i="41"/>
  <c r="N207" i="41"/>
  <c r="N198" i="41"/>
  <c r="N177" i="41"/>
  <c r="AA156" i="29"/>
  <c r="Z156" i="29"/>
  <c r="Y156" i="29"/>
  <c r="X156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V28" i="48" l="1"/>
  <c r="N219" i="41"/>
  <c r="AC90" i="36" l="1"/>
  <c r="AC89" i="36"/>
  <c r="AC88" i="36"/>
  <c r="AC87" i="36"/>
  <c r="AC86" i="36"/>
  <c r="AC85" i="36"/>
  <c r="AC84" i="36"/>
  <c r="AC83" i="36"/>
  <c r="AC82" i="36"/>
  <c r="AC81" i="36"/>
  <c r="AC80" i="36"/>
  <c r="AC79" i="36"/>
  <c r="AC78" i="36"/>
  <c r="AC90" i="35"/>
  <c r="AC89" i="35"/>
  <c r="AC88" i="35"/>
  <c r="AC87" i="35"/>
  <c r="AC86" i="35"/>
  <c r="AC85" i="35"/>
  <c r="AC84" i="35"/>
  <c r="AC83" i="35"/>
  <c r="AC82" i="35"/>
  <c r="AC81" i="35"/>
  <c r="AC80" i="35"/>
  <c r="AC79" i="35"/>
  <c r="AC78" i="35"/>
  <c r="AC90" i="34"/>
  <c r="AC89" i="34"/>
  <c r="AC88" i="34"/>
  <c r="AC87" i="34"/>
  <c r="AC86" i="34"/>
  <c r="AC85" i="34"/>
  <c r="AC84" i="34"/>
  <c r="AC83" i="34"/>
  <c r="AC82" i="34"/>
  <c r="AC81" i="34"/>
  <c r="AC80" i="34"/>
  <c r="AC79" i="34"/>
  <c r="AC78" i="34"/>
  <c r="AC90" i="33"/>
  <c r="AC89" i="33"/>
  <c r="AC88" i="33"/>
  <c r="AC87" i="33"/>
  <c r="AC86" i="33"/>
  <c r="AC85" i="33"/>
  <c r="AC84" i="33"/>
  <c r="AC83" i="33"/>
  <c r="AC82" i="33"/>
  <c r="AC81" i="33"/>
  <c r="AC80" i="33"/>
  <c r="AC79" i="33"/>
  <c r="AC78" i="33"/>
  <c r="AA55" i="36"/>
  <c r="Z55" i="36"/>
  <c r="Y55" i="36"/>
  <c r="X55" i="36"/>
  <c r="W55" i="36"/>
  <c r="V55" i="36"/>
  <c r="T55" i="36"/>
  <c r="S55" i="36"/>
  <c r="R55" i="36"/>
  <c r="Q55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C55" i="36"/>
  <c r="T55" i="35"/>
  <c r="S55" i="35"/>
  <c r="R55" i="35"/>
  <c r="Q55" i="35"/>
  <c r="P55" i="35"/>
  <c r="O55" i="35"/>
  <c r="N55" i="35"/>
  <c r="M55" i="35"/>
  <c r="L55" i="35"/>
  <c r="K55" i="35"/>
  <c r="J55" i="35"/>
  <c r="I55" i="35"/>
  <c r="H55" i="35"/>
  <c r="G55" i="35"/>
  <c r="F55" i="35"/>
  <c r="E55" i="35"/>
  <c r="D55" i="35"/>
  <c r="C55" i="35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T55" i="31"/>
  <c r="S55" i="31"/>
  <c r="R55" i="31"/>
  <c r="Q55" i="31"/>
  <c r="P55" i="31"/>
  <c r="O55" i="31"/>
  <c r="N55" i="31"/>
  <c r="M55" i="31"/>
  <c r="L55" i="31"/>
  <c r="K55" i="31"/>
  <c r="J55" i="31"/>
  <c r="I55" i="31"/>
  <c r="H55" i="31"/>
  <c r="G55" i="31"/>
  <c r="F55" i="31"/>
  <c r="E55" i="31"/>
  <c r="D55" i="31"/>
  <c r="C55" i="31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K46" i="2"/>
  <c r="J46" i="2"/>
  <c r="I46" i="2"/>
  <c r="H46" i="2"/>
  <c r="G46" i="2"/>
  <c r="F46" i="2"/>
  <c r="E46" i="2"/>
  <c r="D46" i="2"/>
  <c r="C46" i="2"/>
  <c r="AA19" i="36"/>
  <c r="Z19" i="36"/>
  <c r="Y19" i="36"/>
  <c r="X19" i="36"/>
  <c r="W19" i="36"/>
  <c r="V19" i="36"/>
  <c r="U19" i="36"/>
  <c r="T19" i="36"/>
  <c r="S19" i="36"/>
  <c r="R19" i="36"/>
  <c r="Q19" i="36"/>
  <c r="P19" i="36"/>
  <c r="O19" i="36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AA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AA80" i="28" l="1"/>
  <c r="Z80" i="28"/>
  <c r="Y80" i="28"/>
  <c r="Y64" i="28" s="1"/>
  <c r="X80" i="28"/>
  <c r="W80" i="28"/>
  <c r="V80" i="28"/>
  <c r="U80" i="28"/>
  <c r="T80" i="28"/>
  <c r="S80" i="28"/>
  <c r="R80" i="28"/>
  <c r="Q80" i="28"/>
  <c r="Q64" i="28" s="1"/>
  <c r="P80" i="28"/>
  <c r="O80" i="28"/>
  <c r="AA79" i="28"/>
  <c r="Z79" i="28"/>
  <c r="Y79" i="28"/>
  <c r="X79" i="28"/>
  <c r="W79" i="28"/>
  <c r="V79" i="28"/>
  <c r="V63" i="28" s="1"/>
  <c r="U79" i="28"/>
  <c r="T79" i="28"/>
  <c r="S79" i="28"/>
  <c r="R79" i="28"/>
  <c r="Q79" i="28"/>
  <c r="P79" i="28"/>
  <c r="O79" i="28"/>
  <c r="AA78" i="28"/>
  <c r="Z78" i="28"/>
  <c r="Y78" i="28"/>
  <c r="X78" i="28"/>
  <c r="W78" i="28"/>
  <c r="V78" i="28"/>
  <c r="U78" i="28"/>
  <c r="T78" i="28"/>
  <c r="S78" i="28"/>
  <c r="R78" i="28"/>
  <c r="Q78" i="28"/>
  <c r="P78" i="28"/>
  <c r="O78" i="28"/>
  <c r="AA76" i="28"/>
  <c r="Z76" i="28"/>
  <c r="Y76" i="28"/>
  <c r="X76" i="28"/>
  <c r="W76" i="28"/>
  <c r="V76" i="28"/>
  <c r="U76" i="28"/>
  <c r="T76" i="28"/>
  <c r="S76" i="28"/>
  <c r="R76" i="28"/>
  <c r="Q76" i="28"/>
  <c r="P76" i="28"/>
  <c r="O76" i="28"/>
  <c r="AA72" i="28"/>
  <c r="AA64" i="28" s="1"/>
  <c r="Z72" i="28"/>
  <c r="Y72" i="28"/>
  <c r="X72" i="28"/>
  <c r="W72" i="28"/>
  <c r="V72" i="28"/>
  <c r="U72" i="28"/>
  <c r="U64" i="28" s="1"/>
  <c r="T72" i="28"/>
  <c r="S72" i="28"/>
  <c r="S64" i="28" s="1"/>
  <c r="R72" i="28"/>
  <c r="Q72" i="28"/>
  <c r="P72" i="28"/>
  <c r="P64" i="28" s="1"/>
  <c r="O72" i="28"/>
  <c r="O64" i="28" s="1"/>
  <c r="AA71" i="28"/>
  <c r="AA63" i="28" s="1"/>
  <c r="Z71" i="28"/>
  <c r="Z63" i="28" s="1"/>
  <c r="Y71" i="28"/>
  <c r="X71" i="28"/>
  <c r="W71" i="28"/>
  <c r="W63" i="28" s="1"/>
  <c r="V71" i="28"/>
  <c r="U71" i="28"/>
  <c r="T71" i="28"/>
  <c r="S71" i="28"/>
  <c r="S63" i="28" s="1"/>
  <c r="R71" i="28"/>
  <c r="R63" i="28" s="1"/>
  <c r="Q71" i="28"/>
  <c r="P71" i="28"/>
  <c r="O71" i="28"/>
  <c r="O63" i="28" s="1"/>
  <c r="AA70" i="28"/>
  <c r="Z70" i="28"/>
  <c r="Y70" i="28"/>
  <c r="X70" i="28"/>
  <c r="W70" i="28"/>
  <c r="W62" i="28" s="1"/>
  <c r="V70" i="28"/>
  <c r="U70" i="28"/>
  <c r="U62" i="28" s="1"/>
  <c r="T70" i="28"/>
  <c r="S70" i="28"/>
  <c r="R70" i="28"/>
  <c r="Q70" i="28"/>
  <c r="P70" i="28"/>
  <c r="O70" i="28"/>
  <c r="O62" i="28" s="1"/>
  <c r="AA69" i="28"/>
  <c r="Z69" i="28"/>
  <c r="Y69" i="28"/>
  <c r="X69" i="28"/>
  <c r="W69" i="28"/>
  <c r="V69" i="28"/>
  <c r="U69" i="28"/>
  <c r="T69" i="28"/>
  <c r="S69" i="28"/>
  <c r="R69" i="28"/>
  <c r="Q69" i="28"/>
  <c r="P69" i="28"/>
  <c r="O69" i="28"/>
  <c r="X64" i="28"/>
  <c r="W64" i="28"/>
  <c r="T64" i="28"/>
  <c r="Z62" i="28"/>
  <c r="Y62" i="28"/>
  <c r="V62" i="28"/>
  <c r="R62" i="28"/>
  <c r="Q62" i="28"/>
  <c r="AT53" i="28"/>
  <c r="AS53" i="28"/>
  <c r="AR53" i="28"/>
  <c r="AQ53" i="28"/>
  <c r="AP53" i="28"/>
  <c r="AO53" i="28"/>
  <c r="AT52" i="28"/>
  <c r="AS52" i="28"/>
  <c r="AR52" i="28"/>
  <c r="AQ52" i="28"/>
  <c r="AP52" i="28"/>
  <c r="AO52" i="28"/>
  <c r="AT51" i="28"/>
  <c r="AS51" i="28"/>
  <c r="AR51" i="28"/>
  <c r="AQ51" i="28"/>
  <c r="AP51" i="28"/>
  <c r="AO51" i="28"/>
  <c r="AT50" i="28"/>
  <c r="AS50" i="28"/>
  <c r="AR50" i="28"/>
  <c r="AQ50" i="28"/>
  <c r="AP50" i="28"/>
  <c r="AO50" i="28"/>
  <c r="AM50" i="28"/>
  <c r="M48" i="28" s="1"/>
  <c r="AL50" i="28"/>
  <c r="K47" i="28"/>
  <c r="AJ50" i="28"/>
  <c r="J47" i="28" s="1"/>
  <c r="AI50" i="28"/>
  <c r="I48" i="28" s="1"/>
  <c r="AH50" i="28"/>
  <c r="H48" i="28" s="1"/>
  <c r="AG50" i="28"/>
  <c r="G47" i="28" s="1"/>
  <c r="AF50" i="28"/>
  <c r="F47" i="28" s="1"/>
  <c r="E48" i="28"/>
  <c r="AD50" i="28"/>
  <c r="D48" i="28" s="1"/>
  <c r="AC50" i="28"/>
  <c r="C48" i="28" s="1"/>
  <c r="AT46" i="28"/>
  <c r="AS46" i="28"/>
  <c r="AR46" i="28"/>
  <c r="AQ46" i="28"/>
  <c r="AP46" i="28"/>
  <c r="AO46" i="28"/>
  <c r="AM46" i="28"/>
  <c r="M43" i="28" s="1"/>
  <c r="AL46" i="28"/>
  <c r="K44" i="28"/>
  <c r="AJ46" i="28"/>
  <c r="AI46" i="28"/>
  <c r="I43" i="28" s="1"/>
  <c r="AH46" i="28"/>
  <c r="H44" i="28" s="1"/>
  <c r="AG46" i="28"/>
  <c r="AF46" i="28"/>
  <c r="F43" i="28" s="1"/>
  <c r="E43" i="28"/>
  <c r="AD46" i="28"/>
  <c r="D44" i="28" s="1"/>
  <c r="AC46" i="28"/>
  <c r="C43" i="28" s="1"/>
  <c r="AT42" i="28"/>
  <c r="AS42" i="28"/>
  <c r="AR42" i="28"/>
  <c r="AQ42" i="28"/>
  <c r="AP42" i="28"/>
  <c r="AO42" i="28"/>
  <c r="AM42" i="28"/>
  <c r="M39" i="28" s="1"/>
  <c r="AL42" i="28"/>
  <c r="K40" i="28"/>
  <c r="AJ42" i="28"/>
  <c r="J40" i="28" s="1"/>
  <c r="AI42" i="28"/>
  <c r="I39" i="28" s="1"/>
  <c r="AH42" i="28"/>
  <c r="H39" i="28" s="1"/>
  <c r="AG42" i="28"/>
  <c r="G40" i="28" s="1"/>
  <c r="AF42" i="28"/>
  <c r="F40" i="28" s="1"/>
  <c r="E39" i="28"/>
  <c r="AD42" i="28"/>
  <c r="D39" i="28" s="1"/>
  <c r="AC42" i="28"/>
  <c r="C40" i="28" s="1"/>
  <c r="AT38" i="28"/>
  <c r="AS38" i="28"/>
  <c r="AR38" i="28"/>
  <c r="AQ38" i="28"/>
  <c r="AP38" i="28"/>
  <c r="AO38" i="28"/>
  <c r="AM38" i="28"/>
  <c r="M36" i="28" s="1"/>
  <c r="AL38" i="28"/>
  <c r="K35" i="28"/>
  <c r="AJ38" i="28"/>
  <c r="J36" i="28" s="1"/>
  <c r="AI38" i="28"/>
  <c r="I36" i="28" s="1"/>
  <c r="AH38" i="28"/>
  <c r="H36" i="28" s="1"/>
  <c r="AG38" i="28"/>
  <c r="G35" i="28" s="1"/>
  <c r="AF38" i="28"/>
  <c r="F35" i="28" s="1"/>
  <c r="E36" i="28"/>
  <c r="AD38" i="28"/>
  <c r="D36" i="28" s="1"/>
  <c r="AC38" i="28"/>
  <c r="C36" i="28" s="1"/>
  <c r="AN50" i="28"/>
  <c r="AN46" i="28"/>
  <c r="AN42" i="28"/>
  <c r="AN38" i="28"/>
  <c r="S62" i="28" l="1"/>
  <c r="AA62" i="28"/>
  <c r="N36" i="28"/>
  <c r="N35" i="28"/>
  <c r="N48" i="28"/>
  <c r="N47" i="28"/>
  <c r="N40" i="28"/>
  <c r="N39" i="28"/>
  <c r="N44" i="28"/>
  <c r="N43" i="28"/>
  <c r="P63" i="28"/>
  <c r="X63" i="28"/>
  <c r="L44" i="28"/>
  <c r="J43" i="28"/>
  <c r="AW53" i="28"/>
  <c r="L48" i="28"/>
  <c r="L50" i="28" s="1"/>
  <c r="AW50" i="28"/>
  <c r="L39" i="28"/>
  <c r="AW42" i="28"/>
  <c r="L36" i="28"/>
  <c r="AW38" i="28"/>
  <c r="G44" i="28"/>
  <c r="AW46" i="28"/>
  <c r="G43" i="28"/>
  <c r="L47" i="28"/>
  <c r="E44" i="28"/>
  <c r="E46" i="28" s="1"/>
  <c r="H35" i="28"/>
  <c r="AH54" i="28"/>
  <c r="X5" i="47" s="1"/>
  <c r="AL54" i="28"/>
  <c r="AQ54" i="28"/>
  <c r="C44" i="28"/>
  <c r="L35" i="28"/>
  <c r="H43" i="28"/>
  <c r="I44" i="28"/>
  <c r="I46" i="28" s="1"/>
  <c r="F48" i="28"/>
  <c r="F50" i="28" s="1"/>
  <c r="C47" i="28"/>
  <c r="H40" i="28"/>
  <c r="H42" i="28" s="1"/>
  <c r="K43" i="28"/>
  <c r="M44" i="28"/>
  <c r="M46" i="28" s="1"/>
  <c r="J48" i="28"/>
  <c r="J50" i="28" s="1"/>
  <c r="D35" i="28"/>
  <c r="L40" i="28"/>
  <c r="L42" i="28" s="1"/>
  <c r="L43" i="28"/>
  <c r="H47" i="28"/>
  <c r="H50" i="28" s="1"/>
  <c r="D47" i="28"/>
  <c r="D43" i="28"/>
  <c r="D40" i="28"/>
  <c r="D42" i="28" s="1"/>
  <c r="AD54" i="28"/>
  <c r="N11" i="2"/>
  <c r="N15" i="2"/>
  <c r="N7" i="2"/>
  <c r="N6" i="2"/>
  <c r="N10" i="2"/>
  <c r="N14" i="2"/>
  <c r="N9" i="2"/>
  <c r="N13" i="2"/>
  <c r="N8" i="2"/>
  <c r="N12" i="2"/>
  <c r="T63" i="28"/>
  <c r="P62" i="28"/>
  <c r="T62" i="28"/>
  <c r="X62" i="28"/>
  <c r="Q63" i="28"/>
  <c r="U63" i="28"/>
  <c r="Y63" i="28"/>
  <c r="R64" i="28"/>
  <c r="V64" i="28"/>
  <c r="Z64" i="28"/>
  <c r="E47" i="28"/>
  <c r="I47" i="28"/>
  <c r="M47" i="28"/>
  <c r="G48" i="28"/>
  <c r="G50" i="28" s="1"/>
  <c r="K48" i="28"/>
  <c r="K50" i="28" s="1"/>
  <c r="F44" i="28"/>
  <c r="F46" i="28" s="1"/>
  <c r="J44" i="28"/>
  <c r="AE54" i="28"/>
  <c r="AI54" i="28"/>
  <c r="Y5" i="47" s="1"/>
  <c r="AM54" i="28"/>
  <c r="AR54" i="28"/>
  <c r="AF54" i="28"/>
  <c r="AJ54" i="28"/>
  <c r="AO54" i="28"/>
  <c r="AS54" i="28"/>
  <c r="C39" i="28"/>
  <c r="G39" i="28"/>
  <c r="K39" i="28"/>
  <c r="E40" i="28"/>
  <c r="E42" i="28" s="1"/>
  <c r="I40" i="28"/>
  <c r="I42" i="28" s="1"/>
  <c r="M40" i="28"/>
  <c r="M42" i="28" s="1"/>
  <c r="F39" i="28"/>
  <c r="J39" i="28"/>
  <c r="L52" i="28"/>
  <c r="E35" i="28"/>
  <c r="I35" i="28"/>
  <c r="M35" i="28"/>
  <c r="G36" i="28"/>
  <c r="G38" i="28" s="1"/>
  <c r="K36" i="28"/>
  <c r="K38" i="28" s="1"/>
  <c r="F36" i="28"/>
  <c r="F38" i="28" s="1"/>
  <c r="AG54" i="28"/>
  <c r="W5" i="47" s="1"/>
  <c r="AK54" i="28"/>
  <c r="AA5" i="47" s="1"/>
  <c r="AP54" i="28"/>
  <c r="AT54" i="28"/>
  <c r="C35" i="28"/>
  <c r="J35" i="28"/>
  <c r="AC54" i="28"/>
  <c r="S5" i="47" s="1"/>
  <c r="AW52" i="28"/>
  <c r="AW51" i="28"/>
  <c r="J46" i="28" l="1"/>
  <c r="D52" i="28"/>
  <c r="T5" i="47"/>
  <c r="M52" i="28"/>
  <c r="AC5" i="47"/>
  <c r="L51" i="28"/>
  <c r="AB5" i="47"/>
  <c r="E52" i="28"/>
  <c r="U5" i="47"/>
  <c r="J51" i="28"/>
  <c r="Z5" i="47"/>
  <c r="I52" i="28"/>
  <c r="H52" i="28"/>
  <c r="F51" i="28"/>
  <c r="V5" i="47"/>
  <c r="F42" i="28"/>
  <c r="E38" i="28"/>
  <c r="G42" i="28"/>
  <c r="D46" i="28"/>
  <c r="E50" i="28"/>
  <c r="D50" i="28"/>
  <c r="D38" i="28"/>
  <c r="L46" i="28"/>
  <c r="M50" i="28"/>
  <c r="M38" i="28"/>
  <c r="L38" i="28"/>
  <c r="K46" i="28"/>
  <c r="K42" i="28"/>
  <c r="G46" i="28"/>
  <c r="J42" i="28"/>
  <c r="J38" i="28"/>
  <c r="I50" i="28"/>
  <c r="I38" i="28"/>
  <c r="H46" i="28"/>
  <c r="H38" i="28"/>
  <c r="AN54" i="28"/>
  <c r="H51" i="28"/>
  <c r="H54" i="28" s="1"/>
  <c r="N38" i="28"/>
  <c r="M51" i="28"/>
  <c r="M54" i="28" s="1"/>
  <c r="I51" i="28"/>
  <c r="D51" i="28"/>
  <c r="D54" i="28" s="1"/>
  <c r="J52" i="28"/>
  <c r="J54" i="28" s="1"/>
  <c r="F52" i="28"/>
  <c r="N50" i="28"/>
  <c r="E51" i="28"/>
  <c r="N42" i="28"/>
  <c r="C52" i="28"/>
  <c r="C51" i="28"/>
  <c r="K51" i="28"/>
  <c r="K52" i="28"/>
  <c r="G51" i="28"/>
  <c r="G52" i="28"/>
  <c r="L54" i="28"/>
  <c r="N46" i="28"/>
  <c r="I54" i="28" l="1"/>
  <c r="E54" i="28"/>
  <c r="N52" i="28"/>
  <c r="N51" i="28"/>
  <c r="AD5" i="47"/>
  <c r="F54" i="28"/>
  <c r="AW54" i="28"/>
  <c r="N54" i="28"/>
  <c r="K54" i="28"/>
  <c r="G54" i="28"/>
  <c r="C13" i="28" l="1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D2" i="2" l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C38" i="28" l="1"/>
  <c r="C42" i="28"/>
  <c r="C46" i="28"/>
  <c r="C50" i="28"/>
  <c r="C54" i="28"/>
  <c r="M127" i="39"/>
  <c r="U16" i="48" s="1"/>
  <c r="V16" i="48" s="1"/>
  <c r="L127" i="39"/>
  <c r="K127" i="39"/>
  <c r="J127" i="39"/>
  <c r="I127" i="39"/>
  <c r="G127" i="39"/>
  <c r="F127" i="39"/>
  <c r="E127" i="39"/>
  <c r="D127" i="39"/>
  <c r="M113" i="39"/>
  <c r="U15" i="48" s="1"/>
  <c r="V15" i="48" s="1"/>
  <c r="L113" i="39"/>
  <c r="K113" i="39"/>
  <c r="J113" i="39"/>
  <c r="I113" i="39"/>
  <c r="H113" i="39"/>
  <c r="G113" i="39"/>
  <c r="F113" i="39"/>
  <c r="E113" i="39"/>
  <c r="D113" i="39"/>
  <c r="M99" i="39"/>
  <c r="U14" i="48" s="1"/>
  <c r="V14" i="48" s="1"/>
  <c r="L99" i="39"/>
  <c r="K99" i="39"/>
  <c r="J99" i="39"/>
  <c r="I99" i="39"/>
  <c r="H99" i="39"/>
  <c r="G99" i="39"/>
  <c r="F99" i="39"/>
  <c r="E99" i="39"/>
  <c r="D99" i="39"/>
  <c r="M85" i="39"/>
  <c r="U13" i="48" s="1"/>
  <c r="V13" i="48" s="1"/>
  <c r="L85" i="39"/>
  <c r="K85" i="39"/>
  <c r="J85" i="39"/>
  <c r="I85" i="39"/>
  <c r="H85" i="39"/>
  <c r="G85" i="39"/>
  <c r="F85" i="39"/>
  <c r="E85" i="39"/>
  <c r="D85" i="39"/>
  <c r="M71" i="39"/>
  <c r="U12" i="48" s="1"/>
  <c r="V12" i="48" s="1"/>
  <c r="L71" i="39"/>
  <c r="K71" i="39"/>
  <c r="J71" i="39"/>
  <c r="I71" i="39"/>
  <c r="G71" i="39"/>
  <c r="F71" i="39"/>
  <c r="E71" i="39"/>
  <c r="N169" i="39"/>
  <c r="M14" i="32"/>
  <c r="L14" i="32"/>
  <c r="K14" i="32"/>
  <c r="J14" i="32"/>
  <c r="I14" i="32"/>
  <c r="H14" i="32"/>
  <c r="G14" i="32"/>
  <c r="F14" i="32"/>
  <c r="E14" i="32"/>
  <c r="D14" i="32"/>
  <c r="M13" i="32"/>
  <c r="L13" i="32"/>
  <c r="K13" i="32"/>
  <c r="J13" i="32"/>
  <c r="I13" i="32"/>
  <c r="H13" i="32"/>
  <c r="G13" i="32"/>
  <c r="F13" i="32"/>
  <c r="E13" i="32"/>
  <c r="D13" i="32"/>
  <c r="M12" i="32"/>
  <c r="L12" i="32"/>
  <c r="K12" i="32"/>
  <c r="J12" i="32"/>
  <c r="I12" i="32"/>
  <c r="H12" i="32"/>
  <c r="G12" i="32"/>
  <c r="F12" i="32"/>
  <c r="E12" i="32"/>
  <c r="D12" i="32"/>
  <c r="M11" i="32"/>
  <c r="L11" i="32"/>
  <c r="K11" i="32"/>
  <c r="J11" i="32"/>
  <c r="I11" i="32"/>
  <c r="H11" i="32"/>
  <c r="G11" i="32"/>
  <c r="F11" i="32"/>
  <c r="E11" i="32"/>
  <c r="D11" i="32"/>
  <c r="M10" i="32"/>
  <c r="L10" i="32"/>
  <c r="K10" i="32"/>
  <c r="J10" i="32"/>
  <c r="I10" i="32"/>
  <c r="H10" i="32"/>
  <c r="G10" i="32"/>
  <c r="F10" i="32"/>
  <c r="E10" i="32"/>
  <c r="D10" i="32"/>
  <c r="M9" i="32"/>
  <c r="L9" i="32"/>
  <c r="K9" i="32"/>
  <c r="J9" i="32"/>
  <c r="I9" i="32"/>
  <c r="H9" i="32"/>
  <c r="G9" i="32"/>
  <c r="F9" i="32"/>
  <c r="E9" i="32"/>
  <c r="D9" i="32"/>
  <c r="M8" i="32"/>
  <c r="L8" i="32"/>
  <c r="J8" i="32"/>
  <c r="I8" i="32"/>
  <c r="H8" i="32"/>
  <c r="F8" i="32"/>
  <c r="E8" i="32"/>
  <c r="D8" i="32"/>
  <c r="M7" i="32"/>
  <c r="L7" i="32"/>
  <c r="K7" i="32"/>
  <c r="J7" i="32"/>
  <c r="I7" i="32"/>
  <c r="H7" i="32"/>
  <c r="G7" i="32"/>
  <c r="F7" i="32"/>
  <c r="E7" i="32"/>
  <c r="D7" i="32"/>
  <c r="M6" i="32"/>
  <c r="L6" i="32"/>
  <c r="K6" i="32"/>
  <c r="J6" i="32"/>
  <c r="I6" i="32"/>
  <c r="H6" i="32"/>
  <c r="G6" i="32"/>
  <c r="F6" i="32"/>
  <c r="E6" i="32"/>
  <c r="D6" i="32"/>
  <c r="M43" i="39"/>
  <c r="U10" i="48" s="1"/>
  <c r="V10" i="48" s="1"/>
  <c r="L43" i="39"/>
  <c r="K43" i="39"/>
  <c r="J43" i="39"/>
  <c r="I43" i="39"/>
  <c r="H43" i="39"/>
  <c r="G43" i="39"/>
  <c r="F43" i="39"/>
  <c r="E43" i="39"/>
  <c r="D43" i="39"/>
  <c r="M29" i="39"/>
  <c r="U9" i="48" s="1"/>
  <c r="V9" i="48" s="1"/>
  <c r="L29" i="39"/>
  <c r="K29" i="39"/>
  <c r="J29" i="39"/>
  <c r="I29" i="39"/>
  <c r="H29" i="39"/>
  <c r="G29" i="39"/>
  <c r="F29" i="39"/>
  <c r="E29" i="39"/>
  <c r="D29" i="39"/>
  <c r="BJ161" i="40"/>
  <c r="BI161" i="40"/>
  <c r="BH161" i="40"/>
  <c r="BG161" i="40"/>
  <c r="BF161" i="40"/>
  <c r="BE161" i="40"/>
  <c r="BD161" i="40"/>
  <c r="BC161" i="40"/>
  <c r="BB161" i="40"/>
  <c r="BA161" i="40"/>
  <c r="AZ161" i="40"/>
  <c r="BI145" i="40"/>
  <c r="BH145" i="40"/>
  <c r="BG145" i="40"/>
  <c r="BF145" i="40"/>
  <c r="BE145" i="40"/>
  <c r="BD145" i="40"/>
  <c r="BC145" i="40"/>
  <c r="BA145" i="40"/>
  <c r="AZ145" i="40"/>
  <c r="AT161" i="40"/>
  <c r="AS161" i="40"/>
  <c r="AR161" i="40"/>
  <c r="AQ161" i="40"/>
  <c r="AP161" i="40"/>
  <c r="AO161" i="40"/>
  <c r="AN161" i="40"/>
  <c r="AM161" i="40"/>
  <c r="AL161" i="40"/>
  <c r="AK161" i="40"/>
  <c r="AJ161" i="40"/>
  <c r="AT145" i="40"/>
  <c r="AS145" i="40"/>
  <c r="AR145" i="40"/>
  <c r="AQ145" i="40"/>
  <c r="AP145" i="40"/>
  <c r="AO145" i="40"/>
  <c r="AN145" i="40"/>
  <c r="AM145" i="40"/>
  <c r="AL145" i="40"/>
  <c r="AK145" i="40"/>
  <c r="AJ145" i="40"/>
  <c r="BJ129" i="40"/>
  <c r="BI129" i="40"/>
  <c r="BH129" i="40"/>
  <c r="BG129" i="40"/>
  <c r="BF129" i="40"/>
  <c r="BE129" i="40"/>
  <c r="BD129" i="40"/>
  <c r="BC129" i="40"/>
  <c r="BB129" i="40"/>
  <c r="BA129" i="40"/>
  <c r="BA215" i="40" s="1"/>
  <c r="AZ129" i="40"/>
  <c r="AZ215" i="40" s="1"/>
  <c r="N71" i="43"/>
  <c r="M71" i="43"/>
  <c r="L71" i="43"/>
  <c r="K71" i="43"/>
  <c r="J71" i="43"/>
  <c r="I71" i="43"/>
  <c r="H71" i="43"/>
  <c r="G71" i="43"/>
  <c r="F71" i="43"/>
  <c r="E71" i="43"/>
  <c r="D71" i="43"/>
  <c r="N70" i="43"/>
  <c r="M70" i="43"/>
  <c r="L70" i="43"/>
  <c r="K70" i="43"/>
  <c r="J70" i="43"/>
  <c r="I70" i="43"/>
  <c r="H70" i="43"/>
  <c r="G70" i="43"/>
  <c r="F70" i="43"/>
  <c r="E70" i="43"/>
  <c r="D70" i="43"/>
  <c r="N69" i="43"/>
  <c r="M69" i="43"/>
  <c r="L69" i="43"/>
  <c r="K69" i="43"/>
  <c r="J69" i="43"/>
  <c r="I69" i="43"/>
  <c r="H69" i="43"/>
  <c r="G69" i="43"/>
  <c r="F69" i="43"/>
  <c r="E69" i="43"/>
  <c r="D69" i="43"/>
  <c r="N68" i="43"/>
  <c r="M68" i="43"/>
  <c r="L68" i="43"/>
  <c r="K68" i="43"/>
  <c r="J68" i="43"/>
  <c r="I68" i="43"/>
  <c r="H68" i="43"/>
  <c r="G68" i="43"/>
  <c r="F68" i="43"/>
  <c r="E68" i="43"/>
  <c r="D68" i="43"/>
  <c r="N67" i="43"/>
  <c r="M67" i="43"/>
  <c r="L67" i="43"/>
  <c r="K67" i="43"/>
  <c r="J67" i="43"/>
  <c r="I67" i="43"/>
  <c r="H67" i="43"/>
  <c r="G67" i="43"/>
  <c r="F67" i="43"/>
  <c r="E67" i="43"/>
  <c r="D67" i="43"/>
  <c r="N66" i="43"/>
  <c r="M66" i="43"/>
  <c r="L66" i="43"/>
  <c r="K66" i="43"/>
  <c r="J66" i="43"/>
  <c r="I66" i="43"/>
  <c r="H66" i="43"/>
  <c r="G66" i="43"/>
  <c r="F66" i="43"/>
  <c r="E66" i="43"/>
  <c r="D66" i="43"/>
  <c r="N65" i="43"/>
  <c r="M65" i="43"/>
  <c r="L65" i="43"/>
  <c r="K65" i="43"/>
  <c r="J65" i="43"/>
  <c r="I65" i="43"/>
  <c r="H65" i="43"/>
  <c r="G65" i="43"/>
  <c r="F65" i="43"/>
  <c r="E65" i="43"/>
  <c r="D65" i="43"/>
  <c r="N64" i="43"/>
  <c r="M64" i="43"/>
  <c r="L64" i="43"/>
  <c r="K64" i="43"/>
  <c r="J64" i="43"/>
  <c r="I64" i="43"/>
  <c r="H64" i="43"/>
  <c r="G64" i="43"/>
  <c r="F64" i="43"/>
  <c r="E64" i="43"/>
  <c r="D64" i="43"/>
  <c r="N63" i="43"/>
  <c r="M63" i="43"/>
  <c r="L63" i="43"/>
  <c r="K63" i="43"/>
  <c r="J63" i="43"/>
  <c r="I63" i="43"/>
  <c r="H63" i="43"/>
  <c r="G63" i="43"/>
  <c r="F63" i="43"/>
  <c r="E63" i="43"/>
  <c r="D63" i="43"/>
  <c r="N62" i="43"/>
  <c r="M62" i="43"/>
  <c r="L62" i="43"/>
  <c r="K62" i="43"/>
  <c r="J62" i="43"/>
  <c r="I62" i="43"/>
  <c r="H62" i="43"/>
  <c r="G62" i="43"/>
  <c r="F62" i="43"/>
  <c r="E62" i="43"/>
  <c r="D62" i="43"/>
  <c r="N61" i="43"/>
  <c r="M61" i="43"/>
  <c r="L61" i="43"/>
  <c r="K61" i="43"/>
  <c r="J61" i="43"/>
  <c r="I61" i="43"/>
  <c r="H61" i="43"/>
  <c r="G61" i="43"/>
  <c r="F61" i="43"/>
  <c r="E61" i="43"/>
  <c r="D61" i="43"/>
  <c r="N60" i="43"/>
  <c r="M60" i="43"/>
  <c r="L60" i="43"/>
  <c r="K60" i="43"/>
  <c r="J60" i="43"/>
  <c r="I60" i="43"/>
  <c r="H60" i="43"/>
  <c r="G60" i="43"/>
  <c r="F60" i="43"/>
  <c r="E60" i="43"/>
  <c r="D60" i="43"/>
  <c r="BJ97" i="40"/>
  <c r="BI97" i="40"/>
  <c r="BH97" i="40"/>
  <c r="BG97" i="40"/>
  <c r="BF97" i="40"/>
  <c r="BE97" i="40"/>
  <c r="BD97" i="40"/>
  <c r="BC97" i="40"/>
  <c r="BB97" i="40"/>
  <c r="BA97" i="40"/>
  <c r="AZ97" i="40"/>
  <c r="AT129" i="40"/>
  <c r="AS129" i="40"/>
  <c r="AR129" i="40"/>
  <c r="AQ129" i="40"/>
  <c r="AP129" i="40"/>
  <c r="AO129" i="40"/>
  <c r="AN129" i="40"/>
  <c r="AM129" i="40"/>
  <c r="AL129" i="40"/>
  <c r="AK129" i="40"/>
  <c r="AJ129" i="40"/>
  <c r="N53" i="43"/>
  <c r="M53" i="43"/>
  <c r="L53" i="43"/>
  <c r="K53" i="43"/>
  <c r="J53" i="43"/>
  <c r="I53" i="43"/>
  <c r="H53" i="43"/>
  <c r="G53" i="43"/>
  <c r="F53" i="43"/>
  <c r="E53" i="43"/>
  <c r="D53" i="43"/>
  <c r="N52" i="43"/>
  <c r="M52" i="43"/>
  <c r="L52" i="43"/>
  <c r="K52" i="43"/>
  <c r="J52" i="43"/>
  <c r="I52" i="43"/>
  <c r="H52" i="43"/>
  <c r="G52" i="43"/>
  <c r="F52" i="43"/>
  <c r="E52" i="43"/>
  <c r="D52" i="43"/>
  <c r="N51" i="43"/>
  <c r="M51" i="43"/>
  <c r="L51" i="43"/>
  <c r="K51" i="43"/>
  <c r="J51" i="43"/>
  <c r="I51" i="43"/>
  <c r="H51" i="43"/>
  <c r="G51" i="43"/>
  <c r="F51" i="43"/>
  <c r="E51" i="43"/>
  <c r="D51" i="43"/>
  <c r="N50" i="43"/>
  <c r="M50" i="43"/>
  <c r="L50" i="43"/>
  <c r="K50" i="43"/>
  <c r="J50" i="43"/>
  <c r="I50" i="43"/>
  <c r="H50" i="43"/>
  <c r="G50" i="43"/>
  <c r="F50" i="43"/>
  <c r="E50" i="43"/>
  <c r="D50" i="43"/>
  <c r="N49" i="43"/>
  <c r="M49" i="43"/>
  <c r="L49" i="43"/>
  <c r="K49" i="43"/>
  <c r="J49" i="43"/>
  <c r="I49" i="43"/>
  <c r="H49" i="43"/>
  <c r="G49" i="43"/>
  <c r="F49" i="43"/>
  <c r="E49" i="43"/>
  <c r="D49" i="43"/>
  <c r="N48" i="43"/>
  <c r="M48" i="43"/>
  <c r="L48" i="43"/>
  <c r="K48" i="43"/>
  <c r="J48" i="43"/>
  <c r="I48" i="43"/>
  <c r="H48" i="43"/>
  <c r="G48" i="43"/>
  <c r="F48" i="43"/>
  <c r="E48" i="43"/>
  <c r="D48" i="43"/>
  <c r="N47" i="43"/>
  <c r="M47" i="43"/>
  <c r="L47" i="43"/>
  <c r="K47" i="43"/>
  <c r="J47" i="43"/>
  <c r="I47" i="43"/>
  <c r="H47" i="43"/>
  <c r="G47" i="43"/>
  <c r="F47" i="43"/>
  <c r="E47" i="43"/>
  <c r="D47" i="43"/>
  <c r="N46" i="43"/>
  <c r="M46" i="43"/>
  <c r="L46" i="43"/>
  <c r="K46" i="43"/>
  <c r="J46" i="43"/>
  <c r="I46" i="43"/>
  <c r="H46" i="43"/>
  <c r="G46" i="43"/>
  <c r="F46" i="43"/>
  <c r="E46" i="43"/>
  <c r="D46" i="43"/>
  <c r="N45" i="43"/>
  <c r="M45" i="43"/>
  <c r="L45" i="43"/>
  <c r="K45" i="43"/>
  <c r="J45" i="43"/>
  <c r="I45" i="43"/>
  <c r="H45" i="43"/>
  <c r="G45" i="43"/>
  <c r="F45" i="43"/>
  <c r="E45" i="43"/>
  <c r="D45" i="43"/>
  <c r="N44" i="43"/>
  <c r="M44" i="43"/>
  <c r="L44" i="43"/>
  <c r="K44" i="43"/>
  <c r="J44" i="43"/>
  <c r="I44" i="43"/>
  <c r="H44" i="43"/>
  <c r="G44" i="43"/>
  <c r="F44" i="43"/>
  <c r="E44" i="43"/>
  <c r="D44" i="43"/>
  <c r="N43" i="43"/>
  <c r="M43" i="43"/>
  <c r="L43" i="43"/>
  <c r="K43" i="43"/>
  <c r="J43" i="43"/>
  <c r="I43" i="43"/>
  <c r="H43" i="43"/>
  <c r="G43" i="43"/>
  <c r="F43" i="43"/>
  <c r="E43" i="43"/>
  <c r="D43" i="43"/>
  <c r="N42" i="43"/>
  <c r="M42" i="43"/>
  <c r="L42" i="43"/>
  <c r="K42" i="43"/>
  <c r="J42" i="43"/>
  <c r="I42" i="43"/>
  <c r="H42" i="43"/>
  <c r="G42" i="43"/>
  <c r="F42" i="43"/>
  <c r="E42" i="43"/>
  <c r="D42" i="43"/>
  <c r="AT97" i="40"/>
  <c r="AS97" i="40"/>
  <c r="AR97" i="40"/>
  <c r="AQ97" i="40"/>
  <c r="AP97" i="40"/>
  <c r="AO97" i="40"/>
  <c r="AN97" i="40"/>
  <c r="AM97" i="40"/>
  <c r="AL97" i="40"/>
  <c r="AK97" i="40"/>
  <c r="AJ97" i="40"/>
  <c r="BJ81" i="40"/>
  <c r="BI81" i="40"/>
  <c r="BH81" i="40"/>
  <c r="BG81" i="40"/>
  <c r="BF81" i="40"/>
  <c r="BE81" i="40"/>
  <c r="BD81" i="40"/>
  <c r="BC81" i="40"/>
  <c r="BB81" i="40"/>
  <c r="BA81" i="40"/>
  <c r="AZ81" i="40"/>
  <c r="AT81" i="40"/>
  <c r="AS81" i="40"/>
  <c r="AR81" i="40"/>
  <c r="AQ81" i="40"/>
  <c r="AP81" i="40"/>
  <c r="AO81" i="40"/>
  <c r="AN81" i="40"/>
  <c r="AM81" i="40"/>
  <c r="AL81" i="40"/>
  <c r="AK81" i="40"/>
  <c r="AJ81" i="40"/>
  <c r="BJ65" i="40"/>
  <c r="BI65" i="40"/>
  <c r="BH65" i="40"/>
  <c r="BG65" i="40"/>
  <c r="BF65" i="40"/>
  <c r="BE65" i="40"/>
  <c r="BD65" i="40"/>
  <c r="BC65" i="40"/>
  <c r="BB65" i="40"/>
  <c r="BA65" i="40"/>
  <c r="AZ65" i="40"/>
  <c r="AT65" i="40"/>
  <c r="AS65" i="40"/>
  <c r="AR65" i="40"/>
  <c r="AQ65" i="40"/>
  <c r="AP65" i="40"/>
  <c r="AO65" i="40"/>
  <c r="AN65" i="40"/>
  <c r="AM65" i="40"/>
  <c r="AL65" i="40"/>
  <c r="AK65" i="40"/>
  <c r="AJ65" i="40"/>
  <c r="BJ49" i="40"/>
  <c r="BI49" i="40"/>
  <c r="BH49" i="40"/>
  <c r="BG49" i="40"/>
  <c r="BF49" i="40"/>
  <c r="BE49" i="40"/>
  <c r="BD49" i="40"/>
  <c r="BC49" i="40"/>
  <c r="BB49" i="40"/>
  <c r="BA49" i="40"/>
  <c r="AZ49" i="40"/>
  <c r="AT49" i="40"/>
  <c r="AS49" i="40"/>
  <c r="AR49" i="40"/>
  <c r="AP49" i="40"/>
  <c r="AO49" i="40"/>
  <c r="AN49" i="40"/>
  <c r="AM49" i="40"/>
  <c r="AL49" i="40"/>
  <c r="AK49" i="40"/>
  <c r="AJ49" i="40"/>
  <c r="BI176" i="40"/>
  <c r="BH176" i="40"/>
  <c r="BG176" i="40"/>
  <c r="BF176" i="40"/>
  <c r="BE176" i="40"/>
  <c r="BD176" i="40"/>
  <c r="BC176" i="40"/>
  <c r="BB176" i="40"/>
  <c r="BA176" i="40"/>
  <c r="AZ176" i="40"/>
  <c r="BI175" i="40"/>
  <c r="BH175" i="40"/>
  <c r="BG175" i="40"/>
  <c r="BF175" i="40"/>
  <c r="BE175" i="40"/>
  <c r="BD175" i="40"/>
  <c r="BC175" i="40"/>
  <c r="BB175" i="40"/>
  <c r="BA175" i="40"/>
  <c r="AZ175" i="40"/>
  <c r="BI174" i="40"/>
  <c r="BH174" i="40"/>
  <c r="BG174" i="40"/>
  <c r="BF174" i="40"/>
  <c r="BE174" i="40"/>
  <c r="BD174" i="40"/>
  <c r="BC174" i="40"/>
  <c r="BB174" i="40"/>
  <c r="BA174" i="40"/>
  <c r="AZ174" i="40"/>
  <c r="BI173" i="40"/>
  <c r="BH173" i="40"/>
  <c r="BG173" i="40"/>
  <c r="BF173" i="40"/>
  <c r="BE173" i="40"/>
  <c r="BD173" i="40"/>
  <c r="BC173" i="40"/>
  <c r="BB173" i="40"/>
  <c r="BA173" i="40"/>
  <c r="AZ173" i="40"/>
  <c r="BI172" i="40"/>
  <c r="BH172" i="40"/>
  <c r="BG172" i="40"/>
  <c r="BF172" i="40"/>
  <c r="BE172" i="40"/>
  <c r="BD172" i="40"/>
  <c r="BC172" i="40"/>
  <c r="BB172" i="40"/>
  <c r="BA172" i="40"/>
  <c r="AZ172" i="40"/>
  <c r="BI171" i="40"/>
  <c r="BH171" i="40"/>
  <c r="BG171" i="40"/>
  <c r="BF171" i="40"/>
  <c r="BE171" i="40"/>
  <c r="BD171" i="40"/>
  <c r="BC171" i="40"/>
  <c r="BB171" i="40"/>
  <c r="BA171" i="40"/>
  <c r="AZ171" i="40"/>
  <c r="BI170" i="40"/>
  <c r="BH170" i="40"/>
  <c r="BG170" i="40"/>
  <c r="BF170" i="40"/>
  <c r="BE170" i="40"/>
  <c r="BD170" i="40"/>
  <c r="BC170" i="40"/>
  <c r="BB170" i="40"/>
  <c r="BA170" i="40"/>
  <c r="AZ170" i="40"/>
  <c r="BI169" i="40"/>
  <c r="BH169" i="40"/>
  <c r="BG169" i="40"/>
  <c r="BF169" i="40"/>
  <c r="BE169" i="40"/>
  <c r="BD169" i="40"/>
  <c r="BC169" i="40"/>
  <c r="BB169" i="40"/>
  <c r="BA169" i="40"/>
  <c r="AZ169" i="40"/>
  <c r="BI168" i="40"/>
  <c r="BH168" i="40"/>
  <c r="BG168" i="40"/>
  <c r="BF168" i="40"/>
  <c r="BE168" i="40"/>
  <c r="BD168" i="40"/>
  <c r="BC168" i="40"/>
  <c r="BB168" i="40"/>
  <c r="BA168" i="40"/>
  <c r="AZ168" i="40"/>
  <c r="BI167" i="40"/>
  <c r="BH167" i="40"/>
  <c r="BG167" i="40"/>
  <c r="BF167" i="40"/>
  <c r="BE167" i="40"/>
  <c r="BD167" i="40"/>
  <c r="BC167" i="40"/>
  <c r="BB167" i="40"/>
  <c r="BA167" i="40"/>
  <c r="AZ167" i="40"/>
  <c r="BI166" i="40"/>
  <c r="BH166" i="40"/>
  <c r="BG166" i="40"/>
  <c r="BF166" i="40"/>
  <c r="BE166" i="40"/>
  <c r="BD166" i="40"/>
  <c r="BC166" i="40"/>
  <c r="BB166" i="40"/>
  <c r="BA166" i="40"/>
  <c r="AZ166" i="40"/>
  <c r="BI165" i="40"/>
  <c r="BH165" i="40"/>
  <c r="BG165" i="40"/>
  <c r="BF165" i="40"/>
  <c r="BE165" i="40"/>
  <c r="BD165" i="40"/>
  <c r="BC165" i="40"/>
  <c r="BB165" i="40"/>
  <c r="BA165" i="40"/>
  <c r="AZ165" i="40"/>
  <c r="AT176" i="40"/>
  <c r="AS176" i="40"/>
  <c r="AR176" i="40"/>
  <c r="AQ176" i="40"/>
  <c r="AP176" i="40"/>
  <c r="AO176" i="40"/>
  <c r="AN176" i="40"/>
  <c r="AM176" i="40"/>
  <c r="AL176" i="40"/>
  <c r="AK176" i="40"/>
  <c r="AJ176" i="40"/>
  <c r="AT175" i="40"/>
  <c r="AS175" i="40"/>
  <c r="AR175" i="40"/>
  <c r="AQ175" i="40"/>
  <c r="AP175" i="40"/>
  <c r="AO175" i="40"/>
  <c r="AN175" i="40"/>
  <c r="AM175" i="40"/>
  <c r="AL175" i="40"/>
  <c r="AK175" i="40"/>
  <c r="AJ175" i="40"/>
  <c r="AT174" i="40"/>
  <c r="AS174" i="40"/>
  <c r="AR174" i="40"/>
  <c r="AQ174" i="40"/>
  <c r="AP174" i="40"/>
  <c r="AO174" i="40"/>
  <c r="AN174" i="40"/>
  <c r="AM174" i="40"/>
  <c r="AL174" i="40"/>
  <c r="AK174" i="40"/>
  <c r="AJ174" i="40"/>
  <c r="AT173" i="40"/>
  <c r="AS173" i="40"/>
  <c r="AR173" i="40"/>
  <c r="AQ173" i="40"/>
  <c r="AP173" i="40"/>
  <c r="AO173" i="40"/>
  <c r="AN173" i="40"/>
  <c r="AM173" i="40"/>
  <c r="AL173" i="40"/>
  <c r="AK173" i="40"/>
  <c r="AJ173" i="40"/>
  <c r="AT172" i="40"/>
  <c r="AS172" i="40"/>
  <c r="AR172" i="40"/>
  <c r="AQ172" i="40"/>
  <c r="AP172" i="40"/>
  <c r="AO172" i="40"/>
  <c r="AN172" i="40"/>
  <c r="AM172" i="40"/>
  <c r="AL172" i="40"/>
  <c r="AK172" i="40"/>
  <c r="AJ172" i="40"/>
  <c r="AT171" i="40"/>
  <c r="AS171" i="40"/>
  <c r="AR171" i="40"/>
  <c r="AQ171" i="40"/>
  <c r="AP171" i="40"/>
  <c r="AO171" i="40"/>
  <c r="AN171" i="40"/>
  <c r="AM171" i="40"/>
  <c r="AL171" i="40"/>
  <c r="AK171" i="40"/>
  <c r="AJ171" i="40"/>
  <c r="AT170" i="40"/>
  <c r="AS170" i="40"/>
  <c r="AR170" i="40"/>
  <c r="AQ170" i="40"/>
  <c r="AP170" i="40"/>
  <c r="AO170" i="40"/>
  <c r="AN170" i="40"/>
  <c r="AM170" i="40"/>
  <c r="AL170" i="40"/>
  <c r="AK170" i="40"/>
  <c r="AJ170" i="40"/>
  <c r="AT169" i="40"/>
  <c r="AS169" i="40"/>
  <c r="AR169" i="40"/>
  <c r="AQ169" i="40"/>
  <c r="AP169" i="40"/>
  <c r="AO169" i="40"/>
  <c r="AN169" i="40"/>
  <c r="AM169" i="40"/>
  <c r="AL169" i="40"/>
  <c r="AK169" i="40"/>
  <c r="AJ169" i="40"/>
  <c r="AT168" i="40"/>
  <c r="AS168" i="40"/>
  <c r="AR168" i="40"/>
  <c r="AQ168" i="40"/>
  <c r="AP168" i="40"/>
  <c r="AO168" i="40"/>
  <c r="AN168" i="40"/>
  <c r="AM168" i="40"/>
  <c r="AL168" i="40"/>
  <c r="AK168" i="40"/>
  <c r="AJ168" i="40"/>
  <c r="AT167" i="40"/>
  <c r="AS167" i="40"/>
  <c r="AR167" i="40"/>
  <c r="AQ167" i="40"/>
  <c r="AP167" i="40"/>
  <c r="AO167" i="40"/>
  <c r="AN167" i="40"/>
  <c r="AM167" i="40"/>
  <c r="AL167" i="40"/>
  <c r="AK167" i="40"/>
  <c r="AJ167" i="40"/>
  <c r="AT166" i="40"/>
  <c r="AS166" i="40"/>
  <c r="AR166" i="40"/>
  <c r="AQ166" i="40"/>
  <c r="AP166" i="40"/>
  <c r="AO166" i="40"/>
  <c r="AN166" i="40"/>
  <c r="AM166" i="40"/>
  <c r="AL166" i="40"/>
  <c r="AK166" i="40"/>
  <c r="AJ166" i="40"/>
  <c r="AT165" i="40"/>
  <c r="AS165" i="40"/>
  <c r="AR165" i="40"/>
  <c r="AQ165" i="40"/>
  <c r="AP165" i="40"/>
  <c r="AO165" i="40"/>
  <c r="AN165" i="40"/>
  <c r="AM165" i="40"/>
  <c r="AL165" i="40"/>
  <c r="AK165" i="40"/>
  <c r="AJ165" i="40"/>
  <c r="BJ192" i="40"/>
  <c r="BI192" i="40"/>
  <c r="BH192" i="40"/>
  <c r="BG192" i="40"/>
  <c r="BF192" i="40"/>
  <c r="BE192" i="40"/>
  <c r="BD192" i="40"/>
  <c r="BC192" i="40"/>
  <c r="BB192" i="40"/>
  <c r="BA192" i="40"/>
  <c r="AZ192" i="40"/>
  <c r="BJ191" i="40"/>
  <c r="BI191" i="40"/>
  <c r="BH191" i="40"/>
  <c r="BG191" i="40"/>
  <c r="BF191" i="40"/>
  <c r="BE191" i="40"/>
  <c r="BD191" i="40"/>
  <c r="BC191" i="40"/>
  <c r="BB191" i="40"/>
  <c r="BA191" i="40"/>
  <c r="AZ191" i="40"/>
  <c r="BJ190" i="40"/>
  <c r="BI190" i="40"/>
  <c r="BH190" i="40"/>
  <c r="BG190" i="40"/>
  <c r="BF190" i="40"/>
  <c r="BE190" i="40"/>
  <c r="BD190" i="40"/>
  <c r="BC190" i="40"/>
  <c r="BB190" i="40"/>
  <c r="BA190" i="40"/>
  <c r="AZ190" i="40"/>
  <c r="BJ189" i="40"/>
  <c r="BI189" i="40"/>
  <c r="BH189" i="40"/>
  <c r="BG189" i="40"/>
  <c r="BF189" i="40"/>
  <c r="BE189" i="40"/>
  <c r="BD189" i="40"/>
  <c r="BC189" i="40"/>
  <c r="BB189" i="40"/>
  <c r="BA189" i="40"/>
  <c r="AZ189" i="40"/>
  <c r="BJ188" i="40"/>
  <c r="BI188" i="40"/>
  <c r="BH188" i="40"/>
  <c r="BG188" i="40"/>
  <c r="BF188" i="40"/>
  <c r="BE188" i="40"/>
  <c r="BD188" i="40"/>
  <c r="BC188" i="40"/>
  <c r="BB188" i="40"/>
  <c r="BA188" i="40"/>
  <c r="AZ188" i="40"/>
  <c r="BJ187" i="40"/>
  <c r="BI187" i="40"/>
  <c r="BH187" i="40"/>
  <c r="BG187" i="40"/>
  <c r="BF187" i="40"/>
  <c r="BE187" i="40"/>
  <c r="BD187" i="40"/>
  <c r="BC187" i="40"/>
  <c r="BB187" i="40"/>
  <c r="BA187" i="40"/>
  <c r="AZ187" i="40"/>
  <c r="BJ186" i="40"/>
  <c r="BI186" i="40"/>
  <c r="BH186" i="40"/>
  <c r="BG186" i="40"/>
  <c r="BF186" i="40"/>
  <c r="BE186" i="40"/>
  <c r="BD186" i="40"/>
  <c r="BC186" i="40"/>
  <c r="BB186" i="40"/>
  <c r="BA186" i="40"/>
  <c r="AZ186" i="40"/>
  <c r="BJ185" i="40"/>
  <c r="BI185" i="40"/>
  <c r="BH185" i="40"/>
  <c r="BG185" i="40"/>
  <c r="BF185" i="40"/>
  <c r="BE185" i="40"/>
  <c r="BD185" i="40"/>
  <c r="BC185" i="40"/>
  <c r="BB185" i="40"/>
  <c r="BA185" i="40"/>
  <c r="AZ185" i="40"/>
  <c r="BJ184" i="40"/>
  <c r="BI184" i="40"/>
  <c r="BH184" i="40"/>
  <c r="BG184" i="40"/>
  <c r="BF184" i="40"/>
  <c r="BE184" i="40"/>
  <c r="BD184" i="40"/>
  <c r="BC184" i="40"/>
  <c r="BB184" i="40"/>
  <c r="BA184" i="40"/>
  <c r="AZ184" i="40"/>
  <c r="BJ183" i="40"/>
  <c r="BI183" i="40"/>
  <c r="BH183" i="40"/>
  <c r="BG183" i="40"/>
  <c r="BF183" i="40"/>
  <c r="BE183" i="40"/>
  <c r="BD183" i="40"/>
  <c r="BC183" i="40"/>
  <c r="BB183" i="40"/>
  <c r="BA183" i="40"/>
  <c r="AZ183" i="40"/>
  <c r="BJ182" i="40"/>
  <c r="BI182" i="40"/>
  <c r="BH182" i="40"/>
  <c r="BG182" i="40"/>
  <c r="BF182" i="40"/>
  <c r="BE182" i="40"/>
  <c r="BD182" i="40"/>
  <c r="BC182" i="40"/>
  <c r="BB182" i="40"/>
  <c r="BA182" i="40"/>
  <c r="AZ182" i="40"/>
  <c r="BJ181" i="40"/>
  <c r="BI181" i="40"/>
  <c r="BH181" i="40"/>
  <c r="BG181" i="40"/>
  <c r="BF181" i="40"/>
  <c r="BE181" i="40"/>
  <c r="BD181" i="40"/>
  <c r="BC181" i="40"/>
  <c r="BB181" i="40"/>
  <c r="BA181" i="40"/>
  <c r="AZ181" i="40"/>
  <c r="AT192" i="40"/>
  <c r="AS192" i="40"/>
  <c r="AR192" i="40"/>
  <c r="AQ192" i="40"/>
  <c r="AP192" i="40"/>
  <c r="AO192" i="40"/>
  <c r="AN192" i="40"/>
  <c r="AM192" i="40"/>
  <c r="AL192" i="40"/>
  <c r="AK192" i="40"/>
  <c r="AJ192" i="40"/>
  <c r="AT191" i="40"/>
  <c r="AS191" i="40"/>
  <c r="AR191" i="40"/>
  <c r="AQ191" i="40"/>
  <c r="AP191" i="40"/>
  <c r="AO191" i="40"/>
  <c r="AN191" i="40"/>
  <c r="AM191" i="40"/>
  <c r="AL191" i="40"/>
  <c r="AK191" i="40"/>
  <c r="AJ191" i="40"/>
  <c r="AT190" i="40"/>
  <c r="AS190" i="40"/>
  <c r="AR190" i="40"/>
  <c r="AQ190" i="40"/>
  <c r="AP190" i="40"/>
  <c r="AO190" i="40"/>
  <c r="AN190" i="40"/>
  <c r="AM190" i="40"/>
  <c r="AL190" i="40"/>
  <c r="AK190" i="40"/>
  <c r="AJ190" i="40"/>
  <c r="AT189" i="40"/>
  <c r="AS189" i="40"/>
  <c r="AR189" i="40"/>
  <c r="AQ189" i="40"/>
  <c r="AP189" i="40"/>
  <c r="AO189" i="40"/>
  <c r="AN189" i="40"/>
  <c r="AM189" i="40"/>
  <c r="AL189" i="40"/>
  <c r="AK189" i="40"/>
  <c r="AJ189" i="40"/>
  <c r="AT188" i="40"/>
  <c r="AS188" i="40"/>
  <c r="AR188" i="40"/>
  <c r="AQ188" i="40"/>
  <c r="AP188" i="40"/>
  <c r="AO188" i="40"/>
  <c r="AN188" i="40"/>
  <c r="AM188" i="40"/>
  <c r="AL188" i="40"/>
  <c r="AK188" i="40"/>
  <c r="AJ188" i="40"/>
  <c r="AT187" i="40"/>
  <c r="AS187" i="40"/>
  <c r="AR187" i="40"/>
  <c r="AQ187" i="40"/>
  <c r="AP187" i="40"/>
  <c r="AO187" i="40"/>
  <c r="AN187" i="40"/>
  <c r="AM187" i="40"/>
  <c r="AL187" i="40"/>
  <c r="AK187" i="40"/>
  <c r="AJ187" i="40"/>
  <c r="AT186" i="40"/>
  <c r="AS186" i="40"/>
  <c r="AR186" i="40"/>
  <c r="AQ186" i="40"/>
  <c r="AP186" i="40"/>
  <c r="AO186" i="40"/>
  <c r="AN186" i="40"/>
  <c r="AM186" i="40"/>
  <c r="AL186" i="40"/>
  <c r="AK186" i="40"/>
  <c r="AJ186" i="40"/>
  <c r="AT185" i="40"/>
  <c r="AS185" i="40"/>
  <c r="AR185" i="40"/>
  <c r="AQ185" i="40"/>
  <c r="AP185" i="40"/>
  <c r="AO185" i="40"/>
  <c r="AN185" i="40"/>
  <c r="AM185" i="40"/>
  <c r="AL185" i="40"/>
  <c r="AK185" i="40"/>
  <c r="AJ185" i="40"/>
  <c r="AT184" i="40"/>
  <c r="AS184" i="40"/>
  <c r="AR184" i="40"/>
  <c r="AQ184" i="40"/>
  <c r="AP184" i="40"/>
  <c r="AO184" i="40"/>
  <c r="AN184" i="40"/>
  <c r="AM184" i="40"/>
  <c r="AL184" i="40"/>
  <c r="AK184" i="40"/>
  <c r="AJ184" i="40"/>
  <c r="AT183" i="40"/>
  <c r="AS183" i="40"/>
  <c r="AR183" i="40"/>
  <c r="AQ183" i="40"/>
  <c r="AP183" i="40"/>
  <c r="AO183" i="40"/>
  <c r="AN183" i="40"/>
  <c r="AM183" i="40"/>
  <c r="AL183" i="40"/>
  <c r="AK183" i="40"/>
  <c r="AJ183" i="40"/>
  <c r="AT182" i="40"/>
  <c r="AS182" i="40"/>
  <c r="AR182" i="40"/>
  <c r="AQ182" i="40"/>
  <c r="AP182" i="40"/>
  <c r="AO182" i="40"/>
  <c r="AN182" i="40"/>
  <c r="AM182" i="40"/>
  <c r="AL182" i="40"/>
  <c r="AK182" i="40"/>
  <c r="AJ182" i="40"/>
  <c r="AT181" i="40"/>
  <c r="AS181" i="40"/>
  <c r="AR181" i="40"/>
  <c r="AQ181" i="40"/>
  <c r="AP181" i="40"/>
  <c r="AO181" i="40"/>
  <c r="AN181" i="40"/>
  <c r="AM181" i="40"/>
  <c r="AL181" i="40"/>
  <c r="AK181" i="40"/>
  <c r="AJ181" i="40"/>
  <c r="AD161" i="40"/>
  <c r="AC161" i="40"/>
  <c r="AB161" i="40"/>
  <c r="AA161" i="40"/>
  <c r="Z161" i="40"/>
  <c r="Y161" i="40"/>
  <c r="X161" i="40"/>
  <c r="W161" i="40"/>
  <c r="V161" i="40"/>
  <c r="U161" i="40"/>
  <c r="T161" i="40"/>
  <c r="AD145" i="40"/>
  <c r="AC145" i="40"/>
  <c r="AB145" i="40"/>
  <c r="Z145" i="40"/>
  <c r="Y145" i="40"/>
  <c r="X145" i="40"/>
  <c r="W145" i="40"/>
  <c r="V145" i="40"/>
  <c r="U145" i="40"/>
  <c r="T145" i="40"/>
  <c r="AD129" i="40"/>
  <c r="AC129" i="40"/>
  <c r="AB129" i="40"/>
  <c r="AA129" i="40"/>
  <c r="AA215" i="40" s="1"/>
  <c r="Z129" i="40"/>
  <c r="Y129" i="40"/>
  <c r="Y215" i="40" s="1"/>
  <c r="X129" i="40"/>
  <c r="W129" i="40"/>
  <c r="V129" i="40"/>
  <c r="V215" i="40" s="1"/>
  <c r="U129" i="40"/>
  <c r="U215" i="40" s="1"/>
  <c r="T129" i="40"/>
  <c r="N35" i="43"/>
  <c r="M35" i="43"/>
  <c r="L35" i="43"/>
  <c r="K35" i="43"/>
  <c r="J35" i="43"/>
  <c r="I35" i="43"/>
  <c r="H35" i="43"/>
  <c r="G35" i="43"/>
  <c r="F35" i="43"/>
  <c r="E35" i="43"/>
  <c r="D35" i="43"/>
  <c r="N34" i="43"/>
  <c r="M34" i="43"/>
  <c r="L34" i="43"/>
  <c r="K34" i="43"/>
  <c r="J34" i="43"/>
  <c r="I34" i="43"/>
  <c r="H34" i="43"/>
  <c r="G34" i="43"/>
  <c r="F34" i="43"/>
  <c r="E34" i="43"/>
  <c r="D34" i="43"/>
  <c r="N33" i="43"/>
  <c r="M33" i="43"/>
  <c r="L33" i="43"/>
  <c r="K33" i="43"/>
  <c r="J33" i="43"/>
  <c r="I33" i="43"/>
  <c r="H33" i="43"/>
  <c r="G33" i="43"/>
  <c r="F33" i="43"/>
  <c r="E33" i="43"/>
  <c r="D33" i="43"/>
  <c r="N32" i="43"/>
  <c r="M32" i="43"/>
  <c r="L32" i="43"/>
  <c r="K32" i="43"/>
  <c r="J32" i="43"/>
  <c r="I32" i="43"/>
  <c r="H32" i="43"/>
  <c r="G32" i="43"/>
  <c r="F32" i="43"/>
  <c r="E32" i="43"/>
  <c r="D32" i="43"/>
  <c r="N31" i="43"/>
  <c r="M31" i="43"/>
  <c r="L31" i="43"/>
  <c r="K31" i="43"/>
  <c r="J31" i="43"/>
  <c r="I31" i="43"/>
  <c r="H31" i="43"/>
  <c r="G31" i="43"/>
  <c r="F31" i="43"/>
  <c r="E31" i="43"/>
  <c r="D31" i="43"/>
  <c r="N30" i="43"/>
  <c r="M30" i="43"/>
  <c r="L30" i="43"/>
  <c r="K30" i="43"/>
  <c r="J30" i="43"/>
  <c r="I30" i="43"/>
  <c r="H30" i="43"/>
  <c r="G30" i="43"/>
  <c r="F30" i="43"/>
  <c r="E30" i="43"/>
  <c r="D30" i="43"/>
  <c r="N29" i="43"/>
  <c r="M29" i="43"/>
  <c r="L29" i="43"/>
  <c r="K29" i="43"/>
  <c r="J29" i="43"/>
  <c r="I29" i="43"/>
  <c r="H29" i="43"/>
  <c r="G29" i="43"/>
  <c r="F29" i="43"/>
  <c r="E29" i="43"/>
  <c r="D29" i="43"/>
  <c r="N28" i="43"/>
  <c r="M28" i="43"/>
  <c r="L28" i="43"/>
  <c r="K28" i="43"/>
  <c r="J28" i="43"/>
  <c r="I28" i="43"/>
  <c r="H28" i="43"/>
  <c r="G28" i="43"/>
  <c r="F28" i="43"/>
  <c r="E28" i="43"/>
  <c r="D28" i="43"/>
  <c r="N27" i="43"/>
  <c r="M27" i="43"/>
  <c r="L27" i="43"/>
  <c r="K27" i="43"/>
  <c r="J27" i="43"/>
  <c r="I27" i="43"/>
  <c r="H27" i="43"/>
  <c r="G27" i="43"/>
  <c r="F27" i="43"/>
  <c r="E27" i="43"/>
  <c r="D27" i="43"/>
  <c r="N26" i="43"/>
  <c r="M26" i="43"/>
  <c r="L26" i="43"/>
  <c r="K26" i="43"/>
  <c r="J26" i="43"/>
  <c r="I26" i="43"/>
  <c r="H26" i="43"/>
  <c r="G26" i="43"/>
  <c r="F26" i="43"/>
  <c r="E26" i="43"/>
  <c r="D26" i="43"/>
  <c r="N25" i="43"/>
  <c r="M25" i="43"/>
  <c r="L25" i="43"/>
  <c r="K25" i="43"/>
  <c r="J25" i="43"/>
  <c r="I25" i="43"/>
  <c r="H25" i="43"/>
  <c r="G25" i="43"/>
  <c r="F25" i="43"/>
  <c r="E25" i="43"/>
  <c r="D25" i="43"/>
  <c r="N24" i="43"/>
  <c r="M24" i="43"/>
  <c r="L24" i="43"/>
  <c r="K24" i="43"/>
  <c r="J24" i="43"/>
  <c r="I24" i="43"/>
  <c r="H24" i="43"/>
  <c r="G24" i="43"/>
  <c r="F24" i="43"/>
  <c r="E24" i="43"/>
  <c r="D24" i="43"/>
  <c r="AD97" i="40"/>
  <c r="AC97" i="40"/>
  <c r="AB97" i="40"/>
  <c r="AA97" i="40"/>
  <c r="Z97" i="40"/>
  <c r="Y97" i="40"/>
  <c r="X97" i="40"/>
  <c r="W97" i="40"/>
  <c r="V97" i="40"/>
  <c r="U97" i="40"/>
  <c r="T97" i="40"/>
  <c r="AD81" i="40"/>
  <c r="AC81" i="40"/>
  <c r="AB81" i="40"/>
  <c r="AA81" i="40"/>
  <c r="Z81" i="40"/>
  <c r="Y81" i="40"/>
  <c r="X81" i="40"/>
  <c r="W81" i="40"/>
  <c r="V81" i="40"/>
  <c r="U81" i="40"/>
  <c r="T81" i="40"/>
  <c r="AD65" i="40"/>
  <c r="AC65" i="40"/>
  <c r="AB65" i="40"/>
  <c r="AA65" i="40"/>
  <c r="Z65" i="40"/>
  <c r="Y65" i="40"/>
  <c r="X65" i="40"/>
  <c r="W65" i="40"/>
  <c r="V65" i="40"/>
  <c r="U65" i="40"/>
  <c r="T65" i="40"/>
  <c r="AD49" i="40"/>
  <c r="AC49" i="40"/>
  <c r="AB49" i="40"/>
  <c r="AA49" i="40"/>
  <c r="Z49" i="40"/>
  <c r="Y49" i="40"/>
  <c r="X49" i="40"/>
  <c r="W49" i="40"/>
  <c r="V49" i="40"/>
  <c r="U49" i="40"/>
  <c r="T49" i="40"/>
  <c r="AD176" i="40"/>
  <c r="AC176" i="40"/>
  <c r="AB176" i="40"/>
  <c r="AA176" i="40"/>
  <c r="Z176" i="40"/>
  <c r="Y176" i="40"/>
  <c r="X176" i="40"/>
  <c r="W176" i="40"/>
  <c r="V176" i="40"/>
  <c r="U176" i="40"/>
  <c r="T176" i="40"/>
  <c r="AD175" i="40"/>
  <c r="AC175" i="40"/>
  <c r="AB175" i="40"/>
  <c r="AA175" i="40"/>
  <c r="Z175" i="40"/>
  <c r="Y175" i="40"/>
  <c r="X175" i="40"/>
  <c r="W175" i="40"/>
  <c r="V175" i="40"/>
  <c r="U175" i="40"/>
  <c r="T175" i="40"/>
  <c r="AD174" i="40"/>
  <c r="AC174" i="40"/>
  <c r="AB174" i="40"/>
  <c r="AA174" i="40"/>
  <c r="Z174" i="40"/>
  <c r="Y174" i="40"/>
  <c r="X174" i="40"/>
  <c r="W174" i="40"/>
  <c r="V174" i="40"/>
  <c r="U174" i="40"/>
  <c r="T174" i="40"/>
  <c r="AD173" i="40"/>
  <c r="AC173" i="40"/>
  <c r="AB173" i="40"/>
  <c r="AA173" i="40"/>
  <c r="Z173" i="40"/>
  <c r="Y173" i="40"/>
  <c r="X173" i="40"/>
  <c r="W173" i="40"/>
  <c r="V173" i="40"/>
  <c r="U173" i="40"/>
  <c r="T173" i="40"/>
  <c r="AD172" i="40"/>
  <c r="AC172" i="40"/>
  <c r="AB172" i="40"/>
  <c r="AA172" i="40"/>
  <c r="Z172" i="40"/>
  <c r="Y172" i="40"/>
  <c r="X172" i="40"/>
  <c r="W172" i="40"/>
  <c r="V172" i="40"/>
  <c r="U172" i="40"/>
  <c r="T172" i="40"/>
  <c r="AD171" i="40"/>
  <c r="AC171" i="40"/>
  <c r="AB171" i="40"/>
  <c r="AA171" i="40"/>
  <c r="Z171" i="40"/>
  <c r="Y171" i="40"/>
  <c r="X171" i="40"/>
  <c r="W171" i="40"/>
  <c r="V171" i="40"/>
  <c r="U171" i="40"/>
  <c r="T171" i="40"/>
  <c r="AD170" i="40"/>
  <c r="AC170" i="40"/>
  <c r="AB170" i="40"/>
  <c r="AA170" i="40"/>
  <c r="Z170" i="40"/>
  <c r="Y170" i="40"/>
  <c r="X170" i="40"/>
  <c r="W170" i="40"/>
  <c r="V170" i="40"/>
  <c r="U170" i="40"/>
  <c r="T170" i="40"/>
  <c r="AD169" i="40"/>
  <c r="AC169" i="40"/>
  <c r="AB169" i="40"/>
  <c r="AA169" i="40"/>
  <c r="Z169" i="40"/>
  <c r="Y169" i="40"/>
  <c r="X169" i="40"/>
  <c r="W169" i="40"/>
  <c r="V169" i="40"/>
  <c r="U169" i="40"/>
  <c r="T169" i="40"/>
  <c r="AD168" i="40"/>
  <c r="AC168" i="40"/>
  <c r="AB168" i="40"/>
  <c r="AA168" i="40"/>
  <c r="Z168" i="40"/>
  <c r="Y168" i="40"/>
  <c r="X168" i="40"/>
  <c r="W168" i="40"/>
  <c r="V168" i="40"/>
  <c r="U168" i="40"/>
  <c r="T168" i="40"/>
  <c r="AD167" i="40"/>
  <c r="AC167" i="40"/>
  <c r="AB167" i="40"/>
  <c r="AA167" i="40"/>
  <c r="Z167" i="40"/>
  <c r="Y167" i="40"/>
  <c r="X167" i="40"/>
  <c r="W167" i="40"/>
  <c r="V167" i="40"/>
  <c r="U167" i="40"/>
  <c r="T167" i="40"/>
  <c r="AD166" i="40"/>
  <c r="AC166" i="40"/>
  <c r="AB166" i="40"/>
  <c r="AA166" i="40"/>
  <c r="Z166" i="40"/>
  <c r="Y166" i="40"/>
  <c r="X166" i="40"/>
  <c r="W166" i="40"/>
  <c r="V166" i="40"/>
  <c r="U166" i="40"/>
  <c r="T166" i="40"/>
  <c r="AD165" i="40"/>
  <c r="AC165" i="40"/>
  <c r="AB165" i="40"/>
  <c r="AA165" i="40"/>
  <c r="Z165" i="40"/>
  <c r="Y165" i="40"/>
  <c r="X165" i="40"/>
  <c r="W165" i="40"/>
  <c r="V165" i="40"/>
  <c r="U165" i="40"/>
  <c r="T165" i="40"/>
  <c r="AD192" i="40"/>
  <c r="AC192" i="40"/>
  <c r="AB192" i="40"/>
  <c r="AA192" i="40"/>
  <c r="Z192" i="40"/>
  <c r="Y192" i="40"/>
  <c r="X192" i="40"/>
  <c r="W192" i="40"/>
  <c r="V192" i="40"/>
  <c r="U192" i="40"/>
  <c r="T192" i="40"/>
  <c r="AD191" i="40"/>
  <c r="AC191" i="40"/>
  <c r="AB191" i="40"/>
  <c r="AA191" i="40"/>
  <c r="Z191" i="40"/>
  <c r="Y191" i="40"/>
  <c r="X191" i="40"/>
  <c r="W191" i="40"/>
  <c r="V191" i="40"/>
  <c r="U191" i="40"/>
  <c r="T191" i="40"/>
  <c r="AD190" i="40"/>
  <c r="AC190" i="40"/>
  <c r="AB190" i="40"/>
  <c r="AA190" i="40"/>
  <c r="Z190" i="40"/>
  <c r="Y190" i="40"/>
  <c r="X190" i="40"/>
  <c r="W190" i="40"/>
  <c r="V190" i="40"/>
  <c r="U190" i="40"/>
  <c r="T190" i="40"/>
  <c r="AD189" i="40"/>
  <c r="AC189" i="40"/>
  <c r="AB189" i="40"/>
  <c r="AA189" i="40"/>
  <c r="Z189" i="40"/>
  <c r="Y189" i="40"/>
  <c r="X189" i="40"/>
  <c r="W189" i="40"/>
  <c r="V189" i="40"/>
  <c r="U189" i="40"/>
  <c r="T189" i="40"/>
  <c r="AD188" i="40"/>
  <c r="AC188" i="40"/>
  <c r="AB188" i="40"/>
  <c r="AA188" i="40"/>
  <c r="Z188" i="40"/>
  <c r="Y188" i="40"/>
  <c r="X188" i="40"/>
  <c r="W188" i="40"/>
  <c r="V188" i="40"/>
  <c r="U188" i="40"/>
  <c r="T188" i="40"/>
  <c r="AD187" i="40"/>
  <c r="AC187" i="40"/>
  <c r="AB187" i="40"/>
  <c r="AA187" i="40"/>
  <c r="Z187" i="40"/>
  <c r="Y187" i="40"/>
  <c r="X187" i="40"/>
  <c r="W187" i="40"/>
  <c r="V187" i="40"/>
  <c r="U187" i="40"/>
  <c r="T187" i="40"/>
  <c r="AD186" i="40"/>
  <c r="AC186" i="40"/>
  <c r="AB186" i="40"/>
  <c r="AA186" i="40"/>
  <c r="Z186" i="40"/>
  <c r="Y186" i="40"/>
  <c r="X186" i="40"/>
  <c r="W186" i="40"/>
  <c r="V186" i="40"/>
  <c r="U186" i="40"/>
  <c r="T186" i="40"/>
  <c r="AD185" i="40"/>
  <c r="AC185" i="40"/>
  <c r="AB185" i="40"/>
  <c r="AA185" i="40"/>
  <c r="Z185" i="40"/>
  <c r="Y185" i="40"/>
  <c r="X185" i="40"/>
  <c r="W185" i="40"/>
  <c r="V185" i="40"/>
  <c r="U185" i="40"/>
  <c r="T185" i="40"/>
  <c r="AD184" i="40"/>
  <c r="AC184" i="40"/>
  <c r="AB184" i="40"/>
  <c r="AA184" i="40"/>
  <c r="Z184" i="40"/>
  <c r="Y184" i="40"/>
  <c r="X184" i="40"/>
  <c r="W184" i="40"/>
  <c r="V184" i="40"/>
  <c r="U184" i="40"/>
  <c r="T184" i="40"/>
  <c r="AD183" i="40"/>
  <c r="AC183" i="40"/>
  <c r="AB183" i="40"/>
  <c r="AA183" i="40"/>
  <c r="Z183" i="40"/>
  <c r="Y183" i="40"/>
  <c r="X183" i="40"/>
  <c r="W183" i="40"/>
  <c r="V183" i="40"/>
  <c r="U183" i="40"/>
  <c r="T183" i="40"/>
  <c r="AD182" i="40"/>
  <c r="AC182" i="40"/>
  <c r="AB182" i="40"/>
  <c r="AA182" i="40"/>
  <c r="Z182" i="40"/>
  <c r="Y182" i="40"/>
  <c r="X182" i="40"/>
  <c r="W182" i="40"/>
  <c r="V182" i="40"/>
  <c r="U182" i="40"/>
  <c r="T182" i="40"/>
  <c r="AD181" i="40"/>
  <c r="AC181" i="40"/>
  <c r="AB181" i="40"/>
  <c r="AA181" i="40"/>
  <c r="Z181" i="40"/>
  <c r="Y181" i="40"/>
  <c r="X181" i="40"/>
  <c r="W181" i="40"/>
  <c r="V181" i="40"/>
  <c r="U181" i="40"/>
  <c r="T181" i="40"/>
  <c r="AC215" i="40" l="1"/>
  <c r="W215" i="40"/>
  <c r="X215" i="40"/>
  <c r="AD215" i="40"/>
  <c r="AB215" i="40"/>
  <c r="Z215" i="40"/>
  <c r="T215" i="40"/>
  <c r="AL215" i="40"/>
  <c r="AP215" i="40"/>
  <c r="AT215" i="40"/>
  <c r="P177" i="40"/>
  <c r="AV193" i="40"/>
  <c r="AV177" i="40"/>
  <c r="BL177" i="40"/>
  <c r="BL194" i="40" s="1"/>
  <c r="P113" i="40"/>
  <c r="AF193" i="40"/>
  <c r="BL193" i="40"/>
  <c r="AV113" i="40"/>
  <c r="AF177" i="40"/>
  <c r="P193" i="40"/>
  <c r="AF113" i="40"/>
  <c r="E6" i="34"/>
  <c r="I7" i="34"/>
  <c r="M8" i="34"/>
  <c r="I10" i="34"/>
  <c r="E12" i="34"/>
  <c r="I13" i="34"/>
  <c r="M14" i="34"/>
  <c r="M16" i="34"/>
  <c r="J7" i="35"/>
  <c r="N8" i="35"/>
  <c r="F10" i="35"/>
  <c r="J11" i="35"/>
  <c r="N12" i="35"/>
  <c r="F14" i="35"/>
  <c r="J16" i="35"/>
  <c r="N17" i="35"/>
  <c r="I7" i="36"/>
  <c r="I9" i="36"/>
  <c r="I11" i="36"/>
  <c r="E13" i="36"/>
  <c r="I14" i="36"/>
  <c r="E16" i="36"/>
  <c r="I17" i="36"/>
  <c r="M6" i="34"/>
  <c r="E8" i="34"/>
  <c r="E9" i="34"/>
  <c r="E10" i="34"/>
  <c r="I11" i="34"/>
  <c r="M12" i="34"/>
  <c r="E14" i="34"/>
  <c r="I15" i="34"/>
  <c r="E16" i="34"/>
  <c r="I17" i="34"/>
  <c r="F7" i="35"/>
  <c r="J8" i="35"/>
  <c r="J9" i="35"/>
  <c r="J10" i="35"/>
  <c r="N11" i="35"/>
  <c r="F13" i="35"/>
  <c r="N14" i="35"/>
  <c r="N15" i="35"/>
  <c r="N16" i="35"/>
  <c r="E6" i="36"/>
  <c r="E7" i="36"/>
  <c r="M8" i="36"/>
  <c r="E10" i="36"/>
  <c r="E11" i="36"/>
  <c r="I12" i="36"/>
  <c r="E14" i="36"/>
  <c r="I15" i="36"/>
  <c r="I16" i="36"/>
  <c r="E17" i="36"/>
  <c r="C12" i="41"/>
  <c r="O12" i="41" s="1"/>
  <c r="N6" i="34"/>
  <c r="F8" i="34"/>
  <c r="F9" i="34"/>
  <c r="F10" i="34"/>
  <c r="F11" i="34"/>
  <c r="F12" i="34"/>
  <c r="J13" i="34"/>
  <c r="J14" i="34"/>
  <c r="F15" i="34"/>
  <c r="N15" i="34"/>
  <c r="N16" i="34"/>
  <c r="J17" i="34"/>
  <c r="K8" i="35"/>
  <c r="G9" i="35"/>
  <c r="K11" i="35"/>
  <c r="G12" i="35"/>
  <c r="K14" i="35"/>
  <c r="G15" i="35"/>
  <c r="K15" i="35"/>
  <c r="G16" i="35"/>
  <c r="K16" i="35"/>
  <c r="K17" i="35"/>
  <c r="J6" i="36"/>
  <c r="F7" i="36"/>
  <c r="J8" i="36"/>
  <c r="J9" i="36"/>
  <c r="F10" i="36"/>
  <c r="J11" i="36"/>
  <c r="N12" i="36"/>
  <c r="J13" i="36"/>
  <c r="F14" i="36"/>
  <c r="F15" i="36"/>
  <c r="F16" i="36"/>
  <c r="F17" i="36"/>
  <c r="N17" i="36"/>
  <c r="I6" i="34"/>
  <c r="M7" i="34"/>
  <c r="I9" i="34"/>
  <c r="M10" i="34"/>
  <c r="I12" i="34"/>
  <c r="M13" i="34"/>
  <c r="M15" i="34"/>
  <c r="E17" i="34"/>
  <c r="J6" i="35"/>
  <c r="N7" i="35"/>
  <c r="F9" i="35"/>
  <c r="N10" i="35"/>
  <c r="F12" i="35"/>
  <c r="N13" i="35"/>
  <c r="F15" i="35"/>
  <c r="F16" i="35"/>
  <c r="J17" i="35"/>
  <c r="M6" i="36"/>
  <c r="E8" i="36"/>
  <c r="E9" i="36"/>
  <c r="I10" i="36"/>
  <c r="M11" i="36"/>
  <c r="M12" i="36"/>
  <c r="M13" i="36"/>
  <c r="M14" i="36"/>
  <c r="M15" i="36"/>
  <c r="M16" i="36"/>
  <c r="M17" i="36"/>
  <c r="C16" i="41"/>
  <c r="O16" i="41" s="1"/>
  <c r="C8" i="41"/>
  <c r="O8" i="41" s="1"/>
  <c r="F6" i="34"/>
  <c r="F7" i="34"/>
  <c r="N7" i="34"/>
  <c r="N8" i="34"/>
  <c r="N9" i="34"/>
  <c r="N10" i="34"/>
  <c r="N11" i="34"/>
  <c r="N12" i="34"/>
  <c r="F14" i="34"/>
  <c r="J15" i="34"/>
  <c r="J16" i="34"/>
  <c r="F17" i="34"/>
  <c r="N17" i="34"/>
  <c r="G6" i="35"/>
  <c r="G7" i="35"/>
  <c r="G8" i="35"/>
  <c r="G11" i="35"/>
  <c r="G17" i="35"/>
  <c r="F6" i="36"/>
  <c r="J7" i="36"/>
  <c r="F8" i="36"/>
  <c r="F9" i="36"/>
  <c r="N10" i="36"/>
  <c r="F12" i="36"/>
  <c r="N13" i="36"/>
  <c r="N14" i="36"/>
  <c r="N15" i="36"/>
  <c r="N16" i="36"/>
  <c r="J17" i="36"/>
  <c r="G6" i="34"/>
  <c r="K6" i="34"/>
  <c r="G7" i="34"/>
  <c r="K7" i="34"/>
  <c r="G8" i="34"/>
  <c r="K8" i="34"/>
  <c r="G9" i="34"/>
  <c r="K9" i="34"/>
  <c r="G10" i="34"/>
  <c r="K10" i="34"/>
  <c r="G11" i="34"/>
  <c r="K11" i="34"/>
  <c r="G12" i="34"/>
  <c r="K12" i="34"/>
  <c r="G13" i="34"/>
  <c r="K13" i="34"/>
  <c r="G14" i="34"/>
  <c r="K14" i="34"/>
  <c r="G15" i="34"/>
  <c r="K15" i="34"/>
  <c r="G16" i="34"/>
  <c r="K16" i="34"/>
  <c r="G17" i="34"/>
  <c r="K17" i="34"/>
  <c r="D6" i="35"/>
  <c r="H6" i="35"/>
  <c r="L6" i="35"/>
  <c r="D7" i="35"/>
  <c r="H7" i="35"/>
  <c r="L7" i="35"/>
  <c r="D8" i="35"/>
  <c r="H8" i="35"/>
  <c r="L8" i="35"/>
  <c r="D9" i="35"/>
  <c r="H9" i="35"/>
  <c r="L9" i="35"/>
  <c r="D10" i="35"/>
  <c r="H10" i="35"/>
  <c r="L10" i="35"/>
  <c r="D11" i="35"/>
  <c r="H11" i="35"/>
  <c r="L11" i="35"/>
  <c r="D12" i="35"/>
  <c r="H12" i="35"/>
  <c r="L12" i="35"/>
  <c r="D13" i="35"/>
  <c r="H13" i="35"/>
  <c r="L13" i="35"/>
  <c r="D14" i="35"/>
  <c r="H14" i="35"/>
  <c r="L14" i="35"/>
  <c r="D15" i="35"/>
  <c r="H15" i="35"/>
  <c r="L15" i="35"/>
  <c r="D16" i="35"/>
  <c r="H16" i="35"/>
  <c r="L16" i="35"/>
  <c r="D17" i="35"/>
  <c r="H17" i="35"/>
  <c r="L17" i="35"/>
  <c r="G6" i="36"/>
  <c r="K6" i="36"/>
  <c r="G7" i="36"/>
  <c r="K7" i="36"/>
  <c r="G8" i="36"/>
  <c r="K8" i="36"/>
  <c r="G9" i="36"/>
  <c r="K9" i="36"/>
  <c r="G10" i="36"/>
  <c r="K10" i="36"/>
  <c r="G11" i="36"/>
  <c r="K11" i="36"/>
  <c r="G12" i="36"/>
  <c r="K12" i="36"/>
  <c r="G13" i="36"/>
  <c r="K13" i="36"/>
  <c r="G14" i="36"/>
  <c r="K14" i="36"/>
  <c r="G15" i="36"/>
  <c r="K15" i="36"/>
  <c r="G16" i="36"/>
  <c r="K16" i="36"/>
  <c r="G17" i="36"/>
  <c r="K17" i="36"/>
  <c r="E7" i="34"/>
  <c r="I8" i="34"/>
  <c r="M9" i="34"/>
  <c r="E11" i="34"/>
  <c r="M11" i="34"/>
  <c r="E13" i="34"/>
  <c r="I14" i="34"/>
  <c r="E15" i="34"/>
  <c r="I16" i="34"/>
  <c r="M17" i="34"/>
  <c r="F6" i="35"/>
  <c r="N6" i="35"/>
  <c r="F8" i="35"/>
  <c r="N9" i="35"/>
  <c r="F11" i="35"/>
  <c r="J12" i="35"/>
  <c r="J13" i="35"/>
  <c r="J14" i="35"/>
  <c r="J15" i="35"/>
  <c r="F17" i="35"/>
  <c r="I6" i="36"/>
  <c r="M7" i="36"/>
  <c r="I8" i="36"/>
  <c r="M9" i="36"/>
  <c r="M10" i="36"/>
  <c r="E12" i="36"/>
  <c r="I13" i="36"/>
  <c r="E15" i="36"/>
  <c r="J6" i="34"/>
  <c r="J7" i="34"/>
  <c r="J8" i="34"/>
  <c r="J9" i="34"/>
  <c r="J10" i="34"/>
  <c r="J11" i="34"/>
  <c r="J12" i="34"/>
  <c r="F13" i="34"/>
  <c r="N13" i="34"/>
  <c r="N14" i="34"/>
  <c r="F16" i="34"/>
  <c r="K6" i="35"/>
  <c r="K7" i="35"/>
  <c r="K9" i="35"/>
  <c r="G10" i="35"/>
  <c r="K10" i="35"/>
  <c r="K12" i="35"/>
  <c r="G13" i="35"/>
  <c r="K13" i="35"/>
  <c r="G14" i="35"/>
  <c r="N6" i="36"/>
  <c r="N7" i="36"/>
  <c r="N8" i="36"/>
  <c r="N9" i="36"/>
  <c r="J10" i="36"/>
  <c r="F11" i="36"/>
  <c r="N11" i="36"/>
  <c r="J12" i="36"/>
  <c r="F13" i="36"/>
  <c r="J14" i="36"/>
  <c r="J15" i="36"/>
  <c r="J16" i="36"/>
  <c r="D6" i="34"/>
  <c r="H6" i="34"/>
  <c r="L6" i="34"/>
  <c r="D7" i="34"/>
  <c r="H7" i="34"/>
  <c r="L7" i="34"/>
  <c r="D8" i="34"/>
  <c r="H8" i="34"/>
  <c r="L8" i="34"/>
  <c r="D9" i="34"/>
  <c r="H9" i="34"/>
  <c r="L9" i="34"/>
  <c r="D10" i="34"/>
  <c r="H10" i="34"/>
  <c r="L10" i="34"/>
  <c r="D11" i="34"/>
  <c r="H11" i="34"/>
  <c r="L11" i="34"/>
  <c r="D12" i="34"/>
  <c r="H12" i="34"/>
  <c r="L12" i="34"/>
  <c r="D13" i="34"/>
  <c r="H13" i="34"/>
  <c r="L13" i="34"/>
  <c r="D14" i="34"/>
  <c r="H14" i="34"/>
  <c r="L14" i="34"/>
  <c r="D15" i="34"/>
  <c r="H15" i="34"/>
  <c r="L15" i="34"/>
  <c r="D16" i="34"/>
  <c r="H16" i="34"/>
  <c r="L16" i="34"/>
  <c r="D17" i="34"/>
  <c r="H17" i="34"/>
  <c r="L17" i="34"/>
  <c r="E6" i="35"/>
  <c r="I6" i="35"/>
  <c r="M6" i="35"/>
  <c r="E7" i="35"/>
  <c r="I7" i="35"/>
  <c r="M7" i="35"/>
  <c r="E8" i="35"/>
  <c r="I8" i="35"/>
  <c r="M8" i="35"/>
  <c r="E9" i="35"/>
  <c r="I9" i="35"/>
  <c r="M9" i="35"/>
  <c r="E10" i="35"/>
  <c r="I10" i="35"/>
  <c r="M10" i="35"/>
  <c r="E11" i="35"/>
  <c r="I11" i="35"/>
  <c r="M11" i="35"/>
  <c r="E12" i="35"/>
  <c r="I12" i="35"/>
  <c r="M12" i="35"/>
  <c r="E13" i="35"/>
  <c r="I13" i="35"/>
  <c r="M13" i="35"/>
  <c r="E14" i="35"/>
  <c r="I14" i="35"/>
  <c r="M14" i="35"/>
  <c r="E15" i="35"/>
  <c r="I15" i="35"/>
  <c r="M15" i="35"/>
  <c r="E16" i="35"/>
  <c r="I16" i="35"/>
  <c r="M16" i="35"/>
  <c r="E17" i="35"/>
  <c r="I17" i="35"/>
  <c r="M17" i="35"/>
  <c r="D6" i="36"/>
  <c r="H6" i="36"/>
  <c r="L6" i="36"/>
  <c r="D7" i="36"/>
  <c r="H7" i="36"/>
  <c r="L7" i="36"/>
  <c r="D8" i="36"/>
  <c r="H8" i="36"/>
  <c r="L8" i="36"/>
  <c r="D9" i="36"/>
  <c r="H9" i="36"/>
  <c r="L9" i="36"/>
  <c r="D10" i="36"/>
  <c r="H10" i="36"/>
  <c r="L10" i="36"/>
  <c r="D11" i="36"/>
  <c r="H11" i="36"/>
  <c r="L11" i="36"/>
  <c r="D12" i="36"/>
  <c r="H12" i="36"/>
  <c r="L12" i="36"/>
  <c r="D13" i="36"/>
  <c r="H13" i="36"/>
  <c r="L13" i="36"/>
  <c r="D14" i="36"/>
  <c r="H14" i="36"/>
  <c r="L14" i="36"/>
  <c r="D15" i="36"/>
  <c r="H15" i="36"/>
  <c r="L15" i="36"/>
  <c r="D16" i="36"/>
  <c r="H16" i="36"/>
  <c r="L16" i="36"/>
  <c r="D17" i="36"/>
  <c r="H17" i="36"/>
  <c r="L17" i="36"/>
  <c r="C5" i="41"/>
  <c r="O5" i="41" s="1"/>
  <c r="C13" i="41"/>
  <c r="O13" i="41" s="1"/>
  <c r="C9" i="41"/>
  <c r="O9" i="41" s="1"/>
  <c r="C20" i="41"/>
  <c r="C54" i="41"/>
  <c r="O54" i="41" s="1"/>
  <c r="C58" i="41"/>
  <c r="O58" i="41" s="1"/>
  <c r="C62" i="41"/>
  <c r="O62" i="41" s="1"/>
  <c r="C88" i="41"/>
  <c r="O88" i="41" s="1"/>
  <c r="C92" i="41"/>
  <c r="O92" i="41" s="1"/>
  <c r="C96" i="41"/>
  <c r="O96" i="41" s="1"/>
  <c r="BF215" i="40"/>
  <c r="AJ215" i="40"/>
  <c r="AN215" i="40"/>
  <c r="AR215" i="40"/>
  <c r="BC215" i="40"/>
  <c r="BG215" i="40"/>
  <c r="AK215" i="40"/>
  <c r="AO215" i="40"/>
  <c r="AS215" i="40"/>
  <c r="BD215" i="40"/>
  <c r="BE215" i="40"/>
  <c r="BI215" i="40"/>
  <c r="BH215" i="40"/>
  <c r="AM215" i="40"/>
  <c r="AQ215" i="40"/>
  <c r="C28" i="41"/>
  <c r="O28" i="41" s="1"/>
  <c r="C133" i="41"/>
  <c r="O133" i="41" s="1"/>
  <c r="C137" i="41"/>
  <c r="O137" i="41" s="1"/>
  <c r="C141" i="41"/>
  <c r="O141" i="41" s="1"/>
  <c r="C148" i="41"/>
  <c r="O148" i="41" s="1"/>
  <c r="C152" i="41"/>
  <c r="O152" i="41" s="1"/>
  <c r="C156" i="41"/>
  <c r="O156" i="41" s="1"/>
  <c r="C160" i="41"/>
  <c r="O160" i="41" s="1"/>
  <c r="C24" i="41"/>
  <c r="O24" i="41" s="1"/>
  <c r="C39" i="41"/>
  <c r="O39" i="41" s="1"/>
  <c r="C47" i="41"/>
  <c r="O47" i="41" s="1"/>
  <c r="C69" i="41"/>
  <c r="O69" i="41" s="1"/>
  <c r="C77" i="41"/>
  <c r="O77" i="41" s="1"/>
  <c r="C84" i="41"/>
  <c r="O84" i="41" s="1"/>
  <c r="C103" i="41"/>
  <c r="O103" i="41" s="1"/>
  <c r="C111" i="41"/>
  <c r="O111" i="41" s="1"/>
  <c r="C122" i="41"/>
  <c r="O122" i="41" s="1"/>
  <c r="C55" i="41"/>
  <c r="O55" i="41" s="1"/>
  <c r="C63" i="41"/>
  <c r="O63" i="41" s="1"/>
  <c r="C85" i="41"/>
  <c r="O85" i="41" s="1"/>
  <c r="C89" i="41"/>
  <c r="O89" i="41" s="1"/>
  <c r="C93" i="41"/>
  <c r="O93" i="41" s="1"/>
  <c r="C100" i="41"/>
  <c r="C32" i="41"/>
  <c r="O32" i="41" s="1"/>
  <c r="C43" i="41"/>
  <c r="O43" i="41" s="1"/>
  <c r="C73" i="41"/>
  <c r="O73" i="41" s="1"/>
  <c r="C107" i="41"/>
  <c r="O107" i="41" s="1"/>
  <c r="C118" i="41"/>
  <c r="O118" i="41" s="1"/>
  <c r="C126" i="41"/>
  <c r="O126" i="41" s="1"/>
  <c r="C21" i="41"/>
  <c r="O21" i="41" s="1"/>
  <c r="C36" i="41"/>
  <c r="O36" i="41" s="1"/>
  <c r="C59" i="41"/>
  <c r="O59" i="41" s="1"/>
  <c r="C11" i="41"/>
  <c r="O11" i="41" s="1"/>
  <c r="C7" i="41"/>
  <c r="O7" i="41" s="1"/>
  <c r="C37" i="41"/>
  <c r="O37" i="41" s="1"/>
  <c r="C41" i="41"/>
  <c r="O41" i="41" s="1"/>
  <c r="C45" i="41"/>
  <c r="O45" i="41" s="1"/>
  <c r="C52" i="41"/>
  <c r="O52" i="41" s="1"/>
  <c r="C71" i="41"/>
  <c r="O71" i="41" s="1"/>
  <c r="C75" i="41"/>
  <c r="O75" i="41" s="1"/>
  <c r="C79" i="41"/>
  <c r="O79" i="41" s="1"/>
  <c r="C120" i="41"/>
  <c r="O120" i="41" s="1"/>
  <c r="C124" i="41"/>
  <c r="O124" i="41" s="1"/>
  <c r="C128" i="41"/>
  <c r="O128" i="41" s="1"/>
  <c r="C135" i="41"/>
  <c r="O135" i="41" s="1"/>
  <c r="C139" i="41"/>
  <c r="O139" i="41" s="1"/>
  <c r="C143" i="41"/>
  <c r="O143" i="41" s="1"/>
  <c r="C15" i="41"/>
  <c r="O15" i="41" s="1"/>
  <c r="C14" i="41"/>
  <c r="O14" i="41" s="1"/>
  <c r="C10" i="41"/>
  <c r="O10" i="41" s="1"/>
  <c r="C53" i="41"/>
  <c r="O53" i="41" s="1"/>
  <c r="C57" i="41"/>
  <c r="O57" i="41" s="1"/>
  <c r="C61" i="41"/>
  <c r="O61" i="41" s="1"/>
  <c r="C68" i="41"/>
  <c r="O68" i="41" s="1"/>
  <c r="C151" i="41"/>
  <c r="O151" i="41" s="1"/>
  <c r="C155" i="41"/>
  <c r="O155" i="41" s="1"/>
  <c r="C159" i="41"/>
  <c r="O159" i="41" s="1"/>
  <c r="O154" i="39"/>
  <c r="C6" i="41"/>
  <c r="C25" i="41"/>
  <c r="C44" i="41"/>
  <c r="O44" i="41" s="1"/>
  <c r="C70" i="41"/>
  <c r="O70" i="41" s="1"/>
  <c r="C74" i="41"/>
  <c r="O74" i="41" s="1"/>
  <c r="C78" i="41"/>
  <c r="O78" i="41" s="1"/>
  <c r="C104" i="41"/>
  <c r="O104" i="41" s="1"/>
  <c r="C108" i="41"/>
  <c r="O108" i="41" s="1"/>
  <c r="C112" i="41"/>
  <c r="O112" i="41" s="1"/>
  <c r="C119" i="41"/>
  <c r="O119" i="41" s="1"/>
  <c r="C123" i="41"/>
  <c r="O123" i="41" s="1"/>
  <c r="C127" i="41"/>
  <c r="O127" i="41" s="1"/>
  <c r="C134" i="41"/>
  <c r="O134" i="41" s="1"/>
  <c r="C138" i="41"/>
  <c r="O138" i="41" s="1"/>
  <c r="C142" i="41"/>
  <c r="O142" i="41" s="1"/>
  <c r="C149" i="41"/>
  <c r="O149" i="41" s="1"/>
  <c r="C153" i="41"/>
  <c r="O153" i="41" s="1"/>
  <c r="C157" i="41"/>
  <c r="O157" i="41" s="1"/>
  <c r="C22" i="41"/>
  <c r="C26" i="41"/>
  <c r="C30" i="41"/>
  <c r="C56" i="41"/>
  <c r="O56" i="41" s="1"/>
  <c r="C60" i="41"/>
  <c r="O60" i="41" s="1"/>
  <c r="C64" i="41"/>
  <c r="O64" i="41" s="1"/>
  <c r="C86" i="41"/>
  <c r="O86" i="41" s="1"/>
  <c r="C90" i="41"/>
  <c r="O90" i="41" s="1"/>
  <c r="C94" i="41"/>
  <c r="O94" i="41" s="1"/>
  <c r="C101" i="41"/>
  <c r="O101" i="41" s="1"/>
  <c r="C105" i="41"/>
  <c r="O105" i="41" s="1"/>
  <c r="C109" i="41"/>
  <c r="O109" i="41" s="1"/>
  <c r="C116" i="41"/>
  <c r="C150" i="41"/>
  <c r="O150" i="41" s="1"/>
  <c r="C154" i="41"/>
  <c r="O154" i="41" s="1"/>
  <c r="C158" i="41"/>
  <c r="O158" i="41" s="1"/>
  <c r="C29" i="41"/>
  <c r="C40" i="41"/>
  <c r="O40" i="41" s="1"/>
  <c r="C48" i="41"/>
  <c r="O48" i="41" s="1"/>
  <c r="C23" i="41"/>
  <c r="C27" i="41"/>
  <c r="C31" i="41"/>
  <c r="C38" i="41"/>
  <c r="O38" i="41" s="1"/>
  <c r="C42" i="41"/>
  <c r="O42" i="41" s="1"/>
  <c r="C46" i="41"/>
  <c r="O46" i="41" s="1"/>
  <c r="C72" i="41"/>
  <c r="O72" i="41" s="1"/>
  <c r="C76" i="41"/>
  <c r="O76" i="41" s="1"/>
  <c r="C80" i="41"/>
  <c r="O80" i="41" s="1"/>
  <c r="C87" i="41"/>
  <c r="O87" i="41" s="1"/>
  <c r="C91" i="41"/>
  <c r="O91" i="41" s="1"/>
  <c r="C95" i="41"/>
  <c r="O95" i="41" s="1"/>
  <c r="C102" i="41"/>
  <c r="O102" i="41" s="1"/>
  <c r="C106" i="41"/>
  <c r="O106" i="41" s="1"/>
  <c r="C110" i="41"/>
  <c r="O110" i="41" s="1"/>
  <c r="C117" i="41"/>
  <c r="O117" i="41" s="1"/>
  <c r="C121" i="41"/>
  <c r="O121" i="41" s="1"/>
  <c r="C125" i="41"/>
  <c r="O125" i="41" s="1"/>
  <c r="C132" i="41"/>
  <c r="C136" i="41"/>
  <c r="O136" i="41" s="1"/>
  <c r="C140" i="41"/>
  <c r="O140" i="41" s="1"/>
  <c r="C144" i="41"/>
  <c r="O144" i="41" s="1"/>
  <c r="BB145" i="40"/>
  <c r="BB215" i="40" s="1"/>
  <c r="BJ145" i="40"/>
  <c r="BJ215" i="40" s="1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53" i="40"/>
  <c r="AE54" i="40"/>
  <c r="AE55" i="40"/>
  <c r="AE56" i="40"/>
  <c r="AE57" i="40"/>
  <c r="AE58" i="40"/>
  <c r="AE59" i="40"/>
  <c r="AE60" i="40"/>
  <c r="AE61" i="40"/>
  <c r="AE62" i="40"/>
  <c r="AE63" i="40"/>
  <c r="AE64" i="40"/>
  <c r="AE69" i="40"/>
  <c r="AE70" i="40"/>
  <c r="AE71" i="40"/>
  <c r="AE72" i="40"/>
  <c r="AE73" i="40"/>
  <c r="AE74" i="40"/>
  <c r="AE75" i="40"/>
  <c r="AE76" i="40"/>
  <c r="AE77" i="40"/>
  <c r="AE78" i="40"/>
  <c r="AE79" i="40"/>
  <c r="AE80" i="40"/>
  <c r="AE85" i="40"/>
  <c r="AE86" i="40"/>
  <c r="AE87" i="40"/>
  <c r="AE88" i="40"/>
  <c r="AE89" i="40"/>
  <c r="AE90" i="40"/>
  <c r="AE91" i="40"/>
  <c r="AE117" i="40"/>
  <c r="AE118" i="40"/>
  <c r="AE119" i="40"/>
  <c r="AE120" i="40"/>
  <c r="AE121" i="40"/>
  <c r="AE122" i="40"/>
  <c r="AE123" i="40"/>
  <c r="AE124" i="40"/>
  <c r="AE125" i="40"/>
  <c r="AE126" i="40"/>
  <c r="AE127" i="40"/>
  <c r="AE128" i="40"/>
  <c r="AE133" i="40"/>
  <c r="AE134" i="40"/>
  <c r="AE135" i="40"/>
  <c r="AE136" i="40"/>
  <c r="AE137" i="40"/>
  <c r="AE138" i="40"/>
  <c r="AE139" i="40"/>
  <c r="AE140" i="40"/>
  <c r="AE141" i="40"/>
  <c r="AE142" i="40"/>
  <c r="AE149" i="40"/>
  <c r="AU37" i="40"/>
  <c r="AU38" i="40"/>
  <c r="AU39" i="40"/>
  <c r="AU40" i="40"/>
  <c r="AU41" i="40"/>
  <c r="AU42" i="40"/>
  <c r="AU43" i="40"/>
  <c r="AU44" i="40"/>
  <c r="AU45" i="40"/>
  <c r="AU46" i="40"/>
  <c r="AU47" i="40"/>
  <c r="AU48" i="40"/>
  <c r="BK37" i="40"/>
  <c r="BK38" i="40"/>
  <c r="BK39" i="40"/>
  <c r="BK40" i="40"/>
  <c r="BK41" i="40"/>
  <c r="BK42" i="40"/>
  <c r="BK43" i="40"/>
  <c r="BK44" i="40"/>
  <c r="BK45" i="40"/>
  <c r="BK46" i="40"/>
  <c r="BK47" i="40"/>
  <c r="BK48" i="40"/>
  <c r="AU53" i="40"/>
  <c r="AU54" i="40"/>
  <c r="AU55" i="40"/>
  <c r="AU56" i="40"/>
  <c r="AU57" i="40"/>
  <c r="AU58" i="40"/>
  <c r="AU59" i="40"/>
  <c r="AU60" i="40"/>
  <c r="AU61" i="40"/>
  <c r="AU62" i="40"/>
  <c r="AU63" i="40"/>
  <c r="AU64" i="40"/>
  <c r="BK53" i="40"/>
  <c r="BK54" i="40"/>
  <c r="BK55" i="40"/>
  <c r="BK56" i="40"/>
  <c r="BK57" i="40"/>
  <c r="BK58" i="40"/>
  <c r="BK59" i="40"/>
  <c r="BK60" i="40"/>
  <c r="BK61" i="40"/>
  <c r="BK62" i="40"/>
  <c r="BK63" i="40"/>
  <c r="BK64" i="40"/>
  <c r="AU69" i="40"/>
  <c r="AU70" i="40"/>
  <c r="AU71" i="40"/>
  <c r="AU72" i="40"/>
  <c r="AU73" i="40"/>
  <c r="AU74" i="40"/>
  <c r="AU75" i="40"/>
  <c r="AU76" i="40"/>
  <c r="AU77" i="40"/>
  <c r="AU78" i="40"/>
  <c r="AU79" i="40"/>
  <c r="AU80" i="40"/>
  <c r="BK69" i="40"/>
  <c r="BK70" i="40"/>
  <c r="BK71" i="40"/>
  <c r="BK72" i="40"/>
  <c r="BK73" i="40"/>
  <c r="BK74" i="40"/>
  <c r="BK75" i="40"/>
  <c r="BK76" i="40"/>
  <c r="BK77" i="40"/>
  <c r="BK78" i="40"/>
  <c r="BK79" i="40"/>
  <c r="BK80" i="40"/>
  <c r="AU85" i="40"/>
  <c r="AU86" i="40"/>
  <c r="AU87" i="40"/>
  <c r="AU88" i="40"/>
  <c r="AU89" i="40"/>
  <c r="AU90" i="40"/>
  <c r="AU91" i="40"/>
  <c r="AU92" i="40"/>
  <c r="AU93" i="40"/>
  <c r="AU94" i="40"/>
  <c r="AU95" i="40"/>
  <c r="AU96" i="40"/>
  <c r="AU117" i="40"/>
  <c r="AU118" i="40"/>
  <c r="AU119" i="40"/>
  <c r="AU120" i="40"/>
  <c r="AU121" i="40"/>
  <c r="AU122" i="40"/>
  <c r="AU123" i="40"/>
  <c r="AU124" i="40"/>
  <c r="AU125" i="40"/>
  <c r="AU126" i="40"/>
  <c r="AU127" i="40"/>
  <c r="AU128" i="40"/>
  <c r="BK85" i="40"/>
  <c r="BK86" i="40"/>
  <c r="BK87" i="40"/>
  <c r="BK88" i="40"/>
  <c r="BK89" i="40"/>
  <c r="BK90" i="40"/>
  <c r="BK91" i="40"/>
  <c r="BK92" i="40"/>
  <c r="BK93" i="40"/>
  <c r="BK94" i="40"/>
  <c r="BK95" i="40"/>
  <c r="BK96" i="40"/>
  <c r="BK117" i="40"/>
  <c r="BK118" i="40"/>
  <c r="BK119" i="40"/>
  <c r="BK120" i="40"/>
  <c r="BK121" i="40"/>
  <c r="BK122" i="40"/>
  <c r="BK123" i="40"/>
  <c r="BK124" i="40"/>
  <c r="BK125" i="40"/>
  <c r="BK126" i="40"/>
  <c r="BK127" i="40"/>
  <c r="BK128" i="40"/>
  <c r="AU133" i="40"/>
  <c r="AU134" i="40"/>
  <c r="AU135" i="40"/>
  <c r="AU136" i="40"/>
  <c r="AU137" i="40"/>
  <c r="AU138" i="40"/>
  <c r="AU139" i="40"/>
  <c r="AU140" i="40"/>
  <c r="AU141" i="40"/>
  <c r="AU142" i="40"/>
  <c r="AU143" i="40"/>
  <c r="AU144" i="40"/>
  <c r="AU149" i="40"/>
  <c r="AU150" i="40"/>
  <c r="AU151" i="40"/>
  <c r="AU152" i="40"/>
  <c r="AU153" i="40"/>
  <c r="AU154" i="40"/>
  <c r="AU155" i="40"/>
  <c r="AU156" i="40"/>
  <c r="AU157" i="40"/>
  <c r="AU158" i="40"/>
  <c r="AU159" i="40"/>
  <c r="AU160" i="40"/>
  <c r="BK133" i="40"/>
  <c r="BK134" i="40"/>
  <c r="BK135" i="40"/>
  <c r="BK136" i="40"/>
  <c r="BK137" i="40"/>
  <c r="BK138" i="40"/>
  <c r="BK139" i="40"/>
  <c r="BK140" i="40"/>
  <c r="BK141" i="40"/>
  <c r="BK142" i="40"/>
  <c r="BK143" i="40"/>
  <c r="BK144" i="40"/>
  <c r="BK149" i="40"/>
  <c r="BK150" i="40"/>
  <c r="BK151" i="40"/>
  <c r="BK152" i="40"/>
  <c r="BK153" i="40"/>
  <c r="BK154" i="40"/>
  <c r="BK155" i="40"/>
  <c r="BK156" i="40"/>
  <c r="BK157" i="40"/>
  <c r="BK158" i="40"/>
  <c r="BK159" i="40"/>
  <c r="BK160" i="40"/>
  <c r="AE92" i="40"/>
  <c r="AE93" i="40"/>
  <c r="AE94" i="40"/>
  <c r="AE95" i="40"/>
  <c r="AE96" i="40"/>
  <c r="AE143" i="40"/>
  <c r="AE144" i="40"/>
  <c r="AE150" i="40"/>
  <c r="AE151" i="40"/>
  <c r="AE152" i="40"/>
  <c r="AE153" i="40"/>
  <c r="AE154" i="40"/>
  <c r="AE155" i="40"/>
  <c r="AE156" i="40"/>
  <c r="AE157" i="40"/>
  <c r="AE158" i="40"/>
  <c r="AE159" i="40"/>
  <c r="AE160" i="40"/>
  <c r="H71" i="39"/>
  <c r="D71" i="39"/>
  <c r="H127" i="39"/>
  <c r="C186" i="40"/>
  <c r="O10" i="40"/>
  <c r="J191" i="40"/>
  <c r="I190" i="40"/>
  <c r="D189" i="40"/>
  <c r="J187" i="40"/>
  <c r="E186" i="40"/>
  <c r="G184" i="40"/>
  <c r="E182" i="40"/>
  <c r="K180" i="40"/>
  <c r="K17" i="40"/>
  <c r="K164" i="40"/>
  <c r="K33" i="40"/>
  <c r="G166" i="40"/>
  <c r="K167" i="40"/>
  <c r="G169" i="40"/>
  <c r="K170" i="40"/>
  <c r="G172" i="40"/>
  <c r="K173" i="40"/>
  <c r="C176" i="40"/>
  <c r="O32" i="40"/>
  <c r="O38" i="40"/>
  <c r="O42" i="40"/>
  <c r="O45" i="40"/>
  <c r="K65" i="40"/>
  <c r="O58" i="40"/>
  <c r="O59" i="40"/>
  <c r="O61" i="40"/>
  <c r="O63" i="40"/>
  <c r="O64" i="40"/>
  <c r="C81" i="40"/>
  <c r="O68" i="40"/>
  <c r="G81" i="40"/>
  <c r="K81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C97" i="40"/>
  <c r="O84" i="40"/>
  <c r="G97" i="40"/>
  <c r="K97" i="40"/>
  <c r="O85" i="40"/>
  <c r="O86" i="40"/>
  <c r="O87" i="40"/>
  <c r="O88" i="40"/>
  <c r="O89" i="40"/>
  <c r="O90" i="40"/>
  <c r="O91" i="40"/>
  <c r="O92" i="40"/>
  <c r="O93" i="40"/>
  <c r="O94" i="40"/>
  <c r="O95" i="40"/>
  <c r="O96" i="40"/>
  <c r="C113" i="40"/>
  <c r="C214" i="40" s="1"/>
  <c r="O100" i="40"/>
  <c r="G5" i="43"/>
  <c r="G113" i="40"/>
  <c r="K5" i="43"/>
  <c r="K113" i="40"/>
  <c r="C6" i="43"/>
  <c r="O101" i="40"/>
  <c r="G6" i="43"/>
  <c r="K6" i="43"/>
  <c r="C7" i="43"/>
  <c r="O102" i="40"/>
  <c r="G7" i="43"/>
  <c r="K7" i="43"/>
  <c r="C8" i="43"/>
  <c r="O103" i="40"/>
  <c r="G8" i="43"/>
  <c r="K8" i="43"/>
  <c r="C9" i="43"/>
  <c r="O104" i="40"/>
  <c r="G9" i="43"/>
  <c r="K9" i="43"/>
  <c r="C10" i="43"/>
  <c r="O105" i="40"/>
  <c r="G10" i="43"/>
  <c r="K10" i="43"/>
  <c r="C11" i="43"/>
  <c r="O106" i="40"/>
  <c r="G11" i="43"/>
  <c r="K11" i="43"/>
  <c r="C12" i="43"/>
  <c r="O107" i="40"/>
  <c r="G12" i="43"/>
  <c r="K12" i="43"/>
  <c r="C13" i="43"/>
  <c r="O108" i="40"/>
  <c r="G13" i="43"/>
  <c r="K13" i="43"/>
  <c r="C14" i="43"/>
  <c r="O109" i="40"/>
  <c r="G14" i="43"/>
  <c r="K14" i="43"/>
  <c r="C15" i="43"/>
  <c r="O110" i="40"/>
  <c r="G15" i="43"/>
  <c r="K15" i="43"/>
  <c r="C16" i="43"/>
  <c r="O111" i="40"/>
  <c r="G16" i="43"/>
  <c r="K16" i="43"/>
  <c r="C17" i="43"/>
  <c r="O112" i="40"/>
  <c r="G17" i="43"/>
  <c r="K17" i="43"/>
  <c r="O116" i="40"/>
  <c r="C129" i="40"/>
  <c r="G129" i="40"/>
  <c r="K129" i="40"/>
  <c r="O117" i="40"/>
  <c r="O118" i="40"/>
  <c r="O119" i="40"/>
  <c r="O120" i="40"/>
  <c r="O121" i="40"/>
  <c r="O122" i="40"/>
  <c r="O123" i="40"/>
  <c r="O124" i="40"/>
  <c r="O125" i="40"/>
  <c r="O126" i="40"/>
  <c r="O127" i="40"/>
  <c r="O128" i="40"/>
  <c r="C145" i="40"/>
  <c r="O132" i="40"/>
  <c r="G145" i="40"/>
  <c r="K145" i="40"/>
  <c r="O133" i="40"/>
  <c r="O134" i="40"/>
  <c r="O135" i="40"/>
  <c r="O136" i="40"/>
  <c r="O137" i="40"/>
  <c r="O138" i="40"/>
  <c r="O139" i="40"/>
  <c r="O140" i="40"/>
  <c r="O141" i="40"/>
  <c r="O142" i="40"/>
  <c r="O143" i="40"/>
  <c r="O144" i="40"/>
  <c r="C161" i="40"/>
  <c r="O148" i="40"/>
  <c r="G161" i="40"/>
  <c r="K161" i="40"/>
  <c r="O149" i="40"/>
  <c r="O150" i="40"/>
  <c r="O151" i="40"/>
  <c r="O152" i="40"/>
  <c r="O153" i="40"/>
  <c r="O154" i="40"/>
  <c r="O155" i="40"/>
  <c r="O156" i="40"/>
  <c r="O157" i="40"/>
  <c r="O158" i="40"/>
  <c r="O159" i="40"/>
  <c r="O160" i="40"/>
  <c r="S180" i="40"/>
  <c r="S17" i="40"/>
  <c r="AE4" i="40"/>
  <c r="W180" i="40"/>
  <c r="W17" i="40"/>
  <c r="AA180" i="40"/>
  <c r="AA17" i="40"/>
  <c r="S181" i="40"/>
  <c r="AE5" i="40"/>
  <c r="S182" i="40"/>
  <c r="AE6" i="40"/>
  <c r="S183" i="40"/>
  <c r="AE7" i="40"/>
  <c r="S184" i="40"/>
  <c r="AE8" i="40"/>
  <c r="S185" i="40"/>
  <c r="AE9" i="40"/>
  <c r="S186" i="40"/>
  <c r="AE10" i="40"/>
  <c r="S187" i="40"/>
  <c r="AE11" i="40"/>
  <c r="S188" i="40"/>
  <c r="AE12" i="40"/>
  <c r="S189" i="40"/>
  <c r="AE13" i="40"/>
  <c r="S190" i="40"/>
  <c r="AE14" i="40"/>
  <c r="S191" i="40"/>
  <c r="AE15" i="40"/>
  <c r="S192" i="40"/>
  <c r="AE16" i="40"/>
  <c r="S164" i="40"/>
  <c r="AE20" i="40"/>
  <c r="S33" i="40"/>
  <c r="W164" i="40"/>
  <c r="W33" i="40"/>
  <c r="AA164" i="40"/>
  <c r="AA33" i="40"/>
  <c r="S165" i="40"/>
  <c r="AE21" i="40"/>
  <c r="W198" i="40"/>
  <c r="G6" i="29"/>
  <c r="AA198" i="40"/>
  <c r="K6" i="29"/>
  <c r="S166" i="40"/>
  <c r="AE22" i="40"/>
  <c r="W199" i="40"/>
  <c r="G7" i="29"/>
  <c r="AA199" i="40"/>
  <c r="K7" i="29"/>
  <c r="S167" i="40"/>
  <c r="AE23" i="40"/>
  <c r="G8" i="29"/>
  <c r="W200" i="40"/>
  <c r="K8" i="29"/>
  <c r="AA200" i="40"/>
  <c r="S168" i="40"/>
  <c r="AE24" i="40"/>
  <c r="W201" i="40"/>
  <c r="G9" i="29"/>
  <c r="AA201" i="40"/>
  <c r="K9" i="29"/>
  <c r="S169" i="40"/>
  <c r="AE25" i="40"/>
  <c r="W202" i="40"/>
  <c r="G10" i="29"/>
  <c r="AA202" i="40"/>
  <c r="K10" i="29"/>
  <c r="S170" i="40"/>
  <c r="AE26" i="40"/>
  <c r="W203" i="40"/>
  <c r="G11" i="29"/>
  <c r="AA203" i="40"/>
  <c r="K11" i="29"/>
  <c r="S171" i="40"/>
  <c r="AE27" i="40"/>
  <c r="G12" i="29"/>
  <c r="W204" i="40"/>
  <c r="K12" i="29"/>
  <c r="AA204" i="40"/>
  <c r="S172" i="40"/>
  <c r="AE28" i="40"/>
  <c r="W205" i="40"/>
  <c r="G13" i="29"/>
  <c r="AA205" i="40"/>
  <c r="K13" i="29"/>
  <c r="S173" i="40"/>
  <c r="AE29" i="40"/>
  <c r="W206" i="40"/>
  <c r="G14" i="29"/>
  <c r="AA206" i="40"/>
  <c r="K14" i="29"/>
  <c r="S174" i="40"/>
  <c r="AE30" i="40"/>
  <c r="W207" i="40"/>
  <c r="G15" i="29"/>
  <c r="AA207" i="40"/>
  <c r="K15" i="29"/>
  <c r="S175" i="40"/>
  <c r="AE31" i="40"/>
  <c r="G16" i="29"/>
  <c r="W208" i="40"/>
  <c r="K16" i="29"/>
  <c r="AA208" i="40"/>
  <c r="S176" i="40"/>
  <c r="AE32" i="40"/>
  <c r="W209" i="40"/>
  <c r="G17" i="29"/>
  <c r="AA209" i="40"/>
  <c r="K17" i="29"/>
  <c r="S49" i="40"/>
  <c r="AE49" i="40" s="1"/>
  <c r="AE36" i="40"/>
  <c r="AE52" i="40"/>
  <c r="S65" i="40"/>
  <c r="AE65" i="40" s="1"/>
  <c r="AE68" i="40"/>
  <c r="S81" i="40"/>
  <c r="AE81" i="40" s="1"/>
  <c r="AE84" i="40"/>
  <c r="S97" i="40"/>
  <c r="AE97" i="40" s="1"/>
  <c r="AE100" i="40"/>
  <c r="S113" i="40"/>
  <c r="S214" i="40" s="1"/>
  <c r="G23" i="43"/>
  <c r="G37" i="43" s="1"/>
  <c r="W113" i="40"/>
  <c r="K23" i="43"/>
  <c r="K37" i="43" s="1"/>
  <c r="AA113" i="40"/>
  <c r="C24" i="43"/>
  <c r="AE101" i="40"/>
  <c r="C25" i="43"/>
  <c r="AE102" i="40"/>
  <c r="C26" i="43"/>
  <c r="AE103" i="40"/>
  <c r="C27" i="43"/>
  <c r="AE104" i="40"/>
  <c r="C28" i="43"/>
  <c r="AE105" i="40"/>
  <c r="C29" i="43"/>
  <c r="AE106" i="40"/>
  <c r="C30" i="43"/>
  <c r="AE107" i="40"/>
  <c r="C31" i="43"/>
  <c r="AE108" i="40"/>
  <c r="C32" i="43"/>
  <c r="AE109" i="40"/>
  <c r="C33" i="43"/>
  <c r="AE110" i="40"/>
  <c r="C34" i="43"/>
  <c r="AE111" i="40"/>
  <c r="C35" i="43"/>
  <c r="AE112" i="40"/>
  <c r="AE116" i="40"/>
  <c r="S129" i="40"/>
  <c r="AE132" i="40"/>
  <c r="S145" i="40"/>
  <c r="AE145" i="40" s="1"/>
  <c r="AE148" i="40"/>
  <c r="S161" i="40"/>
  <c r="AE161" i="40" s="1"/>
  <c r="AI180" i="40"/>
  <c r="AI17" i="40"/>
  <c r="AU4" i="40"/>
  <c r="AM180" i="40"/>
  <c r="AM17" i="40"/>
  <c r="AQ180" i="40"/>
  <c r="AQ17" i="40"/>
  <c r="AI181" i="40"/>
  <c r="AU5" i="40"/>
  <c r="AI182" i="40"/>
  <c r="AU6" i="40"/>
  <c r="AI183" i="40"/>
  <c r="AU7" i="40"/>
  <c r="AI184" i="40"/>
  <c r="AU8" i="40"/>
  <c r="AI185" i="40"/>
  <c r="AU9" i="40"/>
  <c r="AI186" i="40"/>
  <c r="AU10" i="40"/>
  <c r="AI187" i="40"/>
  <c r="AU11" i="40"/>
  <c r="AI188" i="40"/>
  <c r="AU12" i="40"/>
  <c r="AI189" i="40"/>
  <c r="AU13" i="40"/>
  <c r="AI190" i="40"/>
  <c r="AU14" i="40"/>
  <c r="AI191" i="40"/>
  <c r="AU15" i="40"/>
  <c r="AI192" i="40"/>
  <c r="AU16" i="40"/>
  <c r="AY180" i="40"/>
  <c r="BK4" i="40"/>
  <c r="AY17" i="40"/>
  <c r="BC180" i="40"/>
  <c r="BC17" i="40"/>
  <c r="BG180" i="40"/>
  <c r="BG17" i="40"/>
  <c r="AY181" i="40"/>
  <c r="BK5" i="40"/>
  <c r="AY182" i="40"/>
  <c r="BK6" i="40"/>
  <c r="AY183" i="40"/>
  <c r="BK7" i="40"/>
  <c r="AY184" i="40"/>
  <c r="BK8" i="40"/>
  <c r="AY185" i="40"/>
  <c r="BK9" i="40"/>
  <c r="AY186" i="40"/>
  <c r="BK10" i="40"/>
  <c r="AY187" i="40"/>
  <c r="BK11" i="40"/>
  <c r="AY188" i="40"/>
  <c r="BK12" i="40"/>
  <c r="AY189" i="40"/>
  <c r="BK13" i="40"/>
  <c r="AY190" i="40"/>
  <c r="BK14" i="40"/>
  <c r="AY191" i="40"/>
  <c r="BK15" i="40"/>
  <c r="AY192" i="40"/>
  <c r="BK16" i="40"/>
  <c r="AI164" i="40"/>
  <c r="AU20" i="40"/>
  <c r="AI33" i="40"/>
  <c r="AM164" i="40"/>
  <c r="AM33" i="40"/>
  <c r="AQ164" i="40"/>
  <c r="AQ33" i="40"/>
  <c r="AI165" i="40"/>
  <c r="AU21" i="40"/>
  <c r="G6" i="30"/>
  <c r="AM198" i="40"/>
  <c r="K6" i="30"/>
  <c r="AQ198" i="40"/>
  <c r="AI166" i="40"/>
  <c r="AU22" i="40"/>
  <c r="G7" i="30"/>
  <c r="AM199" i="40"/>
  <c r="K7" i="30"/>
  <c r="AQ199" i="40"/>
  <c r="AI167" i="40"/>
  <c r="AU23" i="40"/>
  <c r="G8" i="30"/>
  <c r="AM200" i="40"/>
  <c r="K8" i="30"/>
  <c r="AQ200" i="40"/>
  <c r="AI168" i="40"/>
  <c r="AU24" i="40"/>
  <c r="G9" i="30"/>
  <c r="AM201" i="40"/>
  <c r="K9" i="30"/>
  <c r="AQ201" i="40"/>
  <c r="AI169" i="40"/>
  <c r="AU25" i="40"/>
  <c r="G10" i="30"/>
  <c r="AM202" i="40"/>
  <c r="K10" i="30"/>
  <c r="AQ202" i="40"/>
  <c r="AI170" i="40"/>
  <c r="AU26" i="40"/>
  <c r="G11" i="30"/>
  <c r="AM203" i="40"/>
  <c r="K11" i="30"/>
  <c r="AQ203" i="40"/>
  <c r="AI171" i="40"/>
  <c r="AU27" i="40"/>
  <c r="G12" i="30"/>
  <c r="AM204" i="40"/>
  <c r="K12" i="30"/>
  <c r="AQ204" i="40"/>
  <c r="AI172" i="40"/>
  <c r="AU28" i="40"/>
  <c r="G13" i="30"/>
  <c r="AM205" i="40"/>
  <c r="K13" i="30"/>
  <c r="AQ205" i="40"/>
  <c r="AI173" i="40"/>
  <c r="AU29" i="40"/>
  <c r="G14" i="30"/>
  <c r="AM206" i="40"/>
  <c r="K14" i="30"/>
  <c r="AQ206" i="40"/>
  <c r="AI174" i="40"/>
  <c r="AU30" i="40"/>
  <c r="G15" i="30"/>
  <c r="AM207" i="40"/>
  <c r="K15" i="30"/>
  <c r="AQ207" i="40"/>
  <c r="AI175" i="40"/>
  <c r="AU31" i="40"/>
  <c r="G16" i="30"/>
  <c r="AM208" i="40"/>
  <c r="K16" i="30"/>
  <c r="AQ208" i="40"/>
  <c r="AI176" i="40"/>
  <c r="AU32" i="40"/>
  <c r="G17" i="30"/>
  <c r="AM209" i="40"/>
  <c r="K17" i="30"/>
  <c r="AQ209" i="40"/>
  <c r="AY164" i="40"/>
  <c r="AY33" i="40"/>
  <c r="BK20" i="40"/>
  <c r="BC164" i="40"/>
  <c r="BC33" i="40"/>
  <c r="BG164" i="40"/>
  <c r="BG33" i="40"/>
  <c r="AY165" i="40"/>
  <c r="BK21" i="40"/>
  <c r="G6" i="31"/>
  <c r="BC198" i="40"/>
  <c r="K6" i="31"/>
  <c r="BG198" i="40"/>
  <c r="AY166" i="40"/>
  <c r="BK22" i="40"/>
  <c r="BC199" i="40"/>
  <c r="G7" i="31"/>
  <c r="BG199" i="40"/>
  <c r="K7" i="31"/>
  <c r="AY167" i="40"/>
  <c r="BK23" i="40"/>
  <c r="G8" i="31"/>
  <c r="BC200" i="40"/>
  <c r="K8" i="31"/>
  <c r="BG200" i="40"/>
  <c r="AY168" i="40"/>
  <c r="BK24" i="40"/>
  <c r="G9" i="31"/>
  <c r="BC201" i="40"/>
  <c r="K9" i="31"/>
  <c r="BG201" i="40"/>
  <c r="AY169" i="40"/>
  <c r="BK25" i="40"/>
  <c r="G10" i="31"/>
  <c r="BC202" i="40"/>
  <c r="K10" i="31"/>
  <c r="BG202" i="40"/>
  <c r="AY170" i="40"/>
  <c r="BK26" i="40"/>
  <c r="BC203" i="40"/>
  <c r="G11" i="31"/>
  <c r="BG203" i="40"/>
  <c r="K11" i="31"/>
  <c r="AY171" i="40"/>
  <c r="BK27" i="40"/>
  <c r="G12" i="31"/>
  <c r="BC204" i="40"/>
  <c r="K12" i="31"/>
  <c r="BG204" i="40"/>
  <c r="AY172" i="40"/>
  <c r="BK28" i="40"/>
  <c r="G13" i="31"/>
  <c r="BC205" i="40"/>
  <c r="K13" i="31"/>
  <c r="BG205" i="40"/>
  <c r="AY173" i="40"/>
  <c r="BK29" i="40"/>
  <c r="G14" i="31"/>
  <c r="BC206" i="40"/>
  <c r="K14" i="31"/>
  <c r="BG206" i="40"/>
  <c r="AY174" i="40"/>
  <c r="BK30" i="40"/>
  <c r="BC207" i="40"/>
  <c r="G15" i="31"/>
  <c r="BG207" i="40"/>
  <c r="K15" i="31"/>
  <c r="AY175" i="40"/>
  <c r="BK31" i="40"/>
  <c r="G16" i="31"/>
  <c r="BC208" i="40"/>
  <c r="K16" i="31"/>
  <c r="BG208" i="40"/>
  <c r="AY176" i="40"/>
  <c r="BK32" i="40"/>
  <c r="G17" i="31"/>
  <c r="BC209" i="40"/>
  <c r="K17" i="31"/>
  <c r="BG209" i="40"/>
  <c r="AI49" i="40"/>
  <c r="AU49" i="40" s="1"/>
  <c r="AU36" i="40"/>
  <c r="BK36" i="40"/>
  <c r="AY49" i="40"/>
  <c r="BK49" i="40" s="1"/>
  <c r="AU52" i="40"/>
  <c r="AI65" i="40"/>
  <c r="AU65" i="40" s="1"/>
  <c r="AY65" i="40"/>
  <c r="BK65" i="40" s="1"/>
  <c r="BK52" i="40"/>
  <c r="AI81" i="40"/>
  <c r="AU81" i="40" s="1"/>
  <c r="AU68" i="40"/>
  <c r="BK68" i="40"/>
  <c r="AY81" i="40"/>
  <c r="BK81" i="40" s="1"/>
  <c r="AU84" i="40"/>
  <c r="AI97" i="40"/>
  <c r="AU97" i="40" s="1"/>
  <c r="C41" i="43"/>
  <c r="AU100" i="40"/>
  <c r="AI113" i="40"/>
  <c r="AI214" i="40" s="1"/>
  <c r="G41" i="43"/>
  <c r="G55" i="43" s="1"/>
  <c r="AM113" i="40"/>
  <c r="K41" i="43"/>
  <c r="K55" i="43" s="1"/>
  <c r="AQ113" i="40"/>
  <c r="C42" i="43"/>
  <c r="AU101" i="40"/>
  <c r="C43" i="43"/>
  <c r="AU102" i="40"/>
  <c r="C44" i="43"/>
  <c r="AU103" i="40"/>
  <c r="C45" i="43"/>
  <c r="AU104" i="40"/>
  <c r="C46" i="43"/>
  <c r="AU105" i="40"/>
  <c r="C47" i="43"/>
  <c r="AU106" i="40"/>
  <c r="C48" i="43"/>
  <c r="AU107" i="40"/>
  <c r="C49" i="43"/>
  <c r="AU108" i="40"/>
  <c r="C50" i="43"/>
  <c r="AU109" i="40"/>
  <c r="C51" i="43"/>
  <c r="AU110" i="40"/>
  <c r="C52" i="43"/>
  <c r="AU111" i="40"/>
  <c r="C53" i="43"/>
  <c r="AU112" i="40"/>
  <c r="AU116" i="40"/>
  <c r="AI129" i="40"/>
  <c r="AY97" i="40"/>
  <c r="BK97" i="40" s="1"/>
  <c r="BK84" i="40"/>
  <c r="BK100" i="40"/>
  <c r="AY113" i="40"/>
  <c r="AY214" i="40" s="1"/>
  <c r="G59" i="43"/>
  <c r="G73" i="43" s="1"/>
  <c r="BC113" i="40"/>
  <c r="K59" i="43"/>
  <c r="K73" i="43" s="1"/>
  <c r="BG113" i="40"/>
  <c r="C60" i="43"/>
  <c r="BK101" i="40"/>
  <c r="C61" i="43"/>
  <c r="BK102" i="40"/>
  <c r="C62" i="43"/>
  <c r="BK103" i="40"/>
  <c r="C63" i="43"/>
  <c r="BK104" i="40"/>
  <c r="C64" i="43"/>
  <c r="BK105" i="40"/>
  <c r="C65" i="43"/>
  <c r="BK106" i="40"/>
  <c r="C66" i="43"/>
  <c r="BK107" i="40"/>
  <c r="C67" i="43"/>
  <c r="BK108" i="40"/>
  <c r="C68" i="43"/>
  <c r="BK109" i="40"/>
  <c r="C69" i="43"/>
  <c r="BK110" i="40"/>
  <c r="C70" i="43"/>
  <c r="BK111" i="40"/>
  <c r="C71" i="43"/>
  <c r="BK112" i="40"/>
  <c r="AY129" i="40"/>
  <c r="BK116" i="40"/>
  <c r="AU132" i="40"/>
  <c r="AI145" i="40"/>
  <c r="AU145" i="40" s="1"/>
  <c r="AI161" i="40"/>
  <c r="AU161" i="40" s="1"/>
  <c r="AU148" i="40"/>
  <c r="BK132" i="40"/>
  <c r="AY145" i="40"/>
  <c r="AY161" i="40"/>
  <c r="BK161" i="40" s="1"/>
  <c r="BK148" i="40"/>
  <c r="D15" i="39"/>
  <c r="H15" i="39"/>
  <c r="L15" i="39"/>
  <c r="D6" i="2"/>
  <c r="D160" i="39"/>
  <c r="H6" i="2"/>
  <c r="H160" i="39"/>
  <c r="L6" i="2"/>
  <c r="L160" i="39"/>
  <c r="D7" i="2"/>
  <c r="D161" i="39"/>
  <c r="H7" i="2"/>
  <c r="H161" i="39"/>
  <c r="L7" i="2"/>
  <c r="L161" i="39"/>
  <c r="D8" i="2"/>
  <c r="D162" i="39"/>
  <c r="H8" i="2"/>
  <c r="H162" i="39"/>
  <c r="L8" i="2"/>
  <c r="L162" i="39"/>
  <c r="D9" i="2"/>
  <c r="D163" i="39"/>
  <c r="H9" i="2"/>
  <c r="H163" i="39"/>
  <c r="L9" i="2"/>
  <c r="L163" i="39"/>
  <c r="D10" i="2"/>
  <c r="D164" i="39"/>
  <c r="H10" i="2"/>
  <c r="H164" i="39"/>
  <c r="L10" i="2"/>
  <c r="L164" i="39"/>
  <c r="D11" i="2"/>
  <c r="D165" i="39"/>
  <c r="H11" i="2"/>
  <c r="H165" i="39"/>
  <c r="L11" i="2"/>
  <c r="L165" i="39"/>
  <c r="D12" i="2"/>
  <c r="D166" i="39"/>
  <c r="H12" i="2"/>
  <c r="H166" i="39"/>
  <c r="L12" i="2"/>
  <c r="L166" i="39"/>
  <c r="D13" i="2"/>
  <c r="D167" i="39"/>
  <c r="H13" i="2"/>
  <c r="H167" i="39"/>
  <c r="L13" i="2"/>
  <c r="L167" i="39"/>
  <c r="D14" i="2"/>
  <c r="D168" i="39"/>
  <c r="H14" i="2"/>
  <c r="H168" i="39"/>
  <c r="L14" i="2"/>
  <c r="L168" i="39"/>
  <c r="D15" i="2"/>
  <c r="D169" i="39"/>
  <c r="H15" i="2"/>
  <c r="H169" i="39"/>
  <c r="L15" i="2"/>
  <c r="L169" i="39"/>
  <c r="D57" i="39"/>
  <c r="H57" i="39"/>
  <c r="L57" i="39"/>
  <c r="C190" i="40"/>
  <c r="O14" i="40"/>
  <c r="G192" i="40"/>
  <c r="M190" i="40"/>
  <c r="H189" i="40"/>
  <c r="N187" i="40"/>
  <c r="M186" i="40"/>
  <c r="L185" i="40"/>
  <c r="K184" i="40"/>
  <c r="F183" i="40"/>
  <c r="L181" i="40"/>
  <c r="G164" i="40"/>
  <c r="G33" i="40"/>
  <c r="K165" i="40"/>
  <c r="O23" i="40"/>
  <c r="C167" i="40"/>
  <c r="O24" i="40"/>
  <c r="C168" i="40"/>
  <c r="O25" i="40"/>
  <c r="C169" i="40"/>
  <c r="O26" i="40"/>
  <c r="C170" i="40"/>
  <c r="G171" i="40"/>
  <c r="C172" i="40"/>
  <c r="O28" i="40"/>
  <c r="C173" i="40"/>
  <c r="O29" i="40"/>
  <c r="G174" i="40"/>
  <c r="O31" i="40"/>
  <c r="C175" i="40"/>
  <c r="K176" i="40"/>
  <c r="O40" i="40"/>
  <c r="O44" i="40"/>
  <c r="O46" i="40"/>
  <c r="O47" i="40"/>
  <c r="G65" i="40"/>
  <c r="O53" i="40"/>
  <c r="O56" i="40"/>
  <c r="O57" i="40"/>
  <c r="O60" i="40"/>
  <c r="O62" i="40"/>
  <c r="C185" i="40"/>
  <c r="O9" i="40"/>
  <c r="J192" i="40"/>
  <c r="I191" i="40"/>
  <c r="D190" i="40"/>
  <c r="N188" i="40"/>
  <c r="F188" i="40"/>
  <c r="E187" i="40"/>
  <c r="K185" i="40"/>
  <c r="J184" i="40"/>
  <c r="I183" i="40"/>
  <c r="H182" i="40"/>
  <c r="G181" i="40"/>
  <c r="F180" i="40"/>
  <c r="F17" i="40"/>
  <c r="D165" i="40"/>
  <c r="D166" i="40"/>
  <c r="D167" i="40"/>
  <c r="L167" i="40"/>
  <c r="H168" i="40"/>
  <c r="H169" i="40"/>
  <c r="H170" i="40"/>
  <c r="H171" i="40"/>
  <c r="D172" i="40"/>
  <c r="D173" i="40"/>
  <c r="L173" i="40"/>
  <c r="L174" i="40"/>
  <c r="H175" i="40"/>
  <c r="H176" i="40"/>
  <c r="D49" i="40"/>
  <c r="L49" i="40"/>
  <c r="D81" i="40"/>
  <c r="L81" i="40"/>
  <c r="D97" i="40"/>
  <c r="L97" i="40"/>
  <c r="D5" i="43"/>
  <c r="D113" i="40"/>
  <c r="H5" i="43"/>
  <c r="H113" i="40"/>
  <c r="L5" i="43"/>
  <c r="L113" i="40"/>
  <c r="D6" i="43"/>
  <c r="H6" i="43"/>
  <c r="L6" i="43"/>
  <c r="D7" i="43"/>
  <c r="H7" i="43"/>
  <c r="L7" i="43"/>
  <c r="D8" i="43"/>
  <c r="H8" i="43"/>
  <c r="L8" i="43"/>
  <c r="D9" i="43"/>
  <c r="H9" i="43"/>
  <c r="L9" i="43"/>
  <c r="D10" i="43"/>
  <c r="H10" i="43"/>
  <c r="L10" i="43"/>
  <c r="D11" i="43"/>
  <c r="H11" i="43"/>
  <c r="L11" i="43"/>
  <c r="D12" i="43"/>
  <c r="H12" i="43"/>
  <c r="L12" i="43"/>
  <c r="D13" i="43"/>
  <c r="H13" i="43"/>
  <c r="L13" i="43"/>
  <c r="D14" i="43"/>
  <c r="H14" i="43"/>
  <c r="L14" i="43"/>
  <c r="D15" i="43"/>
  <c r="H15" i="43"/>
  <c r="L15" i="43"/>
  <c r="D16" i="43"/>
  <c r="H16" i="43"/>
  <c r="L16" i="43"/>
  <c r="D17" i="43"/>
  <c r="H17" i="43"/>
  <c r="L17" i="43"/>
  <c r="D129" i="40"/>
  <c r="H129" i="40"/>
  <c r="L129" i="40"/>
  <c r="D145" i="40"/>
  <c r="H145" i="40"/>
  <c r="L145" i="40"/>
  <c r="D161" i="40"/>
  <c r="H161" i="40"/>
  <c r="L161" i="40"/>
  <c r="T180" i="40"/>
  <c r="T17" i="40"/>
  <c r="X180" i="40"/>
  <c r="X17" i="40"/>
  <c r="AB180" i="40"/>
  <c r="AB17" i="40"/>
  <c r="T164" i="40"/>
  <c r="T33" i="40"/>
  <c r="X164" i="40"/>
  <c r="X33" i="40"/>
  <c r="AB164" i="40"/>
  <c r="AB33" i="40"/>
  <c r="T198" i="40"/>
  <c r="D6" i="29"/>
  <c r="X198" i="40"/>
  <c r="H6" i="29"/>
  <c r="AB198" i="40"/>
  <c r="L6" i="29"/>
  <c r="D7" i="29"/>
  <c r="T199" i="40"/>
  <c r="H7" i="29"/>
  <c r="X199" i="40"/>
  <c r="L7" i="29"/>
  <c r="AB199" i="40"/>
  <c r="D8" i="29"/>
  <c r="T200" i="40"/>
  <c r="H8" i="29"/>
  <c r="X200" i="40"/>
  <c r="L8" i="29"/>
  <c r="AB200" i="40"/>
  <c r="T201" i="40"/>
  <c r="D9" i="29"/>
  <c r="X201" i="40"/>
  <c r="H9" i="29"/>
  <c r="AB201" i="40"/>
  <c r="L9" i="29"/>
  <c r="T202" i="40"/>
  <c r="D10" i="29"/>
  <c r="X202" i="40"/>
  <c r="H10" i="29"/>
  <c r="AB202" i="40"/>
  <c r="L10" i="29"/>
  <c r="D11" i="29"/>
  <c r="T203" i="40"/>
  <c r="H11" i="29"/>
  <c r="X203" i="40"/>
  <c r="L11" i="29"/>
  <c r="AB203" i="40"/>
  <c r="D12" i="29"/>
  <c r="T204" i="40"/>
  <c r="H12" i="29"/>
  <c r="X204" i="40"/>
  <c r="L12" i="29"/>
  <c r="AB204" i="40"/>
  <c r="T205" i="40"/>
  <c r="D13" i="29"/>
  <c r="X205" i="40"/>
  <c r="H13" i="29"/>
  <c r="AB205" i="40"/>
  <c r="L13" i="29"/>
  <c r="T206" i="40"/>
  <c r="D14" i="29"/>
  <c r="X206" i="40"/>
  <c r="H14" i="29"/>
  <c r="AB206" i="40"/>
  <c r="L14" i="29"/>
  <c r="D15" i="29"/>
  <c r="T207" i="40"/>
  <c r="H15" i="29"/>
  <c r="X207" i="40"/>
  <c r="L15" i="29"/>
  <c r="AB207" i="40"/>
  <c r="D16" i="29"/>
  <c r="T208" i="40"/>
  <c r="H16" i="29"/>
  <c r="X208" i="40"/>
  <c r="L16" i="29"/>
  <c r="AB208" i="40"/>
  <c r="T209" i="40"/>
  <c r="D17" i="29"/>
  <c r="X209" i="40"/>
  <c r="H17" i="29"/>
  <c r="AB209" i="40"/>
  <c r="L17" i="29"/>
  <c r="D23" i="43"/>
  <c r="D37" i="43" s="1"/>
  <c r="T113" i="40"/>
  <c r="H23" i="43"/>
  <c r="H37" i="43" s="1"/>
  <c r="X113" i="40"/>
  <c r="L23" i="43"/>
  <c r="L37" i="43" s="1"/>
  <c r="AB113" i="40"/>
  <c r="AJ180" i="40"/>
  <c r="AJ17" i="40"/>
  <c r="AN180" i="40"/>
  <c r="AN17" i="40"/>
  <c r="AR180" i="40"/>
  <c r="AR17" i="40"/>
  <c r="AZ180" i="40"/>
  <c r="AZ17" i="40"/>
  <c r="BD180" i="40"/>
  <c r="BD17" i="40"/>
  <c r="BH180" i="40"/>
  <c r="BH17" i="40"/>
  <c r="AJ164" i="40"/>
  <c r="AJ33" i="40"/>
  <c r="AN164" i="40"/>
  <c r="AN33" i="40"/>
  <c r="AR164" i="40"/>
  <c r="AR33" i="40"/>
  <c r="AJ198" i="40"/>
  <c r="D6" i="30"/>
  <c r="AN198" i="40"/>
  <c r="H6" i="30"/>
  <c r="AR198" i="40"/>
  <c r="L6" i="30"/>
  <c r="AJ199" i="40"/>
  <c r="D7" i="30"/>
  <c r="AN199" i="40"/>
  <c r="H7" i="30"/>
  <c r="AR199" i="40"/>
  <c r="L7" i="30"/>
  <c r="AJ200" i="40"/>
  <c r="D8" i="30"/>
  <c r="AN200" i="40"/>
  <c r="H8" i="30"/>
  <c r="AR200" i="40"/>
  <c r="L8" i="30"/>
  <c r="D9" i="30"/>
  <c r="AJ201" i="40"/>
  <c r="H9" i="30"/>
  <c r="AN201" i="40"/>
  <c r="L9" i="30"/>
  <c r="AR201" i="40"/>
  <c r="AJ202" i="40"/>
  <c r="D10" i="30"/>
  <c r="AN202" i="40"/>
  <c r="H10" i="30"/>
  <c r="AR202" i="40"/>
  <c r="L10" i="30"/>
  <c r="AJ203" i="40"/>
  <c r="D11" i="30"/>
  <c r="AN203" i="40"/>
  <c r="H11" i="30"/>
  <c r="AR203" i="40"/>
  <c r="L11" i="30"/>
  <c r="AJ204" i="40"/>
  <c r="D12" i="30"/>
  <c r="AN204" i="40"/>
  <c r="H12" i="30"/>
  <c r="AR204" i="40"/>
  <c r="L12" i="30"/>
  <c r="D13" i="30"/>
  <c r="AJ205" i="40"/>
  <c r="H13" i="30"/>
  <c r="AN205" i="40"/>
  <c r="L13" i="30"/>
  <c r="AR205" i="40"/>
  <c r="AJ206" i="40"/>
  <c r="D14" i="30"/>
  <c r="AN206" i="40"/>
  <c r="H14" i="30"/>
  <c r="AR206" i="40"/>
  <c r="L14" i="30"/>
  <c r="AJ207" i="40"/>
  <c r="D15" i="30"/>
  <c r="AN207" i="40"/>
  <c r="H15" i="30"/>
  <c r="AR207" i="40"/>
  <c r="L15" i="30"/>
  <c r="AJ208" i="40"/>
  <c r="D16" i="30"/>
  <c r="AN208" i="40"/>
  <c r="H16" i="30"/>
  <c r="AR208" i="40"/>
  <c r="L16" i="30"/>
  <c r="D17" i="30"/>
  <c r="AJ209" i="40"/>
  <c r="H17" i="30"/>
  <c r="AN209" i="40"/>
  <c r="L17" i="30"/>
  <c r="AR209" i="40"/>
  <c r="AZ164" i="40"/>
  <c r="AZ33" i="40"/>
  <c r="BD164" i="40"/>
  <c r="BD33" i="40"/>
  <c r="BH164" i="40"/>
  <c r="BH33" i="40"/>
  <c r="D6" i="31"/>
  <c r="AZ198" i="40"/>
  <c r="H6" i="31"/>
  <c r="BD198" i="40"/>
  <c r="L6" i="31"/>
  <c r="BH198" i="40"/>
  <c r="D7" i="31"/>
  <c r="AZ199" i="40"/>
  <c r="H7" i="31"/>
  <c r="BD199" i="40"/>
  <c r="L7" i="31"/>
  <c r="BH199" i="40"/>
  <c r="D8" i="31"/>
  <c r="AZ200" i="40"/>
  <c r="H8" i="31"/>
  <c r="BD200" i="40"/>
  <c r="L8" i="31"/>
  <c r="BH200" i="40"/>
  <c r="D9" i="31"/>
  <c r="AZ201" i="40"/>
  <c r="H9" i="31"/>
  <c r="BD201" i="40"/>
  <c r="L9" i="31"/>
  <c r="BH201" i="40"/>
  <c r="D10" i="31"/>
  <c r="AZ202" i="40"/>
  <c r="H10" i="31"/>
  <c r="BD202" i="40"/>
  <c r="L10" i="31"/>
  <c r="BH202" i="40"/>
  <c r="D11" i="31"/>
  <c r="AZ203" i="40"/>
  <c r="H11" i="31"/>
  <c r="BD203" i="40"/>
  <c r="L11" i="31"/>
  <c r="BH203" i="40"/>
  <c r="D12" i="31"/>
  <c r="AZ204" i="40"/>
  <c r="H12" i="31"/>
  <c r="BD204" i="40"/>
  <c r="L12" i="31"/>
  <c r="BH204" i="40"/>
  <c r="D13" i="31"/>
  <c r="AZ205" i="40"/>
  <c r="H13" i="31"/>
  <c r="BD205" i="40"/>
  <c r="L13" i="31"/>
  <c r="BH205" i="40"/>
  <c r="D14" i="31"/>
  <c r="AZ206" i="40"/>
  <c r="H14" i="31"/>
  <c r="BD206" i="40"/>
  <c r="L14" i="31"/>
  <c r="BH206" i="40"/>
  <c r="D15" i="31"/>
  <c r="AZ207" i="40"/>
  <c r="H15" i="31"/>
  <c r="BD207" i="40"/>
  <c r="L15" i="31"/>
  <c r="BH207" i="40"/>
  <c r="D16" i="31"/>
  <c r="AZ208" i="40"/>
  <c r="H16" i="31"/>
  <c r="BD208" i="40"/>
  <c r="L16" i="31"/>
  <c r="BH208" i="40"/>
  <c r="D17" i="31"/>
  <c r="AZ209" i="40"/>
  <c r="H17" i="31"/>
  <c r="BD209" i="40"/>
  <c r="L17" i="31"/>
  <c r="BH209" i="40"/>
  <c r="D41" i="43"/>
  <c r="D55" i="43" s="1"/>
  <c r="AJ113" i="40"/>
  <c r="H41" i="43"/>
  <c r="H55" i="43" s="1"/>
  <c r="AN113" i="40"/>
  <c r="L41" i="43"/>
  <c r="L55" i="43" s="1"/>
  <c r="AR113" i="40"/>
  <c r="D59" i="43"/>
  <c r="D73" i="43" s="1"/>
  <c r="AZ113" i="40"/>
  <c r="H59" i="43"/>
  <c r="H73" i="43" s="1"/>
  <c r="BD113" i="40"/>
  <c r="L59" i="43"/>
  <c r="L73" i="43" s="1"/>
  <c r="BH113" i="40"/>
  <c r="E15" i="39"/>
  <c r="I15" i="39"/>
  <c r="M15" i="39"/>
  <c r="U6" i="48" s="1"/>
  <c r="V6" i="48" s="1"/>
  <c r="E6" i="2"/>
  <c r="E160" i="39"/>
  <c r="I6" i="2"/>
  <c r="I160" i="39"/>
  <c r="M6" i="2"/>
  <c r="M160" i="39"/>
  <c r="E7" i="2"/>
  <c r="E161" i="39"/>
  <c r="I7" i="2"/>
  <c r="I161" i="39"/>
  <c r="M7" i="2"/>
  <c r="M161" i="39"/>
  <c r="E8" i="2"/>
  <c r="E162" i="39"/>
  <c r="I8" i="2"/>
  <c r="I162" i="39"/>
  <c r="M8" i="2"/>
  <c r="M162" i="39"/>
  <c r="E9" i="2"/>
  <c r="E163" i="39"/>
  <c r="I9" i="2"/>
  <c r="I163" i="39"/>
  <c r="M9" i="2"/>
  <c r="M163" i="39"/>
  <c r="E10" i="2"/>
  <c r="E164" i="39"/>
  <c r="I10" i="2"/>
  <c r="I164" i="39"/>
  <c r="M10" i="2"/>
  <c r="M164" i="39"/>
  <c r="E11" i="2"/>
  <c r="E165" i="39"/>
  <c r="I11" i="2"/>
  <c r="I165" i="39"/>
  <c r="M11" i="2"/>
  <c r="M165" i="39"/>
  <c r="E12" i="2"/>
  <c r="E166" i="39"/>
  <c r="I12" i="2"/>
  <c r="I166" i="39"/>
  <c r="M12" i="2"/>
  <c r="M166" i="39"/>
  <c r="E13" i="2"/>
  <c r="E167" i="39"/>
  <c r="I13" i="2"/>
  <c r="I167" i="39"/>
  <c r="M13" i="2"/>
  <c r="M167" i="39"/>
  <c r="E14" i="2"/>
  <c r="E168" i="39"/>
  <c r="I14" i="2"/>
  <c r="I168" i="39"/>
  <c r="M14" i="2"/>
  <c r="M168" i="39"/>
  <c r="E15" i="2"/>
  <c r="E169" i="39"/>
  <c r="I15" i="2"/>
  <c r="I169" i="39"/>
  <c r="M15" i="2"/>
  <c r="M169" i="39"/>
  <c r="E57" i="39"/>
  <c r="I57" i="39"/>
  <c r="M57" i="39"/>
  <c r="U11" i="48" s="1"/>
  <c r="V11" i="48" s="1"/>
  <c r="C180" i="40"/>
  <c r="C4" i="41"/>
  <c r="O213" i="41"/>
  <c r="K192" i="40"/>
  <c r="F191" i="40"/>
  <c r="L189" i="40"/>
  <c r="G188" i="40"/>
  <c r="I186" i="40"/>
  <c r="D185" i="40"/>
  <c r="J183" i="40"/>
  <c r="I182" i="40"/>
  <c r="D181" i="40"/>
  <c r="C164" i="40"/>
  <c r="C33" i="40"/>
  <c r="O20" i="40"/>
  <c r="C165" i="40"/>
  <c r="O21" i="40"/>
  <c r="O22" i="40"/>
  <c r="C166" i="40"/>
  <c r="G167" i="40"/>
  <c r="K168" i="40"/>
  <c r="G170" i="40"/>
  <c r="K171" i="40"/>
  <c r="G173" i="40"/>
  <c r="K174" i="40"/>
  <c r="G175" i="40"/>
  <c r="G176" i="40"/>
  <c r="G49" i="40"/>
  <c r="O37" i="40"/>
  <c r="O41" i="40"/>
  <c r="O48" i="40"/>
  <c r="O54" i="40"/>
  <c r="C181" i="40"/>
  <c r="O5" i="40"/>
  <c r="N192" i="40"/>
  <c r="M191" i="40"/>
  <c r="E191" i="40"/>
  <c r="H190" i="40"/>
  <c r="G189" i="40"/>
  <c r="J188" i="40"/>
  <c r="I187" i="40"/>
  <c r="L186" i="40"/>
  <c r="D186" i="40"/>
  <c r="N184" i="40"/>
  <c r="M183" i="40"/>
  <c r="L182" i="40"/>
  <c r="D182" i="40"/>
  <c r="N180" i="40"/>
  <c r="N17" i="40"/>
  <c r="D164" i="40"/>
  <c r="D33" i="40"/>
  <c r="H164" i="40"/>
  <c r="H33" i="40"/>
  <c r="H165" i="40"/>
  <c r="H166" i="40"/>
  <c r="H167" i="40"/>
  <c r="L168" i="40"/>
  <c r="L169" i="40"/>
  <c r="L170" i="40"/>
  <c r="L171" i="40"/>
  <c r="H172" i="40"/>
  <c r="H173" i="40"/>
  <c r="D174" i="40"/>
  <c r="D175" i="40"/>
  <c r="L175" i="40"/>
  <c r="D176" i="40"/>
  <c r="L176" i="40"/>
  <c r="H49" i="40"/>
  <c r="D65" i="40"/>
  <c r="L65" i="40"/>
  <c r="H97" i="40"/>
  <c r="C184" i="40"/>
  <c r="O8" i="40"/>
  <c r="I192" i="40"/>
  <c r="E192" i="40"/>
  <c r="L191" i="40"/>
  <c r="H191" i="40"/>
  <c r="D191" i="40"/>
  <c r="K190" i="40"/>
  <c r="G190" i="40"/>
  <c r="N189" i="40"/>
  <c r="J189" i="40"/>
  <c r="F189" i="40"/>
  <c r="M188" i="40"/>
  <c r="I188" i="40"/>
  <c r="E188" i="40"/>
  <c r="L187" i="40"/>
  <c r="H187" i="40"/>
  <c r="D187" i="40"/>
  <c r="K186" i="40"/>
  <c r="G186" i="40"/>
  <c r="N185" i="40"/>
  <c r="J185" i="40"/>
  <c r="F185" i="40"/>
  <c r="M184" i="40"/>
  <c r="I184" i="40"/>
  <c r="E184" i="40"/>
  <c r="L183" i="40"/>
  <c r="H183" i="40"/>
  <c r="D183" i="40"/>
  <c r="K182" i="40"/>
  <c r="G182" i="40"/>
  <c r="N181" i="40"/>
  <c r="J181" i="40"/>
  <c r="F181" i="40"/>
  <c r="M180" i="40"/>
  <c r="M17" i="40"/>
  <c r="I180" i="40"/>
  <c r="I17" i="40"/>
  <c r="E180" i="40"/>
  <c r="E17" i="40"/>
  <c r="E164" i="40"/>
  <c r="E33" i="40"/>
  <c r="I164" i="40"/>
  <c r="I33" i="40"/>
  <c r="M164" i="40"/>
  <c r="M33" i="40"/>
  <c r="E165" i="40"/>
  <c r="I165" i="40"/>
  <c r="M165" i="40"/>
  <c r="E166" i="40"/>
  <c r="I166" i="40"/>
  <c r="M166" i="40"/>
  <c r="E167" i="40"/>
  <c r="I167" i="40"/>
  <c r="M167" i="40"/>
  <c r="E168" i="40"/>
  <c r="I168" i="40"/>
  <c r="M168" i="40"/>
  <c r="E169" i="40"/>
  <c r="I169" i="40"/>
  <c r="M169" i="40"/>
  <c r="E170" i="40"/>
  <c r="I170" i="40"/>
  <c r="M170" i="40"/>
  <c r="E171" i="40"/>
  <c r="I171" i="40"/>
  <c r="M171" i="40"/>
  <c r="E172" i="40"/>
  <c r="I172" i="40"/>
  <c r="M172" i="40"/>
  <c r="E173" i="40"/>
  <c r="I173" i="40"/>
  <c r="M173" i="40"/>
  <c r="E174" i="40"/>
  <c r="I174" i="40"/>
  <c r="M174" i="40"/>
  <c r="E175" i="40"/>
  <c r="I175" i="40"/>
  <c r="M175" i="40"/>
  <c r="E176" i="40"/>
  <c r="I176" i="40"/>
  <c r="M176" i="40"/>
  <c r="E49" i="40"/>
  <c r="I49" i="40"/>
  <c r="M49" i="40"/>
  <c r="E65" i="40"/>
  <c r="I65" i="40"/>
  <c r="M65" i="40"/>
  <c r="E81" i="40"/>
  <c r="I81" i="40"/>
  <c r="M81" i="40"/>
  <c r="E97" i="40"/>
  <c r="I97" i="40"/>
  <c r="M97" i="40"/>
  <c r="E5" i="43"/>
  <c r="E113" i="40"/>
  <c r="I5" i="43"/>
  <c r="I113" i="40"/>
  <c r="M5" i="43"/>
  <c r="M113" i="40"/>
  <c r="E6" i="43"/>
  <c r="I6" i="43"/>
  <c r="M6" i="43"/>
  <c r="E7" i="43"/>
  <c r="I7" i="43"/>
  <c r="M7" i="43"/>
  <c r="E8" i="43"/>
  <c r="I8" i="43"/>
  <c r="M8" i="43"/>
  <c r="E9" i="43"/>
  <c r="I9" i="43"/>
  <c r="M9" i="43"/>
  <c r="E10" i="43"/>
  <c r="I10" i="43"/>
  <c r="M10" i="43"/>
  <c r="E11" i="43"/>
  <c r="I11" i="43"/>
  <c r="M11" i="43"/>
  <c r="E12" i="43"/>
  <c r="I12" i="43"/>
  <c r="M12" i="43"/>
  <c r="E13" i="43"/>
  <c r="I13" i="43"/>
  <c r="M13" i="43"/>
  <c r="E14" i="43"/>
  <c r="I14" i="43"/>
  <c r="M14" i="43"/>
  <c r="E15" i="43"/>
  <c r="I15" i="43"/>
  <c r="M15" i="43"/>
  <c r="E16" i="43"/>
  <c r="I16" i="43"/>
  <c r="M16" i="43"/>
  <c r="E17" i="43"/>
  <c r="I17" i="43"/>
  <c r="M17" i="43"/>
  <c r="E129" i="40"/>
  <c r="I129" i="40"/>
  <c r="M129" i="40"/>
  <c r="E145" i="40"/>
  <c r="I145" i="40"/>
  <c r="M145" i="40"/>
  <c r="E161" i="40"/>
  <c r="I161" i="40"/>
  <c r="M161" i="40"/>
  <c r="U180" i="40"/>
  <c r="U17" i="40"/>
  <c r="Y180" i="40"/>
  <c r="Y17" i="40"/>
  <c r="AC180" i="40"/>
  <c r="AC17" i="40"/>
  <c r="U164" i="40"/>
  <c r="U33" i="40"/>
  <c r="Y164" i="40"/>
  <c r="Y33" i="40"/>
  <c r="AC164" i="40"/>
  <c r="AC33" i="40"/>
  <c r="E6" i="29"/>
  <c r="U198" i="40"/>
  <c r="I6" i="29"/>
  <c r="Y198" i="40"/>
  <c r="M6" i="29"/>
  <c r="AC198" i="40"/>
  <c r="E7" i="29"/>
  <c r="U199" i="40"/>
  <c r="I7" i="29"/>
  <c r="Y199" i="40"/>
  <c r="M7" i="29"/>
  <c r="AC199" i="40"/>
  <c r="E8" i="29"/>
  <c r="U200" i="40"/>
  <c r="I8" i="29"/>
  <c r="Y200" i="40"/>
  <c r="M8" i="29"/>
  <c r="AC200" i="40"/>
  <c r="U201" i="40"/>
  <c r="E9" i="29"/>
  <c r="Y201" i="40"/>
  <c r="I9" i="29"/>
  <c r="AC201" i="40"/>
  <c r="M9" i="29"/>
  <c r="E10" i="29"/>
  <c r="U202" i="40"/>
  <c r="I10" i="29"/>
  <c r="Y202" i="40"/>
  <c r="M10" i="29"/>
  <c r="AC202" i="40"/>
  <c r="E11" i="29"/>
  <c r="U203" i="40"/>
  <c r="I11" i="29"/>
  <c r="Y203" i="40"/>
  <c r="M11" i="29"/>
  <c r="AC203" i="40"/>
  <c r="E12" i="29"/>
  <c r="U204" i="40"/>
  <c r="I12" i="29"/>
  <c r="Y204" i="40"/>
  <c r="M12" i="29"/>
  <c r="AC204" i="40"/>
  <c r="U205" i="40"/>
  <c r="E13" i="29"/>
  <c r="Y205" i="40"/>
  <c r="I13" i="29"/>
  <c r="AC205" i="40"/>
  <c r="M13" i="29"/>
  <c r="E14" i="29"/>
  <c r="U206" i="40"/>
  <c r="I14" i="29"/>
  <c r="Y206" i="40"/>
  <c r="M14" i="29"/>
  <c r="AC206" i="40"/>
  <c r="E15" i="29"/>
  <c r="U207" i="40"/>
  <c r="I15" i="29"/>
  <c r="Y207" i="40"/>
  <c r="M15" i="29"/>
  <c r="AC207" i="40"/>
  <c r="E16" i="29"/>
  <c r="U208" i="40"/>
  <c r="I16" i="29"/>
  <c r="Y208" i="40"/>
  <c r="M16" i="29"/>
  <c r="AC208" i="40"/>
  <c r="U209" i="40"/>
  <c r="E17" i="29"/>
  <c r="Y209" i="40"/>
  <c r="I17" i="29"/>
  <c r="AC209" i="40"/>
  <c r="M17" i="29"/>
  <c r="E23" i="43"/>
  <c r="E37" i="43" s="1"/>
  <c r="U113" i="40"/>
  <c r="I23" i="43"/>
  <c r="I37" i="43" s="1"/>
  <c r="Y113" i="40"/>
  <c r="M23" i="43"/>
  <c r="M37" i="43" s="1"/>
  <c r="AC113" i="40"/>
  <c r="AK180" i="40"/>
  <c r="AK17" i="40"/>
  <c r="AO180" i="40"/>
  <c r="AO17" i="40"/>
  <c r="AS180" i="40"/>
  <c r="AS17" i="40"/>
  <c r="BA180" i="40"/>
  <c r="BA17" i="40"/>
  <c r="BE180" i="40"/>
  <c r="BE17" i="40"/>
  <c r="BI180" i="40"/>
  <c r="BI17" i="40"/>
  <c r="AK164" i="40"/>
  <c r="AK33" i="40"/>
  <c r="AO164" i="40"/>
  <c r="AO33" i="40"/>
  <c r="AS164" i="40"/>
  <c r="AS33" i="40"/>
  <c r="AK198" i="40"/>
  <c r="E6" i="30"/>
  <c r="AO198" i="40"/>
  <c r="I6" i="30"/>
  <c r="AS198" i="40"/>
  <c r="M6" i="30"/>
  <c r="AK199" i="40"/>
  <c r="E7" i="30"/>
  <c r="AO199" i="40"/>
  <c r="I7" i="30"/>
  <c r="AS199" i="40"/>
  <c r="M7" i="30"/>
  <c r="E8" i="30"/>
  <c r="AK200" i="40"/>
  <c r="I8" i="30"/>
  <c r="AO200" i="40"/>
  <c r="M8" i="30"/>
  <c r="AS200" i="40"/>
  <c r="E9" i="30"/>
  <c r="AK201" i="40"/>
  <c r="I9" i="30"/>
  <c r="AO201" i="40"/>
  <c r="M9" i="30"/>
  <c r="AS201" i="40"/>
  <c r="AK202" i="40"/>
  <c r="E10" i="30"/>
  <c r="AO202" i="40"/>
  <c r="I10" i="30"/>
  <c r="AS202" i="40"/>
  <c r="M10" i="30"/>
  <c r="AK203" i="40"/>
  <c r="E11" i="30"/>
  <c r="AO203" i="40"/>
  <c r="I11" i="30"/>
  <c r="AS203" i="40"/>
  <c r="M11" i="30"/>
  <c r="E12" i="30"/>
  <c r="AK204" i="40"/>
  <c r="I12" i="30"/>
  <c r="AO204" i="40"/>
  <c r="M12" i="30"/>
  <c r="AS204" i="40"/>
  <c r="E13" i="30"/>
  <c r="AK205" i="40"/>
  <c r="I13" i="30"/>
  <c r="AO205" i="40"/>
  <c r="M13" i="30"/>
  <c r="AS205" i="40"/>
  <c r="AK206" i="40"/>
  <c r="E14" i="30"/>
  <c r="AO206" i="40"/>
  <c r="I14" i="30"/>
  <c r="AS206" i="40"/>
  <c r="M14" i="30"/>
  <c r="AK207" i="40"/>
  <c r="E15" i="30"/>
  <c r="AO207" i="40"/>
  <c r="I15" i="30"/>
  <c r="AS207" i="40"/>
  <c r="M15" i="30"/>
  <c r="E16" i="30"/>
  <c r="AK208" i="40"/>
  <c r="I16" i="30"/>
  <c r="AO208" i="40"/>
  <c r="M16" i="30"/>
  <c r="AS208" i="40"/>
  <c r="E17" i="30"/>
  <c r="AK209" i="40"/>
  <c r="I17" i="30"/>
  <c r="AO209" i="40"/>
  <c r="M17" i="30"/>
  <c r="AS209" i="40"/>
  <c r="BA164" i="40"/>
  <c r="BA33" i="40"/>
  <c r="BE164" i="40"/>
  <c r="BE33" i="40"/>
  <c r="BI164" i="40"/>
  <c r="BI33" i="40"/>
  <c r="E6" i="31"/>
  <c r="BA198" i="40"/>
  <c r="I6" i="31"/>
  <c r="BE198" i="40"/>
  <c r="M6" i="31"/>
  <c r="BI198" i="40"/>
  <c r="BA199" i="40"/>
  <c r="E7" i="31"/>
  <c r="BE199" i="40"/>
  <c r="I7" i="31"/>
  <c r="BI199" i="40"/>
  <c r="M7" i="31"/>
  <c r="BA200" i="40"/>
  <c r="E8" i="31"/>
  <c r="BE200" i="40"/>
  <c r="I8" i="31"/>
  <c r="BI200" i="40"/>
  <c r="M8" i="31"/>
  <c r="BA201" i="40"/>
  <c r="E9" i="31"/>
  <c r="BE201" i="40"/>
  <c r="I9" i="31"/>
  <c r="BI201" i="40"/>
  <c r="M9" i="31"/>
  <c r="E10" i="31"/>
  <c r="BA202" i="40"/>
  <c r="I10" i="31"/>
  <c r="BE202" i="40"/>
  <c r="M10" i="31"/>
  <c r="BI202" i="40"/>
  <c r="BA203" i="40"/>
  <c r="E11" i="31"/>
  <c r="BE203" i="40"/>
  <c r="I11" i="31"/>
  <c r="BI203" i="40"/>
  <c r="M11" i="31"/>
  <c r="BA204" i="40"/>
  <c r="E12" i="31"/>
  <c r="BE204" i="40"/>
  <c r="I12" i="31"/>
  <c r="BI204" i="40"/>
  <c r="M12" i="31"/>
  <c r="BA205" i="40"/>
  <c r="E13" i="31"/>
  <c r="BE205" i="40"/>
  <c r="I13" i="31"/>
  <c r="BI205" i="40"/>
  <c r="M13" i="31"/>
  <c r="E14" i="31"/>
  <c r="BA206" i="40"/>
  <c r="I14" i="31"/>
  <c r="BE206" i="40"/>
  <c r="M14" i="31"/>
  <c r="BI206" i="40"/>
  <c r="BA207" i="40"/>
  <c r="E15" i="31"/>
  <c r="BE207" i="40"/>
  <c r="I15" i="31"/>
  <c r="BI207" i="40"/>
  <c r="M15" i="31"/>
  <c r="BA208" i="40"/>
  <c r="E16" i="31"/>
  <c r="BE208" i="40"/>
  <c r="I16" i="31"/>
  <c r="BI208" i="40"/>
  <c r="M16" i="31"/>
  <c r="BA209" i="40"/>
  <c r="E17" i="31"/>
  <c r="BE209" i="40"/>
  <c r="I17" i="31"/>
  <c r="BI209" i="40"/>
  <c r="M17" i="31"/>
  <c r="E41" i="43"/>
  <c r="E55" i="43" s="1"/>
  <c r="AK113" i="40"/>
  <c r="I41" i="43"/>
  <c r="I55" i="43" s="1"/>
  <c r="AO113" i="40"/>
  <c r="M41" i="43"/>
  <c r="M55" i="43" s="1"/>
  <c r="AS113" i="40"/>
  <c r="E59" i="43"/>
  <c r="E73" i="43" s="1"/>
  <c r="BA113" i="40"/>
  <c r="I59" i="43"/>
  <c r="I73" i="43" s="1"/>
  <c r="BE113" i="40"/>
  <c r="M59" i="43"/>
  <c r="M73" i="43" s="1"/>
  <c r="BI113" i="40"/>
  <c r="F15" i="39"/>
  <c r="J15" i="39"/>
  <c r="F6" i="2"/>
  <c r="F160" i="39"/>
  <c r="J6" i="2"/>
  <c r="J160" i="39"/>
  <c r="F7" i="2"/>
  <c r="F161" i="39"/>
  <c r="J7" i="2"/>
  <c r="J161" i="39"/>
  <c r="F8" i="2"/>
  <c r="F162" i="39"/>
  <c r="J8" i="2"/>
  <c r="J162" i="39"/>
  <c r="F9" i="2"/>
  <c r="F163" i="39"/>
  <c r="J9" i="2"/>
  <c r="J163" i="39"/>
  <c r="F10" i="2"/>
  <c r="F164" i="39"/>
  <c r="J10" i="2"/>
  <c r="J164" i="39"/>
  <c r="F11" i="2"/>
  <c r="F165" i="39"/>
  <c r="J11" i="2"/>
  <c r="J165" i="39"/>
  <c r="F12" i="2"/>
  <c r="F166" i="39"/>
  <c r="J12" i="2"/>
  <c r="J166" i="39"/>
  <c r="F13" i="2"/>
  <c r="F167" i="39"/>
  <c r="J13" i="2"/>
  <c r="J167" i="39"/>
  <c r="F14" i="2"/>
  <c r="F168" i="39"/>
  <c r="J14" i="2"/>
  <c r="J168" i="39"/>
  <c r="F15" i="2"/>
  <c r="F169" i="39"/>
  <c r="J15" i="2"/>
  <c r="J169" i="39"/>
  <c r="F57" i="39"/>
  <c r="J57" i="39"/>
  <c r="N6" i="32"/>
  <c r="N160" i="39"/>
  <c r="N7" i="32"/>
  <c r="N161" i="39"/>
  <c r="N8" i="32"/>
  <c r="N162" i="39"/>
  <c r="N9" i="32"/>
  <c r="N163" i="39"/>
  <c r="N10" i="32"/>
  <c r="N164" i="39"/>
  <c r="N11" i="32"/>
  <c r="N165" i="39"/>
  <c r="N12" i="32"/>
  <c r="N166" i="39"/>
  <c r="N13" i="32"/>
  <c r="N167" i="39"/>
  <c r="N14" i="32"/>
  <c r="N168" i="39"/>
  <c r="C182" i="40"/>
  <c r="O6" i="40"/>
  <c r="N191" i="40"/>
  <c r="E190" i="40"/>
  <c r="K188" i="40"/>
  <c r="F187" i="40"/>
  <c r="H185" i="40"/>
  <c r="N183" i="40"/>
  <c r="M182" i="40"/>
  <c r="H181" i="40"/>
  <c r="G180" i="40"/>
  <c r="G17" i="40"/>
  <c r="G165" i="40"/>
  <c r="K166" i="40"/>
  <c r="G168" i="40"/>
  <c r="K169" i="40"/>
  <c r="O27" i="40"/>
  <c r="C171" i="40"/>
  <c r="K172" i="40"/>
  <c r="O30" i="40"/>
  <c r="C174" i="40"/>
  <c r="K175" i="40"/>
  <c r="C49" i="40"/>
  <c r="O36" i="40"/>
  <c r="K49" i="40"/>
  <c r="O39" i="40"/>
  <c r="O43" i="40"/>
  <c r="C65" i="40"/>
  <c r="O52" i="40"/>
  <c r="O55" i="40"/>
  <c r="C189" i="40"/>
  <c r="O13" i="40"/>
  <c r="F192" i="40"/>
  <c r="L190" i="40"/>
  <c r="K189" i="40"/>
  <c r="M187" i="40"/>
  <c r="H186" i="40"/>
  <c r="G185" i="40"/>
  <c r="F184" i="40"/>
  <c r="E183" i="40"/>
  <c r="K181" i="40"/>
  <c r="J180" i="40"/>
  <c r="J17" i="40"/>
  <c r="L164" i="40"/>
  <c r="L33" i="40"/>
  <c r="L165" i="40"/>
  <c r="L166" i="40"/>
  <c r="D168" i="40"/>
  <c r="D169" i="40"/>
  <c r="D170" i="40"/>
  <c r="D171" i="40"/>
  <c r="L172" i="40"/>
  <c r="H174" i="40"/>
  <c r="H65" i="40"/>
  <c r="H81" i="40"/>
  <c r="C192" i="40"/>
  <c r="O16" i="40"/>
  <c r="C188" i="40"/>
  <c r="O12" i="40"/>
  <c r="M192" i="40"/>
  <c r="C191" i="40"/>
  <c r="O15" i="40"/>
  <c r="C187" i="40"/>
  <c r="O11" i="40"/>
  <c r="C183" i="40"/>
  <c r="O7" i="40"/>
  <c r="L192" i="40"/>
  <c r="H192" i="40"/>
  <c r="D192" i="40"/>
  <c r="K191" i="40"/>
  <c r="G191" i="40"/>
  <c r="N190" i="40"/>
  <c r="J190" i="40"/>
  <c r="F190" i="40"/>
  <c r="M189" i="40"/>
  <c r="I189" i="40"/>
  <c r="E189" i="40"/>
  <c r="L188" i="40"/>
  <c r="H188" i="40"/>
  <c r="D188" i="40"/>
  <c r="K187" i="40"/>
  <c r="G187" i="40"/>
  <c r="N186" i="40"/>
  <c r="J186" i="40"/>
  <c r="F186" i="40"/>
  <c r="M185" i="40"/>
  <c r="I185" i="40"/>
  <c r="E185" i="40"/>
  <c r="L184" i="40"/>
  <c r="H184" i="40"/>
  <c r="D184" i="40"/>
  <c r="K183" i="40"/>
  <c r="G183" i="40"/>
  <c r="N182" i="40"/>
  <c r="J182" i="40"/>
  <c r="F182" i="40"/>
  <c r="M181" i="40"/>
  <c r="I181" i="40"/>
  <c r="E181" i="40"/>
  <c r="L180" i="40"/>
  <c r="L17" i="40"/>
  <c r="H180" i="40"/>
  <c r="H17" i="40"/>
  <c r="D180" i="40"/>
  <c r="D17" i="40"/>
  <c r="F164" i="40"/>
  <c r="F33" i="40"/>
  <c r="J164" i="40"/>
  <c r="J33" i="40"/>
  <c r="N164" i="40"/>
  <c r="N33" i="40"/>
  <c r="F165" i="40"/>
  <c r="J165" i="40"/>
  <c r="N165" i="40"/>
  <c r="F166" i="40"/>
  <c r="J166" i="40"/>
  <c r="N166" i="40"/>
  <c r="F167" i="40"/>
  <c r="J167" i="40"/>
  <c r="N167" i="40"/>
  <c r="F168" i="40"/>
  <c r="J168" i="40"/>
  <c r="N168" i="40"/>
  <c r="F169" i="40"/>
  <c r="J169" i="40"/>
  <c r="N169" i="40"/>
  <c r="F170" i="40"/>
  <c r="J170" i="40"/>
  <c r="N170" i="40"/>
  <c r="F171" i="40"/>
  <c r="J171" i="40"/>
  <c r="N171" i="40"/>
  <c r="F172" i="40"/>
  <c r="J172" i="40"/>
  <c r="N172" i="40"/>
  <c r="F173" i="40"/>
  <c r="J173" i="40"/>
  <c r="N173" i="40"/>
  <c r="F174" i="40"/>
  <c r="J174" i="40"/>
  <c r="N174" i="40"/>
  <c r="F175" i="40"/>
  <c r="J175" i="40"/>
  <c r="N175" i="40"/>
  <c r="F176" i="40"/>
  <c r="J176" i="40"/>
  <c r="N176" i="40"/>
  <c r="F49" i="40"/>
  <c r="J49" i="40"/>
  <c r="N49" i="40"/>
  <c r="F65" i="40"/>
  <c r="J65" i="40"/>
  <c r="N65" i="40"/>
  <c r="F81" i="40"/>
  <c r="J81" i="40"/>
  <c r="N81" i="40"/>
  <c r="F97" i="40"/>
  <c r="J97" i="40"/>
  <c r="N97" i="40"/>
  <c r="F5" i="43"/>
  <c r="F113" i="40"/>
  <c r="J5" i="43"/>
  <c r="J113" i="40"/>
  <c r="N5" i="43"/>
  <c r="N113" i="40"/>
  <c r="F6" i="43"/>
  <c r="J6" i="43"/>
  <c r="N6" i="43"/>
  <c r="F7" i="43"/>
  <c r="J7" i="43"/>
  <c r="N7" i="43"/>
  <c r="F8" i="43"/>
  <c r="J8" i="43"/>
  <c r="N8" i="43"/>
  <c r="F9" i="43"/>
  <c r="J9" i="43"/>
  <c r="N9" i="43"/>
  <c r="F10" i="43"/>
  <c r="J10" i="43"/>
  <c r="N10" i="43"/>
  <c r="F11" i="43"/>
  <c r="J11" i="43"/>
  <c r="N11" i="43"/>
  <c r="F12" i="43"/>
  <c r="J12" i="43"/>
  <c r="N12" i="43"/>
  <c r="F13" i="43"/>
  <c r="J13" i="43"/>
  <c r="N13" i="43"/>
  <c r="F14" i="43"/>
  <c r="J14" i="43"/>
  <c r="N14" i="43"/>
  <c r="F15" i="43"/>
  <c r="J15" i="43"/>
  <c r="N15" i="43"/>
  <c r="F16" i="43"/>
  <c r="J16" i="43"/>
  <c r="N16" i="43"/>
  <c r="F17" i="43"/>
  <c r="J17" i="43"/>
  <c r="N17" i="43"/>
  <c r="F129" i="40"/>
  <c r="J129" i="40"/>
  <c r="N129" i="40"/>
  <c r="F145" i="40"/>
  <c r="J145" i="40"/>
  <c r="N145" i="40"/>
  <c r="F161" i="40"/>
  <c r="J161" i="40"/>
  <c r="N161" i="40"/>
  <c r="V180" i="40"/>
  <c r="V17" i="40"/>
  <c r="Z180" i="40"/>
  <c r="Z17" i="40"/>
  <c r="AD180" i="40"/>
  <c r="AD17" i="40"/>
  <c r="V164" i="40"/>
  <c r="V33" i="40"/>
  <c r="Z164" i="40"/>
  <c r="Z33" i="40"/>
  <c r="AD164" i="40"/>
  <c r="AD33" i="40"/>
  <c r="F6" i="29"/>
  <c r="V198" i="40"/>
  <c r="J6" i="29"/>
  <c r="Z198" i="40"/>
  <c r="N6" i="29"/>
  <c r="AD198" i="40"/>
  <c r="F7" i="29"/>
  <c r="V199" i="40"/>
  <c r="J7" i="29"/>
  <c r="Z199" i="40"/>
  <c r="N7" i="29"/>
  <c r="AD199" i="40"/>
  <c r="F8" i="29"/>
  <c r="V200" i="40"/>
  <c r="J8" i="29"/>
  <c r="Z200" i="40"/>
  <c r="N8" i="29"/>
  <c r="AD200" i="40"/>
  <c r="F9" i="29"/>
  <c r="V201" i="40"/>
  <c r="J9" i="29"/>
  <c r="Z201" i="40"/>
  <c r="N9" i="29"/>
  <c r="AD201" i="40"/>
  <c r="F10" i="29"/>
  <c r="V202" i="40"/>
  <c r="J10" i="29"/>
  <c r="Z202" i="40"/>
  <c r="N10" i="29"/>
  <c r="AD202" i="40"/>
  <c r="F11" i="29"/>
  <c r="V203" i="40"/>
  <c r="J11" i="29"/>
  <c r="Z203" i="40"/>
  <c r="N11" i="29"/>
  <c r="AD203" i="40"/>
  <c r="F12" i="29"/>
  <c r="V204" i="40"/>
  <c r="J12" i="29"/>
  <c r="Z204" i="40"/>
  <c r="N12" i="29"/>
  <c r="AD204" i="40"/>
  <c r="F13" i="29"/>
  <c r="V205" i="40"/>
  <c r="J13" i="29"/>
  <c r="Z205" i="40"/>
  <c r="N13" i="29"/>
  <c r="AD205" i="40"/>
  <c r="F14" i="29"/>
  <c r="V206" i="40"/>
  <c r="J14" i="29"/>
  <c r="Z206" i="40"/>
  <c r="N14" i="29"/>
  <c r="AD206" i="40"/>
  <c r="F15" i="29"/>
  <c r="V207" i="40"/>
  <c r="J15" i="29"/>
  <c r="Z207" i="40"/>
  <c r="N15" i="29"/>
  <c r="AD207" i="40"/>
  <c r="F16" i="29"/>
  <c r="V208" i="40"/>
  <c r="J16" i="29"/>
  <c r="Z208" i="40"/>
  <c r="N16" i="29"/>
  <c r="AD208" i="40"/>
  <c r="F17" i="29"/>
  <c r="V209" i="40"/>
  <c r="J17" i="29"/>
  <c r="Z209" i="40"/>
  <c r="N17" i="29"/>
  <c r="AD209" i="40"/>
  <c r="F23" i="43"/>
  <c r="F37" i="43" s="1"/>
  <c r="V113" i="40"/>
  <c r="J23" i="43"/>
  <c r="J37" i="43" s="1"/>
  <c r="Z113" i="40"/>
  <c r="N23" i="43"/>
  <c r="N37" i="43" s="1"/>
  <c r="AD113" i="40"/>
  <c r="AL180" i="40"/>
  <c r="AL17" i="40"/>
  <c r="AP180" i="40"/>
  <c r="AP17" i="40"/>
  <c r="AT180" i="40"/>
  <c r="AT17" i="40"/>
  <c r="BB180" i="40"/>
  <c r="BB17" i="40"/>
  <c r="BF180" i="40"/>
  <c r="BF17" i="40"/>
  <c r="BJ180" i="40"/>
  <c r="BJ17" i="40"/>
  <c r="AL164" i="40"/>
  <c r="AL33" i="40"/>
  <c r="AP164" i="40"/>
  <c r="AP33" i="40"/>
  <c r="AT164" i="40"/>
  <c r="AT33" i="40"/>
  <c r="AL198" i="40"/>
  <c r="F6" i="30"/>
  <c r="AP198" i="40"/>
  <c r="J6" i="30"/>
  <c r="AT198" i="40"/>
  <c r="N6" i="30"/>
  <c r="F7" i="30"/>
  <c r="AL199" i="40"/>
  <c r="J7" i="30"/>
  <c r="AP199" i="40"/>
  <c r="N7" i="30"/>
  <c r="AT199" i="40"/>
  <c r="F8" i="30"/>
  <c r="AL200" i="40"/>
  <c r="J8" i="30"/>
  <c r="AP200" i="40"/>
  <c r="N8" i="30"/>
  <c r="AT200" i="40"/>
  <c r="F9" i="30"/>
  <c r="AL201" i="40"/>
  <c r="J9" i="30"/>
  <c r="AP201" i="40"/>
  <c r="N9" i="30"/>
  <c r="AT201" i="40"/>
  <c r="AL202" i="40"/>
  <c r="F10" i="30"/>
  <c r="AP202" i="40"/>
  <c r="J10" i="30"/>
  <c r="AT202" i="40"/>
  <c r="N10" i="30"/>
  <c r="F11" i="30"/>
  <c r="AL203" i="40"/>
  <c r="J11" i="30"/>
  <c r="AP203" i="40"/>
  <c r="N11" i="30"/>
  <c r="AT203" i="40"/>
  <c r="F12" i="30"/>
  <c r="AL204" i="40"/>
  <c r="J12" i="30"/>
  <c r="AP204" i="40"/>
  <c r="N12" i="30"/>
  <c r="AT204" i="40"/>
  <c r="F13" i="30"/>
  <c r="AL205" i="40"/>
  <c r="J13" i="30"/>
  <c r="AP205" i="40"/>
  <c r="N13" i="30"/>
  <c r="AT205" i="40"/>
  <c r="AL206" i="40"/>
  <c r="F14" i="30"/>
  <c r="AP206" i="40"/>
  <c r="J14" i="30"/>
  <c r="AT206" i="40"/>
  <c r="N14" i="30"/>
  <c r="F15" i="30"/>
  <c r="AL207" i="40"/>
  <c r="J15" i="30"/>
  <c r="AP207" i="40"/>
  <c r="N15" i="30"/>
  <c r="AT207" i="40"/>
  <c r="F16" i="30"/>
  <c r="AL208" i="40"/>
  <c r="J16" i="30"/>
  <c r="AP208" i="40"/>
  <c r="N16" i="30"/>
  <c r="AT208" i="40"/>
  <c r="F17" i="30"/>
  <c r="AL209" i="40"/>
  <c r="J17" i="30"/>
  <c r="AP209" i="40"/>
  <c r="N17" i="30"/>
  <c r="AT209" i="40"/>
  <c r="BB164" i="40"/>
  <c r="BB33" i="40"/>
  <c r="BF164" i="40"/>
  <c r="BF33" i="40"/>
  <c r="BJ33" i="40"/>
  <c r="F6" i="31"/>
  <c r="BB198" i="40"/>
  <c r="J6" i="31"/>
  <c r="BF198" i="40"/>
  <c r="N6" i="31"/>
  <c r="BJ198" i="40"/>
  <c r="BB199" i="40"/>
  <c r="F7" i="31"/>
  <c r="BF199" i="40"/>
  <c r="J7" i="31"/>
  <c r="BJ199" i="40"/>
  <c r="N7" i="31"/>
  <c r="BB200" i="40"/>
  <c r="F8" i="31"/>
  <c r="BF200" i="40"/>
  <c r="J8" i="31"/>
  <c r="BJ200" i="40"/>
  <c r="N8" i="31"/>
  <c r="F9" i="31"/>
  <c r="BB201" i="40"/>
  <c r="J9" i="31"/>
  <c r="BF201" i="40"/>
  <c r="N9" i="31"/>
  <c r="BJ201" i="40"/>
  <c r="F10" i="31"/>
  <c r="BB202" i="40"/>
  <c r="J10" i="31"/>
  <c r="BF202" i="40"/>
  <c r="N10" i="31"/>
  <c r="BJ202" i="40"/>
  <c r="BB203" i="40"/>
  <c r="F11" i="31"/>
  <c r="BF203" i="40"/>
  <c r="J11" i="31"/>
  <c r="BJ203" i="40"/>
  <c r="N11" i="31"/>
  <c r="BB204" i="40"/>
  <c r="F12" i="31"/>
  <c r="BF204" i="40"/>
  <c r="J12" i="31"/>
  <c r="BJ204" i="40"/>
  <c r="N12" i="31"/>
  <c r="F13" i="31"/>
  <c r="BB205" i="40"/>
  <c r="J13" i="31"/>
  <c r="BF205" i="40"/>
  <c r="N13" i="31"/>
  <c r="BJ205" i="40"/>
  <c r="F14" i="31"/>
  <c r="BB206" i="40"/>
  <c r="J14" i="31"/>
  <c r="BF206" i="40"/>
  <c r="N14" i="31"/>
  <c r="BJ206" i="40"/>
  <c r="BB207" i="40"/>
  <c r="F15" i="31"/>
  <c r="BF207" i="40"/>
  <c r="J15" i="31"/>
  <c r="BJ207" i="40"/>
  <c r="N15" i="31"/>
  <c r="BB208" i="40"/>
  <c r="F16" i="31"/>
  <c r="BF208" i="40"/>
  <c r="J16" i="31"/>
  <c r="BJ208" i="40"/>
  <c r="N16" i="31"/>
  <c r="F17" i="31"/>
  <c r="BB209" i="40"/>
  <c r="J17" i="31"/>
  <c r="BF209" i="40"/>
  <c r="N17" i="31"/>
  <c r="BJ209" i="40"/>
  <c r="F41" i="43"/>
  <c r="F55" i="43" s="1"/>
  <c r="AL113" i="40"/>
  <c r="J41" i="43"/>
  <c r="J55" i="43" s="1"/>
  <c r="AP113" i="40"/>
  <c r="N41" i="43"/>
  <c r="N55" i="43" s="1"/>
  <c r="AT113" i="40"/>
  <c r="F59" i="43"/>
  <c r="F73" i="43" s="1"/>
  <c r="BB113" i="40"/>
  <c r="J59" i="43"/>
  <c r="J73" i="43" s="1"/>
  <c r="BF113" i="40"/>
  <c r="N59" i="43"/>
  <c r="N73" i="43" s="1"/>
  <c r="BJ113" i="40"/>
  <c r="C15" i="39"/>
  <c r="O4" i="39"/>
  <c r="G15" i="39"/>
  <c r="K15" i="39"/>
  <c r="O5" i="39"/>
  <c r="G6" i="2"/>
  <c r="G160" i="39"/>
  <c r="K6" i="2"/>
  <c r="K160" i="39"/>
  <c r="O6" i="39"/>
  <c r="G7" i="2"/>
  <c r="G161" i="39"/>
  <c r="K7" i="2"/>
  <c r="K161" i="39"/>
  <c r="O7" i="39"/>
  <c r="G8" i="2"/>
  <c r="G162" i="39"/>
  <c r="K8" i="2"/>
  <c r="K162" i="39"/>
  <c r="O8" i="39"/>
  <c r="G9" i="2"/>
  <c r="G163" i="39"/>
  <c r="K9" i="2"/>
  <c r="K163" i="39"/>
  <c r="O9" i="39"/>
  <c r="G10" i="2"/>
  <c r="G164" i="39"/>
  <c r="K10" i="2"/>
  <c r="K164" i="39"/>
  <c r="O10" i="39"/>
  <c r="G11" i="2"/>
  <c r="G165" i="39"/>
  <c r="K11" i="2"/>
  <c r="K165" i="39"/>
  <c r="O11" i="39"/>
  <c r="G12" i="2"/>
  <c r="G166" i="39"/>
  <c r="K12" i="2"/>
  <c r="K166" i="39"/>
  <c r="O12" i="39"/>
  <c r="G13" i="2"/>
  <c r="G167" i="39"/>
  <c r="K13" i="2"/>
  <c r="K167" i="39"/>
  <c r="O13" i="39"/>
  <c r="G14" i="2"/>
  <c r="G168" i="39"/>
  <c r="K14" i="2"/>
  <c r="K168" i="39"/>
  <c r="O14" i="39"/>
  <c r="G15" i="2"/>
  <c r="G169" i="39"/>
  <c r="K15" i="2"/>
  <c r="K169" i="39"/>
  <c r="O18" i="39"/>
  <c r="C29" i="39"/>
  <c r="O19" i="39"/>
  <c r="O20" i="39"/>
  <c r="O21" i="39"/>
  <c r="O22" i="39"/>
  <c r="O23" i="39"/>
  <c r="O24" i="39"/>
  <c r="O25" i="39"/>
  <c r="O26" i="39"/>
  <c r="O27" i="39"/>
  <c r="O28" i="39"/>
  <c r="C43" i="39"/>
  <c r="O32" i="39"/>
  <c r="O33" i="39"/>
  <c r="O34" i="39"/>
  <c r="O35" i="39"/>
  <c r="O36" i="39"/>
  <c r="O37" i="39"/>
  <c r="O38" i="39"/>
  <c r="O39" i="39"/>
  <c r="O40" i="39"/>
  <c r="O41" i="39"/>
  <c r="O42" i="39"/>
  <c r="C57" i="39"/>
  <c r="O46" i="39"/>
  <c r="G5" i="32"/>
  <c r="G57" i="39"/>
  <c r="K5" i="32"/>
  <c r="K57" i="39"/>
  <c r="O47" i="39"/>
  <c r="O48" i="39"/>
  <c r="O49" i="39"/>
  <c r="G8" i="32"/>
  <c r="K8" i="32"/>
  <c r="O50" i="39"/>
  <c r="O51" i="39"/>
  <c r="O52" i="39"/>
  <c r="O53" i="39"/>
  <c r="O54" i="39"/>
  <c r="O55" i="39"/>
  <c r="O56" i="39"/>
  <c r="C71" i="39"/>
  <c r="O60" i="39"/>
  <c r="O61" i="39"/>
  <c r="O62" i="39"/>
  <c r="O63" i="39"/>
  <c r="O64" i="39"/>
  <c r="O65" i="39"/>
  <c r="O66" i="39"/>
  <c r="O67" i="39"/>
  <c r="O68" i="39"/>
  <c r="O69" i="39"/>
  <c r="O70" i="39"/>
  <c r="O74" i="39"/>
  <c r="C85" i="39"/>
  <c r="O75" i="39"/>
  <c r="O76" i="39"/>
  <c r="O77" i="39"/>
  <c r="O78" i="39"/>
  <c r="O79" i="39"/>
  <c r="O80" i="39"/>
  <c r="O81" i="39"/>
  <c r="O82" i="39"/>
  <c r="O83" i="39"/>
  <c r="O84" i="39"/>
  <c r="C99" i="39"/>
  <c r="O88" i="39"/>
  <c r="O89" i="39"/>
  <c r="O90" i="39"/>
  <c r="O91" i="39"/>
  <c r="O92" i="39"/>
  <c r="O93" i="39"/>
  <c r="O94" i="39"/>
  <c r="O95" i="39"/>
  <c r="O96" i="39"/>
  <c r="O97" i="39"/>
  <c r="O98" i="39"/>
  <c r="C113" i="39"/>
  <c r="O102" i="39"/>
  <c r="O103" i="39"/>
  <c r="O104" i="39"/>
  <c r="O105" i="39"/>
  <c r="O106" i="39"/>
  <c r="O107" i="39"/>
  <c r="O108" i="39"/>
  <c r="O109" i="39"/>
  <c r="O110" i="39"/>
  <c r="O111" i="39"/>
  <c r="O112" i="39"/>
  <c r="C127" i="39"/>
  <c r="O116" i="39"/>
  <c r="O117" i="39"/>
  <c r="O118" i="39"/>
  <c r="O119" i="39"/>
  <c r="O120" i="39"/>
  <c r="O121" i="39"/>
  <c r="O122" i="39"/>
  <c r="O123" i="39"/>
  <c r="O124" i="39"/>
  <c r="O125" i="39"/>
  <c r="O126" i="39"/>
  <c r="C197" i="40" l="1"/>
  <c r="C182" i="41"/>
  <c r="O182" i="41" s="1"/>
  <c r="AV194" i="40"/>
  <c r="P193" i="41"/>
  <c r="O100" i="41"/>
  <c r="P113" i="41"/>
  <c r="AF194" i="40"/>
  <c r="O20" i="41"/>
  <c r="P177" i="41"/>
  <c r="P194" i="40"/>
  <c r="K14" i="33"/>
  <c r="Z214" i="40"/>
  <c r="I6" i="33"/>
  <c r="N7" i="33"/>
  <c r="H9" i="33"/>
  <c r="M10" i="33"/>
  <c r="G12" i="33"/>
  <c r="L13" i="33"/>
  <c r="F15" i="33"/>
  <c r="K16" i="33"/>
  <c r="G10" i="33"/>
  <c r="L15" i="33"/>
  <c r="H6" i="33"/>
  <c r="F12" i="33"/>
  <c r="BI214" i="40"/>
  <c r="BA214" i="40"/>
  <c r="AO214" i="40"/>
  <c r="AC214" i="40"/>
  <c r="U214" i="40"/>
  <c r="G7" i="33"/>
  <c r="L8" i="33"/>
  <c r="F10" i="33"/>
  <c r="K11" i="33"/>
  <c r="E13" i="33"/>
  <c r="J14" i="33"/>
  <c r="D16" i="33"/>
  <c r="I17" i="33"/>
  <c r="H206" i="40"/>
  <c r="L7" i="33"/>
  <c r="L11" i="33"/>
  <c r="H15" i="33"/>
  <c r="J8" i="33"/>
  <c r="L14" i="33"/>
  <c r="BH214" i="40"/>
  <c r="AZ214" i="40"/>
  <c r="AN214" i="40"/>
  <c r="AB214" i="40"/>
  <c r="T214" i="40"/>
  <c r="H7" i="33"/>
  <c r="E12" i="33"/>
  <c r="I16" i="33"/>
  <c r="K9" i="33"/>
  <c r="H14" i="33"/>
  <c r="AA214" i="40"/>
  <c r="K214" i="40"/>
  <c r="G9" i="33"/>
  <c r="I15" i="33"/>
  <c r="AP214" i="40"/>
  <c r="D9" i="33"/>
  <c r="M14" i="33"/>
  <c r="BF214" i="40"/>
  <c r="AT214" i="40"/>
  <c r="AL214" i="40"/>
  <c r="N214" i="40"/>
  <c r="F214" i="40"/>
  <c r="F205" i="40"/>
  <c r="J202" i="40"/>
  <c r="M6" i="33"/>
  <c r="G8" i="33"/>
  <c r="L9" i="33"/>
  <c r="F11" i="33"/>
  <c r="K12" i="33"/>
  <c r="E14" i="33"/>
  <c r="J15" i="33"/>
  <c r="D17" i="33"/>
  <c r="K6" i="33"/>
  <c r="H11" i="33"/>
  <c r="F17" i="33"/>
  <c r="M7" i="33"/>
  <c r="K13" i="33"/>
  <c r="I214" i="40"/>
  <c r="I204" i="40"/>
  <c r="I200" i="40"/>
  <c r="F6" i="33"/>
  <c r="K7" i="33"/>
  <c r="E9" i="33"/>
  <c r="J10" i="33"/>
  <c r="D12" i="33"/>
  <c r="I13" i="33"/>
  <c r="N14" i="33"/>
  <c r="H16" i="33"/>
  <c r="M8" i="33"/>
  <c r="I12" i="33"/>
  <c r="E16" i="33"/>
  <c r="D10" i="33"/>
  <c r="F16" i="33"/>
  <c r="H214" i="40"/>
  <c r="I8" i="33"/>
  <c r="F13" i="33"/>
  <c r="J17" i="33"/>
  <c r="L10" i="33"/>
  <c r="M15" i="33"/>
  <c r="BC214" i="40"/>
  <c r="AQ214" i="40"/>
  <c r="E11" i="33"/>
  <c r="J16" i="33"/>
  <c r="BJ214" i="40"/>
  <c r="J7" i="33"/>
  <c r="H13" i="33"/>
  <c r="AD214" i="40"/>
  <c r="V214" i="40"/>
  <c r="F7" i="33"/>
  <c r="K8" i="33"/>
  <c r="E10" i="33"/>
  <c r="J11" i="33"/>
  <c r="D13" i="33"/>
  <c r="I14" i="33"/>
  <c r="N15" i="33"/>
  <c r="H17" i="33"/>
  <c r="M17" i="33"/>
  <c r="E8" i="33"/>
  <c r="M12" i="33"/>
  <c r="N8" i="33"/>
  <c r="E15" i="33"/>
  <c r="BE214" i="40"/>
  <c r="AS214" i="40"/>
  <c r="AK214" i="40"/>
  <c r="Y214" i="40"/>
  <c r="J6" i="33"/>
  <c r="D8" i="33"/>
  <c r="I9" i="33"/>
  <c r="N10" i="33"/>
  <c r="H12" i="33"/>
  <c r="M13" i="33"/>
  <c r="G15" i="33"/>
  <c r="L16" i="33"/>
  <c r="N9" i="33"/>
  <c r="J13" i="33"/>
  <c r="M16" i="33"/>
  <c r="D6" i="33"/>
  <c r="I11" i="33"/>
  <c r="K17" i="33"/>
  <c r="BD214" i="40"/>
  <c r="AR214" i="40"/>
  <c r="AJ214" i="40"/>
  <c r="X214" i="40"/>
  <c r="J9" i="33"/>
  <c r="N13" i="33"/>
  <c r="L6" i="33"/>
  <c r="M11" i="33"/>
  <c r="G17" i="33"/>
  <c r="W214" i="40"/>
  <c r="G214" i="40"/>
  <c r="J12" i="33"/>
  <c r="BB214" i="40"/>
  <c r="J214" i="40"/>
  <c r="N209" i="40"/>
  <c r="E6" i="33"/>
  <c r="I10" i="33"/>
  <c r="N11" i="33"/>
  <c r="G16" i="33"/>
  <c r="L17" i="33"/>
  <c r="F9" i="33"/>
  <c r="H10" i="33"/>
  <c r="N16" i="33"/>
  <c r="M214" i="40"/>
  <c r="E214" i="40"/>
  <c r="E209" i="40"/>
  <c r="N6" i="33"/>
  <c r="H8" i="33"/>
  <c r="M9" i="33"/>
  <c r="G11" i="33"/>
  <c r="L12" i="33"/>
  <c r="F14" i="33"/>
  <c r="K15" i="33"/>
  <c r="E17" i="33"/>
  <c r="D207" i="40"/>
  <c r="D7" i="33"/>
  <c r="D11" i="33"/>
  <c r="G14" i="33"/>
  <c r="N17" i="33"/>
  <c r="I7" i="33"/>
  <c r="G13" i="33"/>
  <c r="L214" i="40"/>
  <c r="D214" i="40"/>
  <c r="D206" i="40"/>
  <c r="G6" i="33"/>
  <c r="K10" i="33"/>
  <c r="D15" i="33"/>
  <c r="F8" i="33"/>
  <c r="N12" i="33"/>
  <c r="BG214" i="40"/>
  <c r="AM214" i="40"/>
  <c r="E7" i="33"/>
  <c r="D14" i="33"/>
  <c r="C190" i="41"/>
  <c r="O190" i="41" s="1"/>
  <c r="F215" i="40"/>
  <c r="M215" i="40"/>
  <c r="L215" i="40"/>
  <c r="C184" i="41"/>
  <c r="O184" i="41" s="1"/>
  <c r="G213" i="40"/>
  <c r="J215" i="40"/>
  <c r="H213" i="40"/>
  <c r="Z213" i="40"/>
  <c r="AC213" i="40"/>
  <c r="U213" i="40"/>
  <c r="AB213" i="40"/>
  <c r="T213" i="40"/>
  <c r="L213" i="40"/>
  <c r="H215" i="40"/>
  <c r="C186" i="41"/>
  <c r="O186" i="41" s="1"/>
  <c r="J213" i="40"/>
  <c r="BF213" i="40"/>
  <c r="AT213" i="40"/>
  <c r="AL213" i="40"/>
  <c r="BI213" i="40"/>
  <c r="BA213" i="40"/>
  <c r="AO213" i="40"/>
  <c r="BH213" i="40"/>
  <c r="AZ213" i="40"/>
  <c r="AN213" i="40"/>
  <c r="BK129" i="40"/>
  <c r="AY215" i="40"/>
  <c r="BC213" i="40"/>
  <c r="AE129" i="40"/>
  <c r="S215" i="40"/>
  <c r="S213" i="40"/>
  <c r="C215" i="40"/>
  <c r="O29" i="39"/>
  <c r="O43" i="39"/>
  <c r="O85" i="39"/>
  <c r="D213" i="40"/>
  <c r="I215" i="40"/>
  <c r="I213" i="40"/>
  <c r="N213" i="40"/>
  <c r="F213" i="40"/>
  <c r="AU129" i="40"/>
  <c r="AI215" i="40"/>
  <c r="AQ213" i="40"/>
  <c r="W213" i="40"/>
  <c r="O113" i="39"/>
  <c r="O99" i="39"/>
  <c r="BJ213" i="40"/>
  <c r="BB213" i="40"/>
  <c r="AP213" i="40"/>
  <c r="AD213" i="40"/>
  <c r="V213" i="40"/>
  <c r="N215" i="40"/>
  <c r="BE213" i="40"/>
  <c r="AS213" i="40"/>
  <c r="AK213" i="40"/>
  <c r="Y213" i="40"/>
  <c r="E215" i="40"/>
  <c r="BD213" i="40"/>
  <c r="AR213" i="40"/>
  <c r="AJ213" i="40"/>
  <c r="X213" i="40"/>
  <c r="D215" i="40"/>
  <c r="BG213" i="40"/>
  <c r="AY213" i="40"/>
  <c r="AI213" i="40"/>
  <c r="K215" i="40"/>
  <c r="E213" i="40"/>
  <c r="M213" i="40"/>
  <c r="AM213" i="40"/>
  <c r="AA213" i="40"/>
  <c r="G215" i="40"/>
  <c r="K213" i="40"/>
  <c r="C191" i="41"/>
  <c r="O191" i="41" s="1"/>
  <c r="C188" i="41"/>
  <c r="O188" i="41" s="1"/>
  <c r="O6" i="41"/>
  <c r="C192" i="41"/>
  <c r="O192" i="41" s="1"/>
  <c r="E203" i="40"/>
  <c r="C187" i="41"/>
  <c r="O187" i="41" s="1"/>
  <c r="J204" i="40"/>
  <c r="M203" i="40"/>
  <c r="G209" i="40"/>
  <c r="J201" i="40"/>
  <c r="L198" i="40"/>
  <c r="N205" i="40"/>
  <c r="O71" i="39"/>
  <c r="N203" i="40"/>
  <c r="G198" i="40"/>
  <c r="M205" i="40"/>
  <c r="E199" i="40"/>
  <c r="K207" i="40"/>
  <c r="N199" i="40"/>
  <c r="O127" i="39"/>
  <c r="I208" i="40"/>
  <c r="K201" i="40"/>
  <c r="BK145" i="40"/>
  <c r="C181" i="41"/>
  <c r="O181" i="41" s="1"/>
  <c r="F206" i="40"/>
  <c r="E204" i="40"/>
  <c r="C183" i="41"/>
  <c r="O183" i="41" s="1"/>
  <c r="J208" i="40"/>
  <c r="F207" i="40"/>
  <c r="J200" i="40"/>
  <c r="E205" i="40"/>
  <c r="H199" i="40"/>
  <c r="J207" i="40"/>
  <c r="J199" i="40"/>
  <c r="F198" i="40"/>
  <c r="E208" i="40"/>
  <c r="I205" i="40"/>
  <c r="O27" i="41"/>
  <c r="C171" i="41"/>
  <c r="C176" i="41"/>
  <c r="C189" i="41"/>
  <c r="O189" i="41" s="1"/>
  <c r="O26" i="41"/>
  <c r="C170" i="41"/>
  <c r="O25" i="41"/>
  <c r="C169" i="41"/>
  <c r="O31" i="41"/>
  <c r="C175" i="41"/>
  <c r="O30" i="41"/>
  <c r="C174" i="41"/>
  <c r="C113" i="41"/>
  <c r="F203" i="40"/>
  <c r="D204" i="40"/>
  <c r="M207" i="40"/>
  <c r="C145" i="41"/>
  <c r="O132" i="41"/>
  <c r="O23" i="41"/>
  <c r="C167" i="41"/>
  <c r="O22" i="41"/>
  <c r="C166" i="41"/>
  <c r="C49" i="41"/>
  <c r="C97" i="41"/>
  <c r="C185" i="41"/>
  <c r="O185" i="41" s="1"/>
  <c r="C81" i="41"/>
  <c r="C129" i="41"/>
  <c r="O116" i="41"/>
  <c r="C172" i="41"/>
  <c r="J209" i="40"/>
  <c r="N206" i="40"/>
  <c r="N198" i="40"/>
  <c r="D203" i="40"/>
  <c r="K199" i="40"/>
  <c r="I203" i="40"/>
  <c r="M200" i="40"/>
  <c r="O29" i="41"/>
  <c r="C173" i="41"/>
  <c r="C161" i="41"/>
  <c r="O161" i="41" s="1"/>
  <c r="C168" i="41"/>
  <c r="C65" i="41"/>
  <c r="C165" i="41"/>
  <c r="C33" i="41"/>
  <c r="N207" i="40"/>
  <c r="F199" i="40"/>
  <c r="G201" i="40"/>
  <c r="I207" i="40"/>
  <c r="K202" i="40"/>
  <c r="N208" i="40"/>
  <c r="F19" i="43"/>
  <c r="F208" i="40"/>
  <c r="M201" i="40"/>
  <c r="E201" i="40"/>
  <c r="K205" i="40"/>
  <c r="D202" i="40"/>
  <c r="M209" i="40"/>
  <c r="I206" i="40"/>
  <c r="I202" i="40"/>
  <c r="M199" i="40"/>
  <c r="I198" i="40"/>
  <c r="L205" i="40"/>
  <c r="D201" i="40"/>
  <c r="O65" i="40"/>
  <c r="I199" i="40"/>
  <c r="H208" i="40"/>
  <c r="L206" i="40"/>
  <c r="D205" i="40"/>
  <c r="H201" i="40"/>
  <c r="G155" i="39"/>
  <c r="K16" i="32"/>
  <c r="C7" i="2"/>
  <c r="O132" i="39"/>
  <c r="C161" i="39"/>
  <c r="C13" i="32"/>
  <c r="C28" i="32" s="1"/>
  <c r="O152" i="39"/>
  <c r="C9" i="32"/>
  <c r="C24" i="32" s="1"/>
  <c r="O148" i="39"/>
  <c r="C7" i="32"/>
  <c r="C22" i="32" s="1"/>
  <c r="O146" i="39"/>
  <c r="O191" i="40"/>
  <c r="C16" i="33"/>
  <c r="C34" i="33" s="1"/>
  <c r="O192" i="40"/>
  <c r="C17" i="33"/>
  <c r="C35" i="33" s="1"/>
  <c r="L197" i="40"/>
  <c r="L177" i="40"/>
  <c r="J155" i="39"/>
  <c r="J5" i="32"/>
  <c r="J16" i="32" s="1"/>
  <c r="BI197" i="40"/>
  <c r="M5" i="31"/>
  <c r="BI177" i="40"/>
  <c r="I5" i="30"/>
  <c r="AO197" i="40"/>
  <c r="AO177" i="40"/>
  <c r="E5" i="36"/>
  <c r="E19" i="36" s="1"/>
  <c r="BA193" i="40"/>
  <c r="Y197" i="40"/>
  <c r="I5" i="29"/>
  <c r="Y177" i="40"/>
  <c r="E5" i="34"/>
  <c r="E19" i="34" s="1"/>
  <c r="U193" i="40"/>
  <c r="I19" i="43"/>
  <c r="E207" i="40"/>
  <c r="E197" i="40"/>
  <c r="E177" i="40"/>
  <c r="N5" i="33"/>
  <c r="N193" i="40"/>
  <c r="O33" i="40"/>
  <c r="M155" i="39"/>
  <c r="M5" i="32"/>
  <c r="O169" i="40"/>
  <c r="C202" i="40"/>
  <c r="C17" i="30"/>
  <c r="C35" i="30" s="1"/>
  <c r="AI209" i="40"/>
  <c r="AU176" i="40"/>
  <c r="AU170" i="40"/>
  <c r="C11" i="30"/>
  <c r="C29" i="30" s="1"/>
  <c r="AI203" i="40"/>
  <c r="AU166" i="40"/>
  <c r="C7" i="30"/>
  <c r="C25" i="30" s="1"/>
  <c r="AI199" i="40"/>
  <c r="AU191" i="40"/>
  <c r="C16" i="35"/>
  <c r="C34" i="35" s="1"/>
  <c r="C10" i="35"/>
  <c r="C28" i="35" s="1"/>
  <c r="AU185" i="40"/>
  <c r="C6" i="35"/>
  <c r="C24" i="35" s="1"/>
  <c r="AU181" i="40"/>
  <c r="AM193" i="40"/>
  <c r="G5" i="35"/>
  <c r="G19" i="35" s="1"/>
  <c r="AE113" i="40"/>
  <c r="AE164" i="40"/>
  <c r="S197" i="40"/>
  <c r="S177" i="40"/>
  <c r="AE189" i="40"/>
  <c r="C14" i="34"/>
  <c r="C32" i="34" s="1"/>
  <c r="C8" i="34"/>
  <c r="C26" i="34" s="1"/>
  <c r="AE183" i="40"/>
  <c r="W193" i="40"/>
  <c r="G5" i="34"/>
  <c r="G19" i="34" s="1"/>
  <c r="O144" i="39"/>
  <c r="O57" i="39"/>
  <c r="N5" i="31"/>
  <c r="BJ197" i="40"/>
  <c r="BJ177" i="40"/>
  <c r="F5" i="31"/>
  <c r="F19" i="31" s="1"/>
  <c r="BB197" i="40"/>
  <c r="BB177" i="40"/>
  <c r="J5" i="30"/>
  <c r="AP197" i="40"/>
  <c r="AP177" i="40"/>
  <c r="N5" i="36"/>
  <c r="BJ193" i="40"/>
  <c r="F5" i="36"/>
  <c r="F19" i="36" s="1"/>
  <c r="BB193" i="40"/>
  <c r="J5" i="35"/>
  <c r="J19" i="35" s="1"/>
  <c r="AP193" i="40"/>
  <c r="J5" i="29"/>
  <c r="Z197" i="40"/>
  <c r="Z177" i="40"/>
  <c r="N5" i="34"/>
  <c r="AD193" i="40"/>
  <c r="F5" i="34"/>
  <c r="F19" i="34" s="1"/>
  <c r="V193" i="40"/>
  <c r="J19" i="43"/>
  <c r="F209" i="40"/>
  <c r="J206" i="40"/>
  <c r="N201" i="40"/>
  <c r="F201" i="40"/>
  <c r="J198" i="40"/>
  <c r="J197" i="40"/>
  <c r="J177" i="40"/>
  <c r="L5" i="33"/>
  <c r="L193" i="40"/>
  <c r="O187" i="40"/>
  <c r="C12" i="33"/>
  <c r="C30" i="33" s="1"/>
  <c r="O188" i="40"/>
  <c r="C13" i="33"/>
  <c r="C31" i="33" s="1"/>
  <c r="O49" i="40"/>
  <c r="O174" i="40"/>
  <c r="C207" i="40"/>
  <c r="O182" i="40"/>
  <c r="C7" i="33"/>
  <c r="C25" i="33" s="1"/>
  <c r="M19" i="43"/>
  <c r="I197" i="40"/>
  <c r="I177" i="40"/>
  <c r="I5" i="33"/>
  <c r="I193" i="40"/>
  <c r="L209" i="40"/>
  <c r="L208" i="40"/>
  <c r="H205" i="40"/>
  <c r="L203" i="40"/>
  <c r="L201" i="40"/>
  <c r="C193" i="40"/>
  <c r="C6" i="33"/>
  <c r="C24" i="33" s="1"/>
  <c r="O181" i="40"/>
  <c r="K204" i="40"/>
  <c r="C199" i="40"/>
  <c r="O166" i="40"/>
  <c r="O165" i="40"/>
  <c r="C198" i="40"/>
  <c r="C164" i="41"/>
  <c r="L5" i="31"/>
  <c r="BH197" i="40"/>
  <c r="BH177" i="40"/>
  <c r="D5" i="31"/>
  <c r="D19" i="31" s="1"/>
  <c r="AZ197" i="40"/>
  <c r="AZ177" i="40"/>
  <c r="H5" i="30"/>
  <c r="AN197" i="40"/>
  <c r="AN177" i="40"/>
  <c r="L5" i="36"/>
  <c r="L19" i="36" s="1"/>
  <c r="BH193" i="40"/>
  <c r="D5" i="36"/>
  <c r="D19" i="36" s="1"/>
  <c r="AZ193" i="40"/>
  <c r="H5" i="35"/>
  <c r="H19" i="35" s="1"/>
  <c r="AN193" i="40"/>
  <c r="X197" i="40"/>
  <c r="H5" i="29"/>
  <c r="X177" i="40"/>
  <c r="L5" i="34"/>
  <c r="L19" i="34" s="1"/>
  <c r="AB193" i="40"/>
  <c r="D5" i="34"/>
  <c r="D19" i="34" s="1"/>
  <c r="T193" i="40"/>
  <c r="D19" i="43"/>
  <c r="D198" i="40"/>
  <c r="O172" i="40"/>
  <c r="C205" i="40"/>
  <c r="C203" i="40"/>
  <c r="O170" i="40"/>
  <c r="K198" i="40"/>
  <c r="O190" i="40"/>
  <c r="C15" i="33"/>
  <c r="C33" i="33" s="1"/>
  <c r="H155" i="39"/>
  <c r="H5" i="32"/>
  <c r="H16" i="32" s="1"/>
  <c r="C55" i="43"/>
  <c r="N56" i="43" s="1"/>
  <c r="BK176" i="40"/>
  <c r="C17" i="31"/>
  <c r="AY209" i="40"/>
  <c r="BK174" i="40"/>
  <c r="AY207" i="40"/>
  <c r="C15" i="31"/>
  <c r="C13" i="31"/>
  <c r="AY205" i="40"/>
  <c r="BK172" i="40"/>
  <c r="BK170" i="40"/>
  <c r="AY203" i="40"/>
  <c r="C11" i="31"/>
  <c r="BK168" i="40"/>
  <c r="C9" i="31"/>
  <c r="AY201" i="40"/>
  <c r="BK166" i="40"/>
  <c r="AY199" i="40"/>
  <c r="C7" i="31"/>
  <c r="BG177" i="40"/>
  <c r="K5" i="31"/>
  <c r="BG197" i="40"/>
  <c r="BK33" i="40"/>
  <c r="AI177" i="40"/>
  <c r="AI197" i="40"/>
  <c r="AU164" i="40"/>
  <c r="C16" i="36"/>
  <c r="C34" i="36" s="1"/>
  <c r="BK191" i="40"/>
  <c r="BK189" i="40"/>
  <c r="C14" i="36"/>
  <c r="C32" i="36" s="1"/>
  <c r="C12" i="36"/>
  <c r="C30" i="36" s="1"/>
  <c r="BK187" i="40"/>
  <c r="BK185" i="40"/>
  <c r="C10" i="36"/>
  <c r="C28" i="36" s="1"/>
  <c r="C8" i="36"/>
  <c r="C26" i="36" s="1"/>
  <c r="BK183" i="40"/>
  <c r="BK181" i="40"/>
  <c r="C6" i="36"/>
  <c r="C24" i="36" s="1"/>
  <c r="BC193" i="40"/>
  <c r="G5" i="36"/>
  <c r="G19" i="36" s="1"/>
  <c r="C16" i="29"/>
  <c r="S208" i="40"/>
  <c r="AE175" i="40"/>
  <c r="AE173" i="40"/>
  <c r="S206" i="40"/>
  <c r="C14" i="29"/>
  <c r="AE171" i="40"/>
  <c r="C12" i="29"/>
  <c r="S204" i="40"/>
  <c r="S202" i="40"/>
  <c r="C10" i="29"/>
  <c r="AE169" i="40"/>
  <c r="AE167" i="40"/>
  <c r="C8" i="29"/>
  <c r="S200" i="40"/>
  <c r="AE165" i="40"/>
  <c r="S198" i="40"/>
  <c r="C6" i="29"/>
  <c r="W177" i="40"/>
  <c r="W197" i="40"/>
  <c r="G5" i="29"/>
  <c r="G19" i="29" s="1"/>
  <c r="O161" i="40"/>
  <c r="G19" i="43"/>
  <c r="K206" i="40"/>
  <c r="K203" i="40"/>
  <c r="K200" i="40"/>
  <c r="K193" i="40"/>
  <c r="K5" i="33"/>
  <c r="H203" i="40"/>
  <c r="D200" i="40"/>
  <c r="C10" i="33"/>
  <c r="C28" i="33" s="1"/>
  <c r="O185" i="40"/>
  <c r="C208" i="40"/>
  <c r="O175" i="40"/>
  <c r="G197" i="40"/>
  <c r="G177" i="40"/>
  <c r="C15" i="30"/>
  <c r="C33" i="30" s="1"/>
  <c r="AI207" i="40"/>
  <c r="AU174" i="40"/>
  <c r="C14" i="35"/>
  <c r="C32" i="35" s="1"/>
  <c r="AU189" i="40"/>
  <c r="AE185" i="40"/>
  <c r="C10" i="34"/>
  <c r="C28" i="34" s="1"/>
  <c r="C12" i="2"/>
  <c r="C166" i="39"/>
  <c r="O137" i="39"/>
  <c r="C15" i="2"/>
  <c r="O140" i="39"/>
  <c r="O169" i="39" s="1"/>
  <c r="C169" i="39"/>
  <c r="C12" i="32"/>
  <c r="C27" i="32" s="1"/>
  <c r="O151" i="39"/>
  <c r="C6" i="32"/>
  <c r="C21" i="32" s="1"/>
  <c r="O145" i="39"/>
  <c r="N197" i="40"/>
  <c r="N177" i="40"/>
  <c r="H5" i="33"/>
  <c r="H193" i="40"/>
  <c r="O183" i="40"/>
  <c r="C8" i="33"/>
  <c r="C26" i="33" s="1"/>
  <c r="H207" i="40"/>
  <c r="L199" i="40"/>
  <c r="J5" i="33"/>
  <c r="J193" i="40"/>
  <c r="O171" i="40"/>
  <c r="C204" i="40"/>
  <c r="O180" i="40"/>
  <c r="G5" i="33"/>
  <c r="G193" i="40"/>
  <c r="N5" i="32"/>
  <c r="F155" i="39"/>
  <c r="F5" i="32"/>
  <c r="F16" i="32" s="1"/>
  <c r="BE197" i="40"/>
  <c r="I5" i="31"/>
  <c r="BE177" i="40"/>
  <c r="M5" i="30"/>
  <c r="AS197" i="40"/>
  <c r="AS177" i="40"/>
  <c r="E5" i="30"/>
  <c r="E19" i="30" s="1"/>
  <c r="AK197" i="40"/>
  <c r="AK177" i="40"/>
  <c r="I5" i="36"/>
  <c r="I19" i="36" s="1"/>
  <c r="BE193" i="40"/>
  <c r="M5" i="35"/>
  <c r="AS193" i="40"/>
  <c r="E5" i="35"/>
  <c r="E19" i="35" s="1"/>
  <c r="AK193" i="40"/>
  <c r="AC197" i="40"/>
  <c r="M5" i="29"/>
  <c r="AC177" i="40"/>
  <c r="U197" i="40"/>
  <c r="E5" i="29"/>
  <c r="E19" i="29" s="1"/>
  <c r="U177" i="40"/>
  <c r="I5" i="34"/>
  <c r="I19" i="34" s="1"/>
  <c r="Y193" i="40"/>
  <c r="I209" i="40"/>
  <c r="M208" i="40"/>
  <c r="M206" i="40"/>
  <c r="E206" i="40"/>
  <c r="M204" i="40"/>
  <c r="M202" i="40"/>
  <c r="E202" i="40"/>
  <c r="I201" i="40"/>
  <c r="E200" i="40"/>
  <c r="M198" i="40"/>
  <c r="E198" i="40"/>
  <c r="M197" i="40"/>
  <c r="M177" i="40"/>
  <c r="E5" i="33"/>
  <c r="E193" i="40"/>
  <c r="D197" i="40"/>
  <c r="D177" i="40"/>
  <c r="O164" i="40"/>
  <c r="C177" i="40"/>
  <c r="H19" i="43"/>
  <c r="H209" i="40"/>
  <c r="L207" i="40"/>
  <c r="H204" i="40"/>
  <c r="H202" i="40"/>
  <c r="L200" i="40"/>
  <c r="D199" i="40"/>
  <c r="K209" i="40"/>
  <c r="O173" i="40"/>
  <c r="C206" i="40"/>
  <c r="O167" i="40"/>
  <c r="C200" i="40"/>
  <c r="BK164" i="40"/>
  <c r="AY197" i="40"/>
  <c r="AY177" i="40"/>
  <c r="AU175" i="40"/>
  <c r="C16" i="30"/>
  <c r="C34" i="30" s="1"/>
  <c r="AI208" i="40"/>
  <c r="AU173" i="40"/>
  <c r="C14" i="30"/>
  <c r="C32" i="30" s="1"/>
  <c r="AI206" i="40"/>
  <c r="AU171" i="40"/>
  <c r="C12" i="30"/>
  <c r="C30" i="30" s="1"/>
  <c r="AI204" i="40"/>
  <c r="C10" i="30"/>
  <c r="C28" i="30" s="1"/>
  <c r="AI202" i="40"/>
  <c r="AU169" i="40"/>
  <c r="AU167" i="40"/>
  <c r="C8" i="30"/>
  <c r="C26" i="30" s="1"/>
  <c r="AI200" i="40"/>
  <c r="AU165" i="40"/>
  <c r="C6" i="30"/>
  <c r="C24" i="30" s="1"/>
  <c r="AI198" i="40"/>
  <c r="AM177" i="40"/>
  <c r="G5" i="30"/>
  <c r="G19" i="30" s="1"/>
  <c r="AM197" i="40"/>
  <c r="BK17" i="40"/>
  <c r="AU192" i="40"/>
  <c r="C17" i="35"/>
  <c r="C35" i="35" s="1"/>
  <c r="AU190" i="40"/>
  <c r="C15" i="35"/>
  <c r="C33" i="35" s="1"/>
  <c r="AU188" i="40"/>
  <c r="C13" i="35"/>
  <c r="C31" i="35" s="1"/>
  <c r="AU186" i="40"/>
  <c r="C11" i="35"/>
  <c r="C29" i="35" s="1"/>
  <c r="AU184" i="40"/>
  <c r="C9" i="35"/>
  <c r="C27" i="35" s="1"/>
  <c r="AU182" i="40"/>
  <c r="C7" i="35"/>
  <c r="C25" i="35" s="1"/>
  <c r="AQ193" i="40"/>
  <c r="K5" i="35"/>
  <c r="K19" i="35" s="1"/>
  <c r="AU17" i="40"/>
  <c r="AE33" i="40"/>
  <c r="AE192" i="40"/>
  <c r="C17" i="34"/>
  <c r="C35" i="34" s="1"/>
  <c r="AE190" i="40"/>
  <c r="C15" i="34"/>
  <c r="C33" i="34" s="1"/>
  <c r="AE188" i="40"/>
  <c r="C13" i="34"/>
  <c r="C31" i="34" s="1"/>
  <c r="AE186" i="40"/>
  <c r="C11" i="34"/>
  <c r="C29" i="34" s="1"/>
  <c r="AE184" i="40"/>
  <c r="C9" i="34"/>
  <c r="C27" i="34" s="1"/>
  <c r="AE182" i="40"/>
  <c r="C7" i="34"/>
  <c r="C25" i="34" s="1"/>
  <c r="AA193" i="40"/>
  <c r="K5" i="34"/>
  <c r="K19" i="34" s="1"/>
  <c r="AE17" i="40"/>
  <c r="O129" i="40"/>
  <c r="O81" i="40"/>
  <c r="K177" i="40"/>
  <c r="K197" i="40"/>
  <c r="O186" i="40"/>
  <c r="C11" i="33"/>
  <c r="C29" i="33" s="1"/>
  <c r="C8" i="2"/>
  <c r="C162" i="39"/>
  <c r="O133" i="39"/>
  <c r="C11" i="32"/>
  <c r="C26" i="32" s="1"/>
  <c r="O150" i="39"/>
  <c r="F197" i="40"/>
  <c r="F177" i="40"/>
  <c r="BA197" i="40"/>
  <c r="E5" i="31"/>
  <c r="E19" i="31" s="1"/>
  <c r="BA177" i="40"/>
  <c r="M5" i="36"/>
  <c r="BI193" i="40"/>
  <c r="I5" i="35"/>
  <c r="I19" i="35" s="1"/>
  <c r="AO193" i="40"/>
  <c r="M5" i="34"/>
  <c r="AC193" i="40"/>
  <c r="M5" i="33"/>
  <c r="M193" i="40"/>
  <c r="E155" i="39"/>
  <c r="E5" i="32"/>
  <c r="E16" i="32" s="1"/>
  <c r="AU172" i="40"/>
  <c r="C13" i="30"/>
  <c r="C31" i="30" s="1"/>
  <c r="AI205" i="40"/>
  <c r="AU168" i="40"/>
  <c r="C9" i="30"/>
  <c r="C27" i="30" s="1"/>
  <c r="AI201" i="40"/>
  <c r="AQ177" i="40"/>
  <c r="K5" i="30"/>
  <c r="AQ197" i="40"/>
  <c r="BK180" i="40"/>
  <c r="AY193" i="40"/>
  <c r="AU187" i="40"/>
  <c r="C12" i="35"/>
  <c r="C30" i="35" s="1"/>
  <c r="AU183" i="40"/>
  <c r="C8" i="35"/>
  <c r="C26" i="35" s="1"/>
  <c r="C16" i="34"/>
  <c r="C34" i="34" s="1"/>
  <c r="AE191" i="40"/>
  <c r="C12" i="34"/>
  <c r="C30" i="34" s="1"/>
  <c r="AE187" i="40"/>
  <c r="AE181" i="40"/>
  <c r="C6" i="34"/>
  <c r="C24" i="34" s="1"/>
  <c r="O145" i="40"/>
  <c r="O113" i="40"/>
  <c r="C11" i="2"/>
  <c r="C165" i="39"/>
  <c r="O136" i="39"/>
  <c r="C10" i="2"/>
  <c r="C164" i="39"/>
  <c r="O135" i="39"/>
  <c r="C6" i="2"/>
  <c r="C160" i="39"/>
  <c r="O131" i="39"/>
  <c r="C14" i="32"/>
  <c r="C29" i="32" s="1"/>
  <c r="O153" i="39"/>
  <c r="C10" i="32"/>
  <c r="C25" i="32" s="1"/>
  <c r="O149" i="39"/>
  <c r="N19" i="43"/>
  <c r="C14" i="2"/>
  <c r="C168" i="39"/>
  <c r="O139" i="39"/>
  <c r="C9" i="2"/>
  <c r="C163" i="39"/>
  <c r="O134" i="39"/>
  <c r="C13" i="2"/>
  <c r="C167" i="39"/>
  <c r="O138" i="39"/>
  <c r="K155" i="39"/>
  <c r="C8" i="32"/>
  <c r="C23" i="32" s="1"/>
  <c r="O147" i="39"/>
  <c r="G16" i="32"/>
  <c r="O15" i="39"/>
  <c r="J5" i="31"/>
  <c r="BF197" i="40"/>
  <c r="BF177" i="40"/>
  <c r="N5" i="30"/>
  <c r="AT197" i="40"/>
  <c r="AT177" i="40"/>
  <c r="F5" i="30"/>
  <c r="F19" i="30" s="1"/>
  <c r="AL197" i="40"/>
  <c r="AL177" i="40"/>
  <c r="J5" i="36"/>
  <c r="J19" i="36" s="1"/>
  <c r="BF193" i="40"/>
  <c r="N5" i="35"/>
  <c r="AT193" i="40"/>
  <c r="F5" i="35"/>
  <c r="F19" i="35" s="1"/>
  <c r="AL193" i="40"/>
  <c r="N5" i="29"/>
  <c r="AD197" i="40"/>
  <c r="AD177" i="40"/>
  <c r="F5" i="29"/>
  <c r="F19" i="29" s="1"/>
  <c r="V197" i="40"/>
  <c r="V177" i="40"/>
  <c r="J5" i="34"/>
  <c r="J19" i="34" s="1"/>
  <c r="Z193" i="40"/>
  <c r="J205" i="40"/>
  <c r="N204" i="40"/>
  <c r="F204" i="40"/>
  <c r="J203" i="40"/>
  <c r="N202" i="40"/>
  <c r="F202" i="40"/>
  <c r="N200" i="40"/>
  <c r="F200" i="40"/>
  <c r="D5" i="33"/>
  <c r="D193" i="40"/>
  <c r="C14" i="33"/>
  <c r="C32" i="33" s="1"/>
  <c r="O189" i="40"/>
  <c r="K208" i="40"/>
  <c r="G211" i="41"/>
  <c r="E19" i="43"/>
  <c r="O184" i="40"/>
  <c r="C9" i="33"/>
  <c r="C27" i="33" s="1"/>
  <c r="D209" i="40"/>
  <c r="D208" i="40"/>
  <c r="L204" i="40"/>
  <c r="L202" i="40"/>
  <c r="H200" i="40"/>
  <c r="H198" i="40"/>
  <c r="H197" i="40"/>
  <c r="H177" i="40"/>
  <c r="G208" i="40"/>
  <c r="G206" i="40"/>
  <c r="G203" i="40"/>
  <c r="G200" i="40"/>
  <c r="I155" i="39"/>
  <c r="I5" i="32"/>
  <c r="I16" i="32" s="1"/>
  <c r="H5" i="31"/>
  <c r="BD197" i="40"/>
  <c r="BD177" i="40"/>
  <c r="L5" i="30"/>
  <c r="AR197" i="40"/>
  <c r="AR177" i="40"/>
  <c r="D5" i="30"/>
  <c r="D19" i="30" s="1"/>
  <c r="AJ197" i="40"/>
  <c r="AJ177" i="40"/>
  <c r="H5" i="36"/>
  <c r="H19" i="36" s="1"/>
  <c r="BD193" i="40"/>
  <c r="L5" i="35"/>
  <c r="L19" i="35" s="1"/>
  <c r="AR193" i="40"/>
  <c r="D5" i="35"/>
  <c r="D19" i="35" s="1"/>
  <c r="AJ193" i="40"/>
  <c r="AB197" i="40"/>
  <c r="L5" i="29"/>
  <c r="AB177" i="40"/>
  <c r="T197" i="40"/>
  <c r="D5" i="29"/>
  <c r="D19" i="29" s="1"/>
  <c r="T177" i="40"/>
  <c r="H5" i="34"/>
  <c r="H19" i="34" s="1"/>
  <c r="X193" i="40"/>
  <c r="L19" i="43"/>
  <c r="F5" i="33"/>
  <c r="F193" i="40"/>
  <c r="G207" i="40"/>
  <c r="G204" i="40"/>
  <c r="O168" i="40"/>
  <c r="C201" i="40"/>
  <c r="L155" i="39"/>
  <c r="L5" i="32"/>
  <c r="L16" i="32" s="1"/>
  <c r="D155" i="39"/>
  <c r="D5" i="32"/>
  <c r="D16" i="32" s="1"/>
  <c r="BK113" i="40"/>
  <c r="AU113" i="40"/>
  <c r="BK175" i="40"/>
  <c r="C16" i="31"/>
  <c r="AY208" i="40"/>
  <c r="C14" i="31"/>
  <c r="AY206" i="40"/>
  <c r="BK173" i="40"/>
  <c r="BK171" i="40"/>
  <c r="C12" i="31"/>
  <c r="AY204" i="40"/>
  <c r="BK169" i="40"/>
  <c r="C10" i="31"/>
  <c r="AY202" i="40"/>
  <c r="C8" i="31"/>
  <c r="AY200" i="40"/>
  <c r="BK167" i="40"/>
  <c r="BK165" i="40"/>
  <c r="C6" i="31"/>
  <c r="AY198" i="40"/>
  <c r="BC177" i="40"/>
  <c r="G5" i="31"/>
  <c r="G19" i="31" s="1"/>
  <c r="BC197" i="40"/>
  <c r="AU33" i="40"/>
  <c r="BK192" i="40"/>
  <c r="C17" i="36"/>
  <c r="C35" i="36" s="1"/>
  <c r="BK190" i="40"/>
  <c r="C15" i="36"/>
  <c r="C33" i="36" s="1"/>
  <c r="BK188" i="40"/>
  <c r="C13" i="36"/>
  <c r="C31" i="36" s="1"/>
  <c r="BK186" i="40"/>
  <c r="C11" i="36"/>
  <c r="C29" i="36" s="1"/>
  <c r="BK184" i="40"/>
  <c r="C9" i="36"/>
  <c r="C27" i="36" s="1"/>
  <c r="BK182" i="40"/>
  <c r="C7" i="36"/>
  <c r="C25" i="36" s="1"/>
  <c r="BG193" i="40"/>
  <c r="K5" i="36"/>
  <c r="K19" i="36" s="1"/>
  <c r="AU180" i="40"/>
  <c r="AI193" i="40"/>
  <c r="AE176" i="40"/>
  <c r="S209" i="40"/>
  <c r="C17" i="29"/>
  <c r="AE174" i="40"/>
  <c r="S207" i="40"/>
  <c r="C15" i="29"/>
  <c r="AE172" i="40"/>
  <c r="S205" i="40"/>
  <c r="C13" i="29"/>
  <c r="AE170" i="40"/>
  <c r="S203" i="40"/>
  <c r="C11" i="29"/>
  <c r="S201" i="40"/>
  <c r="C9" i="29"/>
  <c r="AE168" i="40"/>
  <c r="AE166" i="40"/>
  <c r="S199" i="40"/>
  <c r="C7" i="29"/>
  <c r="AA177" i="40"/>
  <c r="AA197" i="40"/>
  <c r="K5" i="29"/>
  <c r="S193" i="40"/>
  <c r="AE180" i="40"/>
  <c r="K19" i="43"/>
  <c r="O97" i="40"/>
  <c r="O176" i="40"/>
  <c r="C209" i="40"/>
  <c r="G205" i="40"/>
  <c r="G202" i="40"/>
  <c r="G199" i="40"/>
  <c r="C5" i="32"/>
  <c r="C155" i="39"/>
  <c r="M16" i="32" l="1"/>
  <c r="M19" i="35"/>
  <c r="N19" i="36"/>
  <c r="M19" i="34"/>
  <c r="N16" i="32"/>
  <c r="N19" i="35"/>
  <c r="M19" i="36"/>
  <c r="N19" i="34"/>
  <c r="N19" i="31"/>
  <c r="N19" i="29"/>
  <c r="N19" i="30"/>
  <c r="M19" i="29"/>
  <c r="M19" i="31"/>
  <c r="M19" i="30"/>
  <c r="L19" i="29"/>
  <c r="L19" i="30"/>
  <c r="L19" i="31"/>
  <c r="K19" i="29"/>
  <c r="K19" i="30"/>
  <c r="K19" i="31"/>
  <c r="D19" i="33"/>
  <c r="J19" i="33"/>
  <c r="L19" i="33"/>
  <c r="J19" i="30"/>
  <c r="J19" i="31"/>
  <c r="J19" i="29"/>
  <c r="F19" i="33"/>
  <c r="E19" i="33"/>
  <c r="H19" i="33"/>
  <c r="K19" i="33"/>
  <c r="I19" i="33"/>
  <c r="N19" i="33"/>
  <c r="M19" i="33"/>
  <c r="G19" i="33"/>
  <c r="P194" i="41"/>
  <c r="O214" i="40"/>
  <c r="P20" i="43"/>
  <c r="D14" i="47"/>
  <c r="I19" i="30"/>
  <c r="AU214" i="40"/>
  <c r="P56" i="43"/>
  <c r="D44" i="47" s="1"/>
  <c r="D22" i="47"/>
  <c r="AE214" i="40"/>
  <c r="P38" i="43"/>
  <c r="D18" i="47"/>
  <c r="I19" i="29"/>
  <c r="BK214" i="40"/>
  <c r="P74" i="43"/>
  <c r="O32" i="32"/>
  <c r="I19" i="31"/>
  <c r="AU215" i="40"/>
  <c r="AE215" i="40"/>
  <c r="H19" i="30"/>
  <c r="H19" i="29"/>
  <c r="H19" i="31"/>
  <c r="V210" i="40"/>
  <c r="BK213" i="40"/>
  <c r="W210" i="40"/>
  <c r="O215" i="40"/>
  <c r="O167" i="39"/>
  <c r="AE213" i="40"/>
  <c r="O65" i="41"/>
  <c r="O145" i="41"/>
  <c r="O113" i="41"/>
  <c r="E30" i="47" s="1"/>
  <c r="C217" i="41"/>
  <c r="O97" i="41"/>
  <c r="O81" i="41"/>
  <c r="AU213" i="40"/>
  <c r="O33" i="41"/>
  <c r="O129" i="41"/>
  <c r="C218" i="41"/>
  <c r="O49" i="41"/>
  <c r="BK215" i="40"/>
  <c r="O163" i="39"/>
  <c r="AE203" i="40"/>
  <c r="O160" i="39"/>
  <c r="O165" i="41"/>
  <c r="C199" i="41"/>
  <c r="O173" i="41"/>
  <c r="C207" i="41"/>
  <c r="O166" i="41"/>
  <c r="C200" i="41"/>
  <c r="O175" i="41"/>
  <c r="C209" i="41"/>
  <c r="O170" i="41"/>
  <c r="C204" i="41"/>
  <c r="O171" i="41"/>
  <c r="C205" i="41"/>
  <c r="BC210" i="40"/>
  <c r="O155" i="39"/>
  <c r="D10" i="47" s="1"/>
  <c r="O201" i="40"/>
  <c r="AU208" i="40"/>
  <c r="O172" i="41"/>
  <c r="C206" i="41"/>
  <c r="O176" i="41"/>
  <c r="C210" i="41"/>
  <c r="AE206" i="40"/>
  <c r="O168" i="41"/>
  <c r="C202" i="41"/>
  <c r="O167" i="41"/>
  <c r="C201" i="41"/>
  <c r="O174" i="41"/>
  <c r="C208" i="41"/>
  <c r="O169" i="41"/>
  <c r="C203" i="41"/>
  <c r="AU201" i="40"/>
  <c r="AQ210" i="40"/>
  <c r="M211" i="41"/>
  <c r="AA210" i="40"/>
  <c r="O208" i="40"/>
  <c r="O198" i="40"/>
  <c r="O205" i="41"/>
  <c r="AU205" i="40"/>
  <c r="AU198" i="40"/>
  <c r="AE201" i="40"/>
  <c r="AE205" i="40"/>
  <c r="AE209" i="40"/>
  <c r="O201" i="41"/>
  <c r="BK202" i="40"/>
  <c r="BK206" i="40"/>
  <c r="AE193" i="40"/>
  <c r="D17" i="47" s="1"/>
  <c r="BK198" i="40"/>
  <c r="AB210" i="40"/>
  <c r="E211" i="41"/>
  <c r="O205" i="40"/>
  <c r="O197" i="40"/>
  <c r="O199" i="40"/>
  <c r="AE202" i="40"/>
  <c r="O204" i="41"/>
  <c r="I210" i="40"/>
  <c r="AR210" i="40"/>
  <c r="AT210" i="40"/>
  <c r="AY210" i="40"/>
  <c r="I211" i="41"/>
  <c r="AC210" i="40"/>
  <c r="AS210" i="40"/>
  <c r="G210" i="40"/>
  <c r="AE204" i="40"/>
  <c r="BK203" i="40"/>
  <c r="AZ210" i="40"/>
  <c r="J210" i="40"/>
  <c r="BB210" i="40"/>
  <c r="F210" i="40"/>
  <c r="O206" i="40"/>
  <c r="O199" i="41"/>
  <c r="L211" i="41"/>
  <c r="AE198" i="40"/>
  <c r="BG210" i="40"/>
  <c r="O209" i="41"/>
  <c r="O202" i="40"/>
  <c r="AO210" i="40"/>
  <c r="O165" i="39"/>
  <c r="O162" i="39"/>
  <c r="O164" i="39"/>
  <c r="C166" i="36"/>
  <c r="C147" i="36"/>
  <c r="BD210" i="40"/>
  <c r="BF210" i="40"/>
  <c r="C170" i="30"/>
  <c r="C151" i="30"/>
  <c r="C163" i="30"/>
  <c r="C144" i="30"/>
  <c r="C172" i="30"/>
  <c r="C153" i="30"/>
  <c r="AI210" i="40"/>
  <c r="AU177" i="40"/>
  <c r="D20" i="47" s="1"/>
  <c r="O203" i="41"/>
  <c r="BH210" i="40"/>
  <c r="AE177" i="40"/>
  <c r="D16" i="47" s="1"/>
  <c r="S210" i="40"/>
  <c r="C174" i="30"/>
  <c r="C155" i="30"/>
  <c r="C20" i="32"/>
  <c r="C16" i="32"/>
  <c r="BK200" i="40"/>
  <c r="AD210" i="40"/>
  <c r="C162" i="34"/>
  <c r="C143" i="34"/>
  <c r="C169" i="35"/>
  <c r="C150" i="35"/>
  <c r="C169" i="34"/>
  <c r="C150" i="34"/>
  <c r="C170" i="35"/>
  <c r="C151" i="35"/>
  <c r="C174" i="35"/>
  <c r="C155" i="35"/>
  <c r="AU202" i="40"/>
  <c r="AU206" i="40"/>
  <c r="N210" i="40"/>
  <c r="AE208" i="40"/>
  <c r="C165" i="36"/>
  <c r="C146" i="36"/>
  <c r="C169" i="36"/>
  <c r="C150" i="36"/>
  <c r="X210" i="40"/>
  <c r="C164" i="34"/>
  <c r="C145" i="34"/>
  <c r="C164" i="30"/>
  <c r="C145" i="30"/>
  <c r="E210" i="40"/>
  <c r="AE199" i="40"/>
  <c r="AE207" i="40"/>
  <c r="AU193" i="40"/>
  <c r="D21" i="47" s="1"/>
  <c r="C164" i="36"/>
  <c r="C145" i="36"/>
  <c r="C168" i="36"/>
  <c r="C149" i="36"/>
  <c r="C172" i="36"/>
  <c r="C153" i="36"/>
  <c r="T210" i="40"/>
  <c r="AJ210" i="40"/>
  <c r="H211" i="41"/>
  <c r="AL210" i="40"/>
  <c r="C172" i="34"/>
  <c r="C153" i="34"/>
  <c r="AM210" i="40"/>
  <c r="AU204" i="40"/>
  <c r="O200" i="40"/>
  <c r="D210" i="40"/>
  <c r="M210" i="40"/>
  <c r="U210" i="40"/>
  <c r="AK210" i="40"/>
  <c r="O206" i="41"/>
  <c r="O166" i="39"/>
  <c r="C166" i="34"/>
  <c r="C147" i="34"/>
  <c r="AU207" i="40"/>
  <c r="C163" i="36"/>
  <c r="C144" i="36"/>
  <c r="C167" i="36"/>
  <c r="C148" i="36"/>
  <c r="C171" i="36"/>
  <c r="C152" i="36"/>
  <c r="AU197" i="40"/>
  <c r="BK201" i="40"/>
  <c r="BK205" i="40"/>
  <c r="BK209" i="40"/>
  <c r="AN210" i="40"/>
  <c r="N211" i="41"/>
  <c r="Z210" i="40"/>
  <c r="C170" i="34"/>
  <c r="C151" i="34"/>
  <c r="AE197" i="40"/>
  <c r="C173" i="35"/>
  <c r="C154" i="35"/>
  <c r="AU199" i="40"/>
  <c r="AU209" i="40"/>
  <c r="O202" i="41"/>
  <c r="O161" i="39"/>
  <c r="C170" i="36"/>
  <c r="C151" i="36"/>
  <c r="C174" i="36"/>
  <c r="C155" i="36"/>
  <c r="C168" i="34"/>
  <c r="C149" i="34"/>
  <c r="AU200" i="40"/>
  <c r="BE210" i="40"/>
  <c r="C177" i="41"/>
  <c r="O177" i="41" s="1"/>
  <c r="E28" i="47" s="1"/>
  <c r="O164" i="41"/>
  <c r="BK204" i="40"/>
  <c r="C166" i="30"/>
  <c r="C147" i="30"/>
  <c r="BK177" i="40"/>
  <c r="D24" i="47" s="1"/>
  <c r="BA210" i="40"/>
  <c r="C165" i="34"/>
  <c r="C146" i="34"/>
  <c r="C173" i="34"/>
  <c r="C154" i="34"/>
  <c r="C166" i="35"/>
  <c r="C147" i="35"/>
  <c r="O200" i="41"/>
  <c r="C171" i="35"/>
  <c r="C152" i="35"/>
  <c r="C173" i="36"/>
  <c r="C154" i="36"/>
  <c r="BJ210" i="40"/>
  <c r="C167" i="35"/>
  <c r="C148" i="35"/>
  <c r="AU203" i="40"/>
  <c r="L210" i="40"/>
  <c r="O209" i="40"/>
  <c r="BK208" i="40"/>
  <c r="H210" i="40"/>
  <c r="J211" i="41"/>
  <c r="O168" i="39"/>
  <c r="C165" i="35"/>
  <c r="C146" i="35"/>
  <c r="BK193" i="40"/>
  <c r="D25" i="47" s="1"/>
  <c r="K211" i="41"/>
  <c r="K210" i="40"/>
  <c r="C163" i="34"/>
  <c r="C144" i="34"/>
  <c r="C167" i="34"/>
  <c r="C148" i="34"/>
  <c r="C171" i="34"/>
  <c r="C152" i="34"/>
  <c r="C164" i="35"/>
  <c r="C145" i="35"/>
  <c r="C168" i="35"/>
  <c r="C149" i="35"/>
  <c r="C172" i="35"/>
  <c r="C153" i="35"/>
  <c r="C167" i="30"/>
  <c r="C148" i="30"/>
  <c r="C173" i="30"/>
  <c r="C154" i="30"/>
  <c r="BK197" i="40"/>
  <c r="O208" i="41"/>
  <c r="O177" i="40"/>
  <c r="D12" i="47" s="1"/>
  <c r="C210" i="40"/>
  <c r="O193" i="40"/>
  <c r="D13" i="47" s="1"/>
  <c r="O204" i="40"/>
  <c r="F211" i="41"/>
  <c r="AE200" i="40"/>
  <c r="BK199" i="40"/>
  <c r="BK207" i="40"/>
  <c r="O203" i="40"/>
  <c r="O207" i="40"/>
  <c r="O210" i="41"/>
  <c r="AP210" i="40"/>
  <c r="C163" i="35"/>
  <c r="C144" i="35"/>
  <c r="Y210" i="40"/>
  <c r="BI210" i="40"/>
  <c r="O207" i="41"/>
  <c r="D211" i="41"/>
  <c r="K28" i="36" l="1"/>
  <c r="L64" i="36" s="1"/>
  <c r="K29" i="36"/>
  <c r="L65" i="36" s="1"/>
  <c r="K30" i="36"/>
  <c r="L66" i="36" s="1"/>
  <c r="K23" i="36"/>
  <c r="L59" i="36" s="1"/>
  <c r="K31" i="36"/>
  <c r="L67" i="36" s="1"/>
  <c r="K35" i="36"/>
  <c r="L71" i="36" s="1"/>
  <c r="K24" i="36"/>
  <c r="L60" i="36" s="1"/>
  <c r="K32" i="36"/>
  <c r="L68" i="36" s="1"/>
  <c r="K27" i="36"/>
  <c r="L63" i="36" s="1"/>
  <c r="K25" i="36"/>
  <c r="L61" i="36" s="1"/>
  <c r="K33" i="36"/>
  <c r="L69" i="36" s="1"/>
  <c r="K26" i="36"/>
  <c r="L62" i="36" s="1"/>
  <c r="K34" i="36"/>
  <c r="L70" i="36" s="1"/>
  <c r="P75" i="43"/>
  <c r="D28" i="47"/>
  <c r="O217" i="41"/>
  <c r="D30" i="47"/>
  <c r="O218" i="41"/>
  <c r="D27" i="32"/>
  <c r="E57" i="32" s="1"/>
  <c r="D23" i="32"/>
  <c r="D28" i="32"/>
  <c r="E58" i="32" s="1"/>
  <c r="D24" i="32"/>
  <c r="E54" i="32" s="1"/>
  <c r="D20" i="32"/>
  <c r="E50" i="32" s="1"/>
  <c r="D29" i="32"/>
  <c r="E59" i="32" s="1"/>
  <c r="D25" i="32"/>
  <c r="E55" i="32" s="1"/>
  <c r="D21" i="32"/>
  <c r="E51" i="32" s="1"/>
  <c r="D26" i="32"/>
  <c r="E56" i="32" s="1"/>
  <c r="D22" i="32"/>
  <c r="O194" i="40"/>
  <c r="D15" i="47" s="1"/>
  <c r="O210" i="40"/>
  <c r="BK194" i="40"/>
  <c r="D27" i="47" s="1"/>
  <c r="BK210" i="40"/>
  <c r="C31" i="32"/>
  <c r="AU194" i="40"/>
  <c r="D23" i="47" s="1"/>
  <c r="AU210" i="40"/>
  <c r="AE210" i="40"/>
  <c r="AE194" i="40"/>
  <c r="D19" i="47" s="1"/>
  <c r="E22" i="32" l="1"/>
  <c r="F52" i="32" s="1"/>
  <c r="E52" i="32"/>
  <c r="E23" i="32"/>
  <c r="F53" i="32" s="1"/>
  <c r="E53" i="32"/>
  <c r="E27" i="32"/>
  <c r="F57" i="32" s="1"/>
  <c r="E20" i="32"/>
  <c r="F50" i="32" s="1"/>
  <c r="F23" i="32"/>
  <c r="G53" i="32" s="1"/>
  <c r="E26" i="32"/>
  <c r="F56" i="32" s="1"/>
  <c r="E25" i="32"/>
  <c r="F55" i="32" s="1"/>
  <c r="E29" i="32"/>
  <c r="F59" i="32" s="1"/>
  <c r="E24" i="32"/>
  <c r="F54" i="32" s="1"/>
  <c r="E21" i="32"/>
  <c r="F51" i="32" s="1"/>
  <c r="E28" i="32"/>
  <c r="F58" i="32" s="1"/>
  <c r="D31" i="32"/>
  <c r="F22" i="32" l="1"/>
  <c r="G52" i="32" s="1"/>
  <c r="F27" i="32"/>
  <c r="F28" i="32"/>
  <c r="G58" i="32" s="1"/>
  <c r="F29" i="32"/>
  <c r="G59" i="32" s="1"/>
  <c r="F26" i="32"/>
  <c r="G56" i="32" s="1"/>
  <c r="F20" i="32"/>
  <c r="G50" i="32" s="1"/>
  <c r="F21" i="32"/>
  <c r="G51" i="32" s="1"/>
  <c r="F24" i="32"/>
  <c r="G54" i="32" s="1"/>
  <c r="F25" i="32"/>
  <c r="G55" i="32" s="1"/>
  <c r="G23" i="32"/>
  <c r="H53" i="32" s="1"/>
  <c r="G22" i="32"/>
  <c r="H52" i="32" s="1"/>
  <c r="G27" i="32" l="1"/>
  <c r="H57" i="32" s="1"/>
  <c r="G57" i="32"/>
  <c r="H22" i="32"/>
  <c r="I52" i="32" s="1"/>
  <c r="H23" i="32"/>
  <c r="I53" i="32" s="1"/>
  <c r="G24" i="32"/>
  <c r="H54" i="32" s="1"/>
  <c r="G20" i="32"/>
  <c r="H50" i="32" s="1"/>
  <c r="G29" i="32"/>
  <c r="H59" i="32" s="1"/>
  <c r="G25" i="32"/>
  <c r="H55" i="32" s="1"/>
  <c r="G21" i="32"/>
  <c r="H51" i="32" s="1"/>
  <c r="G26" i="32"/>
  <c r="H56" i="32" s="1"/>
  <c r="G28" i="32"/>
  <c r="H58" i="32" s="1"/>
  <c r="C17" i="40"/>
  <c r="H27" i="32" l="1"/>
  <c r="I57" i="32" s="1"/>
  <c r="O17" i="40"/>
  <c r="C213" i="40"/>
  <c r="H26" i="32"/>
  <c r="I56" i="32" s="1"/>
  <c r="H28" i="32"/>
  <c r="I58" i="32" s="1"/>
  <c r="I27" i="32"/>
  <c r="J57" i="32" s="1"/>
  <c r="H20" i="32"/>
  <c r="I50" i="32" s="1"/>
  <c r="I23" i="32"/>
  <c r="J53" i="32" s="1"/>
  <c r="H25" i="32"/>
  <c r="I55" i="32" s="1"/>
  <c r="H29" i="32"/>
  <c r="I59" i="32" s="1"/>
  <c r="H24" i="32"/>
  <c r="I54" i="32" s="1"/>
  <c r="I22" i="32"/>
  <c r="J52" i="32" s="1"/>
  <c r="H21" i="32"/>
  <c r="I51" i="32" s="1"/>
  <c r="O213" i="40" l="1"/>
  <c r="I21" i="32"/>
  <c r="J51" i="32" s="1"/>
  <c r="I24" i="32"/>
  <c r="J54" i="32" s="1"/>
  <c r="I25" i="32"/>
  <c r="J55" i="32" s="1"/>
  <c r="I20" i="32"/>
  <c r="J50" i="32" s="1"/>
  <c r="I28" i="32"/>
  <c r="J58" i="32" s="1"/>
  <c r="J22" i="32"/>
  <c r="I29" i="32"/>
  <c r="J59" i="32" s="1"/>
  <c r="J23" i="32"/>
  <c r="J27" i="32"/>
  <c r="I26" i="32"/>
  <c r="J56" i="32" s="1"/>
  <c r="D93" i="33"/>
  <c r="E93" i="33"/>
  <c r="F93" i="33"/>
  <c r="G93" i="33"/>
  <c r="H93" i="33"/>
  <c r="I93" i="33"/>
  <c r="J93" i="33"/>
  <c r="K93" i="33"/>
  <c r="L93" i="33"/>
  <c r="M93" i="33"/>
  <c r="N93" i="33"/>
  <c r="O93" i="33"/>
  <c r="P93" i="33"/>
  <c r="Q93" i="33"/>
  <c r="R93" i="33"/>
  <c r="S93" i="33"/>
  <c r="T93" i="33"/>
  <c r="U93" i="33"/>
  <c r="V93" i="33"/>
  <c r="W93" i="33"/>
  <c r="X93" i="33"/>
  <c r="Y93" i="33"/>
  <c r="Z93" i="33"/>
  <c r="AA93" i="33"/>
  <c r="C93" i="33"/>
  <c r="D93" i="36"/>
  <c r="E93" i="36"/>
  <c r="F93" i="36"/>
  <c r="G93" i="36"/>
  <c r="H93" i="36"/>
  <c r="I93" i="36"/>
  <c r="J93" i="36"/>
  <c r="K93" i="36"/>
  <c r="L93" i="36"/>
  <c r="M93" i="36"/>
  <c r="N93" i="36"/>
  <c r="O93" i="36"/>
  <c r="P93" i="36"/>
  <c r="Q93" i="36"/>
  <c r="R93" i="36"/>
  <c r="S93" i="36"/>
  <c r="T93" i="36"/>
  <c r="U93" i="36"/>
  <c r="V93" i="36"/>
  <c r="W93" i="36"/>
  <c r="X93" i="36"/>
  <c r="Y93" i="36"/>
  <c r="Z93" i="36"/>
  <c r="AA93" i="36"/>
  <c r="D94" i="36"/>
  <c r="E94" i="36"/>
  <c r="F94" i="36"/>
  <c r="G94" i="36"/>
  <c r="H94" i="36"/>
  <c r="I94" i="36"/>
  <c r="J94" i="36"/>
  <c r="K94" i="36"/>
  <c r="L94" i="36"/>
  <c r="M94" i="36"/>
  <c r="N94" i="36"/>
  <c r="O94" i="36"/>
  <c r="P94" i="36"/>
  <c r="Q94" i="36"/>
  <c r="R94" i="36"/>
  <c r="S94" i="36"/>
  <c r="T94" i="36"/>
  <c r="U94" i="36"/>
  <c r="V94" i="36"/>
  <c r="W94" i="36"/>
  <c r="X94" i="36"/>
  <c r="Y94" i="36"/>
  <c r="Z94" i="36"/>
  <c r="AA94" i="36"/>
  <c r="D95" i="36"/>
  <c r="E95" i="36"/>
  <c r="F95" i="36"/>
  <c r="G95" i="36"/>
  <c r="H95" i="36"/>
  <c r="I95" i="36"/>
  <c r="J95" i="36"/>
  <c r="K95" i="36"/>
  <c r="L95" i="36"/>
  <c r="M95" i="36"/>
  <c r="N95" i="36"/>
  <c r="O95" i="36"/>
  <c r="P95" i="36"/>
  <c r="Q95" i="36"/>
  <c r="R95" i="36"/>
  <c r="S95" i="36"/>
  <c r="T95" i="36"/>
  <c r="U95" i="36"/>
  <c r="V95" i="36"/>
  <c r="W95" i="36"/>
  <c r="X95" i="36"/>
  <c r="Y95" i="36"/>
  <c r="Z95" i="36"/>
  <c r="AA95" i="36"/>
  <c r="D96" i="36"/>
  <c r="E96" i="36"/>
  <c r="F96" i="36"/>
  <c r="G96" i="36"/>
  <c r="H96" i="36"/>
  <c r="I96" i="36"/>
  <c r="J96" i="36"/>
  <c r="K96" i="36"/>
  <c r="L96" i="36"/>
  <c r="M96" i="36"/>
  <c r="N96" i="36"/>
  <c r="O96" i="36"/>
  <c r="P96" i="36"/>
  <c r="Q96" i="36"/>
  <c r="R96" i="36"/>
  <c r="S96" i="36"/>
  <c r="T96" i="36"/>
  <c r="U96" i="36"/>
  <c r="V96" i="36"/>
  <c r="W96" i="36"/>
  <c r="X96" i="36"/>
  <c r="Y96" i="36"/>
  <c r="Z96" i="36"/>
  <c r="AA96" i="36"/>
  <c r="D97" i="36"/>
  <c r="E97" i="36"/>
  <c r="F97" i="36"/>
  <c r="G97" i="36"/>
  <c r="H97" i="36"/>
  <c r="I97" i="36"/>
  <c r="J97" i="36"/>
  <c r="K97" i="36"/>
  <c r="L97" i="36"/>
  <c r="M97" i="36"/>
  <c r="N97" i="36"/>
  <c r="O97" i="36"/>
  <c r="P97" i="36"/>
  <c r="Q97" i="36"/>
  <c r="R97" i="36"/>
  <c r="S97" i="36"/>
  <c r="T97" i="36"/>
  <c r="U97" i="36"/>
  <c r="V97" i="36"/>
  <c r="W97" i="36"/>
  <c r="X97" i="36"/>
  <c r="Y97" i="36"/>
  <c r="Z97" i="36"/>
  <c r="AA97" i="36"/>
  <c r="D98" i="36"/>
  <c r="E98" i="36"/>
  <c r="F98" i="36"/>
  <c r="G98" i="36"/>
  <c r="H98" i="36"/>
  <c r="I98" i="36"/>
  <c r="J98" i="36"/>
  <c r="K98" i="36"/>
  <c r="L98" i="36"/>
  <c r="M98" i="36"/>
  <c r="N98" i="36"/>
  <c r="O98" i="36"/>
  <c r="P98" i="36"/>
  <c r="Q98" i="36"/>
  <c r="R98" i="36"/>
  <c r="S98" i="36"/>
  <c r="T98" i="36"/>
  <c r="U98" i="36"/>
  <c r="V98" i="36"/>
  <c r="W98" i="36"/>
  <c r="X98" i="36"/>
  <c r="Y98" i="36"/>
  <c r="Z98" i="36"/>
  <c r="AA98" i="36"/>
  <c r="D99" i="36"/>
  <c r="E99" i="36"/>
  <c r="F99" i="36"/>
  <c r="G99" i="36"/>
  <c r="H99" i="36"/>
  <c r="I99" i="36"/>
  <c r="J99" i="36"/>
  <c r="K99" i="36"/>
  <c r="L99" i="36"/>
  <c r="M99" i="36"/>
  <c r="N99" i="36"/>
  <c r="O99" i="36"/>
  <c r="P99" i="36"/>
  <c r="Q99" i="36"/>
  <c r="R99" i="36"/>
  <c r="S99" i="36"/>
  <c r="T99" i="36"/>
  <c r="U99" i="36"/>
  <c r="V99" i="36"/>
  <c r="W99" i="36"/>
  <c r="X99" i="36"/>
  <c r="Y99" i="36"/>
  <c r="Z99" i="36"/>
  <c r="AA99" i="36"/>
  <c r="D100" i="36"/>
  <c r="E100" i="36"/>
  <c r="F100" i="36"/>
  <c r="G100" i="36"/>
  <c r="H100" i="36"/>
  <c r="I100" i="36"/>
  <c r="J100" i="36"/>
  <c r="K100" i="36"/>
  <c r="L100" i="36"/>
  <c r="M100" i="36"/>
  <c r="N100" i="36"/>
  <c r="O100" i="36"/>
  <c r="P100" i="36"/>
  <c r="Q100" i="36"/>
  <c r="R100" i="36"/>
  <c r="S100" i="36"/>
  <c r="T100" i="36"/>
  <c r="U100" i="36"/>
  <c r="V100" i="36"/>
  <c r="W100" i="36"/>
  <c r="X100" i="36"/>
  <c r="Y100" i="36"/>
  <c r="Z100" i="36"/>
  <c r="AA100" i="36"/>
  <c r="D101" i="36"/>
  <c r="E101" i="36"/>
  <c r="F101" i="36"/>
  <c r="G101" i="36"/>
  <c r="H101" i="36"/>
  <c r="I101" i="36"/>
  <c r="J101" i="36"/>
  <c r="K101" i="36"/>
  <c r="L101" i="36"/>
  <c r="M101" i="36"/>
  <c r="N101" i="36"/>
  <c r="O101" i="36"/>
  <c r="P101" i="36"/>
  <c r="Q101" i="36"/>
  <c r="R101" i="36"/>
  <c r="S101" i="36"/>
  <c r="T101" i="36"/>
  <c r="U101" i="36"/>
  <c r="V101" i="36"/>
  <c r="W101" i="36"/>
  <c r="X101" i="36"/>
  <c r="Y101" i="36"/>
  <c r="Z101" i="36"/>
  <c r="AA101" i="36"/>
  <c r="D102" i="36"/>
  <c r="E102" i="36"/>
  <c r="F102" i="36"/>
  <c r="G102" i="36"/>
  <c r="H102" i="36"/>
  <c r="I102" i="36"/>
  <c r="J102" i="36"/>
  <c r="K102" i="36"/>
  <c r="L102" i="36"/>
  <c r="M102" i="36"/>
  <c r="N102" i="36"/>
  <c r="O102" i="36"/>
  <c r="P102" i="36"/>
  <c r="Q102" i="36"/>
  <c r="R102" i="36"/>
  <c r="S102" i="36"/>
  <c r="T102" i="36"/>
  <c r="U102" i="36"/>
  <c r="V102" i="36"/>
  <c r="W102" i="36"/>
  <c r="X102" i="36"/>
  <c r="Y102" i="36"/>
  <c r="Z102" i="36"/>
  <c r="AA102" i="36"/>
  <c r="D103" i="36"/>
  <c r="E103" i="36"/>
  <c r="F103" i="36"/>
  <c r="G103" i="36"/>
  <c r="H103" i="36"/>
  <c r="I103" i="36"/>
  <c r="J103" i="36"/>
  <c r="K103" i="36"/>
  <c r="L103" i="36"/>
  <c r="M103" i="36"/>
  <c r="N103" i="36"/>
  <c r="O103" i="36"/>
  <c r="P103" i="36"/>
  <c r="Q103" i="36"/>
  <c r="R103" i="36"/>
  <c r="S103" i="36"/>
  <c r="T103" i="36"/>
  <c r="U103" i="36"/>
  <c r="V103" i="36"/>
  <c r="W103" i="36"/>
  <c r="X103" i="36"/>
  <c r="Y103" i="36"/>
  <c r="Z103" i="36"/>
  <c r="AA103" i="36"/>
  <c r="D104" i="36"/>
  <c r="E104" i="36"/>
  <c r="F104" i="36"/>
  <c r="G104" i="36"/>
  <c r="H104" i="36"/>
  <c r="I104" i="36"/>
  <c r="J104" i="36"/>
  <c r="K104" i="36"/>
  <c r="L104" i="36"/>
  <c r="M104" i="36"/>
  <c r="N104" i="36"/>
  <c r="O104" i="36"/>
  <c r="P104" i="36"/>
  <c r="Q104" i="36"/>
  <c r="R104" i="36"/>
  <c r="S104" i="36"/>
  <c r="T104" i="36"/>
  <c r="U104" i="36"/>
  <c r="V104" i="36"/>
  <c r="W104" i="36"/>
  <c r="X104" i="36"/>
  <c r="Y104" i="36"/>
  <c r="Z104" i="36"/>
  <c r="AA104" i="36"/>
  <c r="D105" i="36"/>
  <c r="E105" i="36"/>
  <c r="F105" i="36"/>
  <c r="G105" i="36"/>
  <c r="H105" i="36"/>
  <c r="I105" i="36"/>
  <c r="J105" i="36"/>
  <c r="K105" i="36"/>
  <c r="L105" i="36"/>
  <c r="M105" i="36"/>
  <c r="N105" i="36"/>
  <c r="O105" i="36"/>
  <c r="P105" i="36"/>
  <c r="Q105" i="36"/>
  <c r="R105" i="36"/>
  <c r="S105" i="36"/>
  <c r="T105" i="36"/>
  <c r="U105" i="36"/>
  <c r="V105" i="36"/>
  <c r="W105" i="36"/>
  <c r="X105" i="36"/>
  <c r="Y105" i="36"/>
  <c r="Z105" i="36"/>
  <c r="AA105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93" i="36"/>
  <c r="D93" i="35"/>
  <c r="E93" i="35"/>
  <c r="F93" i="35"/>
  <c r="G93" i="35"/>
  <c r="H93" i="35"/>
  <c r="I93" i="35"/>
  <c r="J93" i="35"/>
  <c r="K93" i="35"/>
  <c r="L93" i="35"/>
  <c r="M93" i="35"/>
  <c r="N93" i="35"/>
  <c r="O93" i="35"/>
  <c r="P93" i="35"/>
  <c r="Q93" i="35"/>
  <c r="R93" i="35"/>
  <c r="S93" i="35"/>
  <c r="T93" i="35"/>
  <c r="U93" i="35"/>
  <c r="V93" i="35"/>
  <c r="W93" i="35"/>
  <c r="X93" i="35"/>
  <c r="Y93" i="35"/>
  <c r="Z93" i="35"/>
  <c r="AA93" i="35"/>
  <c r="D94" i="35"/>
  <c r="E94" i="35"/>
  <c r="F94" i="35"/>
  <c r="G94" i="35"/>
  <c r="H94" i="35"/>
  <c r="I94" i="35"/>
  <c r="J94" i="35"/>
  <c r="K94" i="35"/>
  <c r="L94" i="35"/>
  <c r="M94" i="35"/>
  <c r="N94" i="35"/>
  <c r="O94" i="35"/>
  <c r="P94" i="35"/>
  <c r="Q94" i="35"/>
  <c r="R94" i="35"/>
  <c r="S94" i="35"/>
  <c r="T94" i="35"/>
  <c r="U94" i="35"/>
  <c r="V94" i="35"/>
  <c r="W94" i="35"/>
  <c r="X94" i="35"/>
  <c r="Y94" i="35"/>
  <c r="Z94" i="35"/>
  <c r="AA94" i="35"/>
  <c r="D95" i="35"/>
  <c r="E95" i="35"/>
  <c r="F95" i="35"/>
  <c r="G95" i="35"/>
  <c r="H95" i="35"/>
  <c r="I95" i="35"/>
  <c r="J95" i="35"/>
  <c r="K95" i="35"/>
  <c r="L95" i="35"/>
  <c r="M95" i="35"/>
  <c r="N95" i="35"/>
  <c r="O95" i="35"/>
  <c r="P95" i="35"/>
  <c r="Q95" i="35"/>
  <c r="R95" i="35"/>
  <c r="S95" i="35"/>
  <c r="T95" i="35"/>
  <c r="U95" i="35"/>
  <c r="V95" i="35"/>
  <c r="W95" i="35"/>
  <c r="X95" i="35"/>
  <c r="Y95" i="35"/>
  <c r="Z95" i="35"/>
  <c r="AA95" i="35"/>
  <c r="D96" i="35"/>
  <c r="E96" i="35"/>
  <c r="F96" i="35"/>
  <c r="G96" i="35"/>
  <c r="H96" i="35"/>
  <c r="I96" i="35"/>
  <c r="J96" i="35"/>
  <c r="K96" i="35"/>
  <c r="L96" i="35"/>
  <c r="M96" i="35"/>
  <c r="N96" i="35"/>
  <c r="O96" i="35"/>
  <c r="P96" i="35"/>
  <c r="Q96" i="35"/>
  <c r="R96" i="35"/>
  <c r="S96" i="35"/>
  <c r="T96" i="35"/>
  <c r="U96" i="35"/>
  <c r="V96" i="35"/>
  <c r="W96" i="35"/>
  <c r="X96" i="35"/>
  <c r="Y96" i="35"/>
  <c r="Z96" i="35"/>
  <c r="AA96" i="35"/>
  <c r="D97" i="35"/>
  <c r="E97" i="35"/>
  <c r="F97" i="35"/>
  <c r="G97" i="35"/>
  <c r="H97" i="35"/>
  <c r="I97" i="35"/>
  <c r="J97" i="35"/>
  <c r="K97" i="35"/>
  <c r="L97" i="35"/>
  <c r="M97" i="35"/>
  <c r="N97" i="35"/>
  <c r="O97" i="35"/>
  <c r="P97" i="35"/>
  <c r="Q97" i="35"/>
  <c r="R97" i="35"/>
  <c r="S97" i="35"/>
  <c r="T97" i="35"/>
  <c r="U97" i="35"/>
  <c r="V97" i="35"/>
  <c r="W97" i="35"/>
  <c r="X97" i="35"/>
  <c r="Y97" i="35"/>
  <c r="Z97" i="35"/>
  <c r="AA97" i="35"/>
  <c r="D98" i="35"/>
  <c r="E98" i="35"/>
  <c r="F98" i="35"/>
  <c r="G98" i="35"/>
  <c r="H98" i="35"/>
  <c r="I98" i="35"/>
  <c r="J98" i="35"/>
  <c r="K98" i="35"/>
  <c r="L98" i="35"/>
  <c r="M98" i="35"/>
  <c r="N98" i="35"/>
  <c r="O98" i="35"/>
  <c r="P98" i="35"/>
  <c r="Q98" i="35"/>
  <c r="R98" i="35"/>
  <c r="S98" i="35"/>
  <c r="T98" i="35"/>
  <c r="U98" i="35"/>
  <c r="V98" i="35"/>
  <c r="W98" i="35"/>
  <c r="X98" i="35"/>
  <c r="Y98" i="35"/>
  <c r="Z98" i="35"/>
  <c r="AA98" i="35"/>
  <c r="D99" i="35"/>
  <c r="E99" i="35"/>
  <c r="F99" i="35"/>
  <c r="G99" i="35"/>
  <c r="H99" i="35"/>
  <c r="I99" i="35"/>
  <c r="J99" i="35"/>
  <c r="K99" i="35"/>
  <c r="L99" i="35"/>
  <c r="M99" i="35"/>
  <c r="N99" i="35"/>
  <c r="O99" i="35"/>
  <c r="P99" i="35"/>
  <c r="Q99" i="35"/>
  <c r="R99" i="35"/>
  <c r="S99" i="35"/>
  <c r="T99" i="35"/>
  <c r="U99" i="35"/>
  <c r="V99" i="35"/>
  <c r="W99" i="35"/>
  <c r="X99" i="35"/>
  <c r="Y99" i="35"/>
  <c r="Z99" i="35"/>
  <c r="AA99" i="35"/>
  <c r="D100" i="35"/>
  <c r="E100" i="35"/>
  <c r="F100" i="35"/>
  <c r="G100" i="35"/>
  <c r="H100" i="35"/>
  <c r="I100" i="35"/>
  <c r="J100" i="35"/>
  <c r="K100" i="35"/>
  <c r="L100" i="35"/>
  <c r="M100" i="35"/>
  <c r="N100" i="35"/>
  <c r="O100" i="35"/>
  <c r="P100" i="35"/>
  <c r="Q100" i="35"/>
  <c r="R100" i="35"/>
  <c r="S100" i="35"/>
  <c r="T100" i="35"/>
  <c r="U100" i="35"/>
  <c r="V100" i="35"/>
  <c r="W100" i="35"/>
  <c r="X100" i="35"/>
  <c r="Y100" i="35"/>
  <c r="Z100" i="35"/>
  <c r="AA100" i="35"/>
  <c r="D101" i="35"/>
  <c r="E101" i="35"/>
  <c r="F101" i="35"/>
  <c r="G101" i="35"/>
  <c r="H101" i="35"/>
  <c r="I101" i="35"/>
  <c r="J101" i="35"/>
  <c r="K101" i="35"/>
  <c r="L101" i="35"/>
  <c r="M101" i="35"/>
  <c r="N101" i="35"/>
  <c r="O101" i="35"/>
  <c r="P101" i="35"/>
  <c r="Q101" i="35"/>
  <c r="R101" i="35"/>
  <c r="S101" i="35"/>
  <c r="T101" i="35"/>
  <c r="U101" i="35"/>
  <c r="V101" i="35"/>
  <c r="W101" i="35"/>
  <c r="X101" i="35"/>
  <c r="Y101" i="35"/>
  <c r="Z101" i="35"/>
  <c r="AA101" i="35"/>
  <c r="D102" i="35"/>
  <c r="E102" i="35"/>
  <c r="F102" i="35"/>
  <c r="G102" i="35"/>
  <c r="H102" i="35"/>
  <c r="I102" i="35"/>
  <c r="J102" i="35"/>
  <c r="K102" i="35"/>
  <c r="L102" i="35"/>
  <c r="M102" i="35"/>
  <c r="N102" i="35"/>
  <c r="O102" i="35"/>
  <c r="P102" i="35"/>
  <c r="Q102" i="35"/>
  <c r="R102" i="35"/>
  <c r="S102" i="35"/>
  <c r="T102" i="35"/>
  <c r="U102" i="35"/>
  <c r="V102" i="35"/>
  <c r="W102" i="35"/>
  <c r="X102" i="35"/>
  <c r="Y102" i="35"/>
  <c r="Z102" i="35"/>
  <c r="AA102" i="35"/>
  <c r="D103" i="35"/>
  <c r="E103" i="35"/>
  <c r="F103" i="35"/>
  <c r="G103" i="35"/>
  <c r="H103" i="35"/>
  <c r="I103" i="35"/>
  <c r="J103" i="35"/>
  <c r="K103" i="35"/>
  <c r="L103" i="35"/>
  <c r="M103" i="35"/>
  <c r="N103" i="35"/>
  <c r="O103" i="35"/>
  <c r="P103" i="35"/>
  <c r="Q103" i="35"/>
  <c r="R103" i="35"/>
  <c r="S103" i="35"/>
  <c r="T103" i="35"/>
  <c r="U103" i="35"/>
  <c r="V103" i="35"/>
  <c r="W103" i="35"/>
  <c r="X103" i="35"/>
  <c r="Y103" i="35"/>
  <c r="Z103" i="35"/>
  <c r="AA103" i="35"/>
  <c r="D104" i="35"/>
  <c r="E104" i="35"/>
  <c r="F104" i="35"/>
  <c r="G104" i="35"/>
  <c r="H104" i="35"/>
  <c r="I104" i="35"/>
  <c r="J104" i="35"/>
  <c r="K104" i="35"/>
  <c r="L104" i="35"/>
  <c r="M104" i="35"/>
  <c r="N104" i="35"/>
  <c r="O104" i="35"/>
  <c r="P104" i="35"/>
  <c r="Q104" i="35"/>
  <c r="R104" i="35"/>
  <c r="S104" i="35"/>
  <c r="T104" i="35"/>
  <c r="U104" i="35"/>
  <c r="V104" i="35"/>
  <c r="W104" i="35"/>
  <c r="X104" i="35"/>
  <c r="Y104" i="35"/>
  <c r="Z104" i="35"/>
  <c r="AA104" i="35"/>
  <c r="D105" i="35"/>
  <c r="E105" i="35"/>
  <c r="F105" i="35"/>
  <c r="G105" i="35"/>
  <c r="H105" i="35"/>
  <c r="I105" i="35"/>
  <c r="J105" i="35"/>
  <c r="K105" i="35"/>
  <c r="L105" i="35"/>
  <c r="M105" i="35"/>
  <c r="N105" i="35"/>
  <c r="O105" i="35"/>
  <c r="P105" i="35"/>
  <c r="Q105" i="35"/>
  <c r="R105" i="35"/>
  <c r="S105" i="35"/>
  <c r="T105" i="35"/>
  <c r="U105" i="35"/>
  <c r="V105" i="35"/>
  <c r="W105" i="35"/>
  <c r="X105" i="35"/>
  <c r="Y105" i="35"/>
  <c r="Z105" i="35"/>
  <c r="AA105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93" i="35"/>
  <c r="D93" i="34"/>
  <c r="E93" i="34"/>
  <c r="F93" i="34"/>
  <c r="G93" i="34"/>
  <c r="H93" i="34"/>
  <c r="I93" i="34"/>
  <c r="J93" i="34"/>
  <c r="K93" i="34"/>
  <c r="L93" i="34"/>
  <c r="M93" i="34"/>
  <c r="N93" i="34"/>
  <c r="O93" i="34"/>
  <c r="P93" i="34"/>
  <c r="Q93" i="34"/>
  <c r="R93" i="34"/>
  <c r="S93" i="34"/>
  <c r="T93" i="34"/>
  <c r="U93" i="34"/>
  <c r="V93" i="34"/>
  <c r="W93" i="34"/>
  <c r="X93" i="34"/>
  <c r="Y93" i="34"/>
  <c r="Z93" i="34"/>
  <c r="AA93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P94" i="34"/>
  <c r="Q94" i="34"/>
  <c r="R94" i="34"/>
  <c r="S94" i="34"/>
  <c r="T94" i="34"/>
  <c r="U94" i="34"/>
  <c r="V94" i="34"/>
  <c r="W94" i="34"/>
  <c r="X94" i="34"/>
  <c r="Y94" i="34"/>
  <c r="Z94" i="34"/>
  <c r="AA94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P95" i="34"/>
  <c r="Q95" i="34"/>
  <c r="R95" i="34"/>
  <c r="S95" i="34"/>
  <c r="T95" i="34"/>
  <c r="U95" i="34"/>
  <c r="V95" i="34"/>
  <c r="W95" i="34"/>
  <c r="X95" i="34"/>
  <c r="Y95" i="34"/>
  <c r="Z95" i="34"/>
  <c r="AA95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P96" i="34"/>
  <c r="Q96" i="34"/>
  <c r="R96" i="34"/>
  <c r="S96" i="34"/>
  <c r="T96" i="34"/>
  <c r="U96" i="34"/>
  <c r="V96" i="34"/>
  <c r="W96" i="34"/>
  <c r="X96" i="34"/>
  <c r="Y96" i="34"/>
  <c r="Z96" i="34"/>
  <c r="AA96" i="34"/>
  <c r="D97" i="34"/>
  <c r="E97" i="34"/>
  <c r="F97" i="34"/>
  <c r="G97" i="34"/>
  <c r="H97" i="34"/>
  <c r="I97" i="34"/>
  <c r="J97" i="34"/>
  <c r="K97" i="34"/>
  <c r="L97" i="34"/>
  <c r="M97" i="34"/>
  <c r="N97" i="34"/>
  <c r="O97" i="34"/>
  <c r="P97" i="34"/>
  <c r="Q97" i="34"/>
  <c r="R97" i="34"/>
  <c r="S97" i="34"/>
  <c r="T97" i="34"/>
  <c r="U97" i="34"/>
  <c r="V97" i="34"/>
  <c r="W97" i="34"/>
  <c r="X97" i="34"/>
  <c r="Y97" i="34"/>
  <c r="Z97" i="34"/>
  <c r="AA97" i="34"/>
  <c r="D98" i="34"/>
  <c r="E98" i="34"/>
  <c r="F98" i="34"/>
  <c r="G98" i="34"/>
  <c r="H98" i="34"/>
  <c r="I98" i="34"/>
  <c r="J98" i="34"/>
  <c r="K98" i="34"/>
  <c r="L98" i="34"/>
  <c r="M98" i="34"/>
  <c r="N98" i="34"/>
  <c r="O98" i="34"/>
  <c r="P98" i="34"/>
  <c r="Q98" i="34"/>
  <c r="R98" i="34"/>
  <c r="S98" i="34"/>
  <c r="T98" i="34"/>
  <c r="U98" i="34"/>
  <c r="V98" i="34"/>
  <c r="W98" i="34"/>
  <c r="X98" i="34"/>
  <c r="Y98" i="34"/>
  <c r="Z98" i="34"/>
  <c r="AA98" i="34"/>
  <c r="D99" i="34"/>
  <c r="E99" i="34"/>
  <c r="F99" i="34"/>
  <c r="G99" i="34"/>
  <c r="H99" i="34"/>
  <c r="I99" i="34"/>
  <c r="J99" i="34"/>
  <c r="K99" i="34"/>
  <c r="L99" i="34"/>
  <c r="M99" i="34"/>
  <c r="N99" i="34"/>
  <c r="O99" i="34"/>
  <c r="P99" i="34"/>
  <c r="Q99" i="34"/>
  <c r="R99" i="34"/>
  <c r="S99" i="34"/>
  <c r="T99" i="34"/>
  <c r="U99" i="34"/>
  <c r="V99" i="34"/>
  <c r="W99" i="34"/>
  <c r="X99" i="34"/>
  <c r="Y99" i="34"/>
  <c r="Z99" i="34"/>
  <c r="AA99" i="34"/>
  <c r="D100" i="34"/>
  <c r="E100" i="34"/>
  <c r="F100" i="34"/>
  <c r="G100" i="34"/>
  <c r="H100" i="34"/>
  <c r="I100" i="34"/>
  <c r="J100" i="34"/>
  <c r="K100" i="34"/>
  <c r="L100" i="34"/>
  <c r="M100" i="34"/>
  <c r="N100" i="34"/>
  <c r="O100" i="34"/>
  <c r="P100" i="34"/>
  <c r="Q100" i="34"/>
  <c r="R100" i="34"/>
  <c r="S100" i="34"/>
  <c r="T100" i="34"/>
  <c r="U100" i="34"/>
  <c r="V100" i="34"/>
  <c r="W100" i="34"/>
  <c r="X100" i="34"/>
  <c r="Y100" i="34"/>
  <c r="Z100" i="34"/>
  <c r="AA100" i="34"/>
  <c r="D101" i="34"/>
  <c r="E101" i="34"/>
  <c r="F101" i="34"/>
  <c r="G101" i="34"/>
  <c r="H101" i="34"/>
  <c r="I101" i="34"/>
  <c r="J101" i="34"/>
  <c r="K101" i="34"/>
  <c r="L101" i="34"/>
  <c r="M101" i="34"/>
  <c r="N101" i="34"/>
  <c r="O101" i="34"/>
  <c r="P101" i="34"/>
  <c r="Q101" i="34"/>
  <c r="R101" i="34"/>
  <c r="S101" i="34"/>
  <c r="T101" i="34"/>
  <c r="U101" i="34"/>
  <c r="V101" i="34"/>
  <c r="W101" i="34"/>
  <c r="X101" i="34"/>
  <c r="Y101" i="34"/>
  <c r="Z101" i="34"/>
  <c r="AA101" i="34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P102" i="34"/>
  <c r="Q102" i="34"/>
  <c r="R102" i="34"/>
  <c r="S102" i="34"/>
  <c r="T102" i="34"/>
  <c r="U102" i="34"/>
  <c r="V102" i="34"/>
  <c r="W102" i="34"/>
  <c r="X102" i="34"/>
  <c r="Y102" i="34"/>
  <c r="Z102" i="34"/>
  <c r="AA102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P103" i="34"/>
  <c r="Q103" i="34"/>
  <c r="R103" i="34"/>
  <c r="S103" i="34"/>
  <c r="T103" i="34"/>
  <c r="U103" i="34"/>
  <c r="V103" i="34"/>
  <c r="W103" i="34"/>
  <c r="X103" i="34"/>
  <c r="Y103" i="34"/>
  <c r="Z103" i="34"/>
  <c r="AA103" i="34"/>
  <c r="D104" i="34"/>
  <c r="E104" i="34"/>
  <c r="F104" i="34"/>
  <c r="G104" i="34"/>
  <c r="H104" i="34"/>
  <c r="I104" i="34"/>
  <c r="J104" i="34"/>
  <c r="K104" i="34"/>
  <c r="L104" i="34"/>
  <c r="M104" i="34"/>
  <c r="N104" i="34"/>
  <c r="O104" i="34"/>
  <c r="P104" i="34"/>
  <c r="Q104" i="34"/>
  <c r="R104" i="34"/>
  <c r="S104" i="34"/>
  <c r="T104" i="34"/>
  <c r="U104" i="34"/>
  <c r="V104" i="34"/>
  <c r="W104" i="34"/>
  <c r="X104" i="34"/>
  <c r="Y104" i="34"/>
  <c r="Z104" i="34"/>
  <c r="AA104" i="34"/>
  <c r="D105" i="34"/>
  <c r="E105" i="34"/>
  <c r="F105" i="34"/>
  <c r="G105" i="34"/>
  <c r="H105" i="34"/>
  <c r="I105" i="34"/>
  <c r="J105" i="34"/>
  <c r="K105" i="34"/>
  <c r="L105" i="34"/>
  <c r="M105" i="34"/>
  <c r="N105" i="34"/>
  <c r="O105" i="34"/>
  <c r="P105" i="34"/>
  <c r="Q105" i="34"/>
  <c r="R105" i="34"/>
  <c r="S105" i="34"/>
  <c r="T105" i="34"/>
  <c r="U105" i="34"/>
  <c r="V105" i="34"/>
  <c r="W105" i="34"/>
  <c r="X105" i="34"/>
  <c r="Y105" i="34"/>
  <c r="Z105" i="34"/>
  <c r="AA105" i="34"/>
  <c r="C94" i="34"/>
  <c r="C95" i="34"/>
  <c r="C96" i="34"/>
  <c r="C97" i="34"/>
  <c r="C98" i="34"/>
  <c r="C99" i="34"/>
  <c r="C100" i="34"/>
  <c r="C101" i="34"/>
  <c r="C102" i="34"/>
  <c r="C103" i="34"/>
  <c r="C104" i="34"/>
  <c r="C105" i="34"/>
  <c r="C93" i="34"/>
  <c r="D78" i="32"/>
  <c r="E78" i="32"/>
  <c r="F78" i="32"/>
  <c r="G78" i="32"/>
  <c r="H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U78" i="32"/>
  <c r="V78" i="32"/>
  <c r="W78" i="32"/>
  <c r="X78" i="32"/>
  <c r="Y78" i="32"/>
  <c r="Z78" i="32"/>
  <c r="AA78" i="32"/>
  <c r="C78" i="32"/>
  <c r="K22" i="32" l="1"/>
  <c r="K52" i="32"/>
  <c r="K27" i="32"/>
  <c r="K57" i="32"/>
  <c r="K23" i="32"/>
  <c r="K53" i="32"/>
  <c r="J20" i="32"/>
  <c r="J24" i="32"/>
  <c r="J29" i="32"/>
  <c r="J28" i="32"/>
  <c r="J25" i="32"/>
  <c r="J21" i="32"/>
  <c r="J26" i="32"/>
  <c r="D90" i="43"/>
  <c r="D77" i="43" s="1"/>
  <c r="E90" i="43"/>
  <c r="E77" i="43" s="1"/>
  <c r="F90" i="43"/>
  <c r="F77" i="43" s="1"/>
  <c r="G90" i="43"/>
  <c r="G77" i="43" s="1"/>
  <c r="H90" i="43"/>
  <c r="H77" i="43" s="1"/>
  <c r="I90" i="43"/>
  <c r="I77" i="43" s="1"/>
  <c r="J90" i="43"/>
  <c r="J77" i="43" s="1"/>
  <c r="K90" i="43"/>
  <c r="K77" i="43" s="1"/>
  <c r="L90" i="43"/>
  <c r="L77" i="43" s="1"/>
  <c r="M90" i="43"/>
  <c r="M77" i="43" s="1"/>
  <c r="N90" i="43"/>
  <c r="N77" i="43" s="1"/>
  <c r="O90" i="43"/>
  <c r="O77" i="43" s="1"/>
  <c r="P90" i="43"/>
  <c r="P77" i="43" s="1"/>
  <c r="Q90" i="43"/>
  <c r="Q77" i="43" s="1"/>
  <c r="R90" i="43"/>
  <c r="R77" i="43" s="1"/>
  <c r="S90" i="43"/>
  <c r="S77" i="43" s="1"/>
  <c r="T90" i="43"/>
  <c r="T77" i="43" s="1"/>
  <c r="U90" i="43"/>
  <c r="U77" i="43" s="1"/>
  <c r="V90" i="43"/>
  <c r="V77" i="43" s="1"/>
  <c r="W90" i="43"/>
  <c r="W77" i="43" s="1"/>
  <c r="X90" i="43"/>
  <c r="X77" i="43" s="1"/>
  <c r="Y90" i="43"/>
  <c r="Y77" i="43" s="1"/>
  <c r="Z90" i="43"/>
  <c r="Z77" i="43" s="1"/>
  <c r="AA90" i="43"/>
  <c r="AA77" i="43" s="1"/>
  <c r="D91" i="43"/>
  <c r="D78" i="43" s="1"/>
  <c r="E91" i="43"/>
  <c r="E78" i="43" s="1"/>
  <c r="F91" i="43"/>
  <c r="F78" i="43" s="1"/>
  <c r="G91" i="43"/>
  <c r="G78" i="43" s="1"/>
  <c r="H91" i="43"/>
  <c r="H78" i="43" s="1"/>
  <c r="I91" i="43"/>
  <c r="I78" i="43" s="1"/>
  <c r="J91" i="43"/>
  <c r="J78" i="43" s="1"/>
  <c r="K91" i="43"/>
  <c r="K78" i="43" s="1"/>
  <c r="L91" i="43"/>
  <c r="L78" i="43" s="1"/>
  <c r="M91" i="43"/>
  <c r="M78" i="43" s="1"/>
  <c r="N91" i="43"/>
  <c r="N78" i="43" s="1"/>
  <c r="O91" i="43"/>
  <c r="O78" i="43" s="1"/>
  <c r="P91" i="43"/>
  <c r="P78" i="43" s="1"/>
  <c r="Q91" i="43"/>
  <c r="Q78" i="43" s="1"/>
  <c r="R91" i="43"/>
  <c r="R78" i="43" s="1"/>
  <c r="S91" i="43"/>
  <c r="S78" i="43" s="1"/>
  <c r="T91" i="43"/>
  <c r="T78" i="43" s="1"/>
  <c r="U91" i="43"/>
  <c r="U78" i="43" s="1"/>
  <c r="V91" i="43"/>
  <c r="V78" i="43" s="1"/>
  <c r="W91" i="43"/>
  <c r="W78" i="43" s="1"/>
  <c r="X91" i="43"/>
  <c r="X78" i="43" s="1"/>
  <c r="Y91" i="43"/>
  <c r="Y78" i="43" s="1"/>
  <c r="Z91" i="43"/>
  <c r="Z78" i="43" s="1"/>
  <c r="AA91" i="43"/>
  <c r="AA78" i="43" s="1"/>
  <c r="D92" i="43"/>
  <c r="D79" i="43" s="1"/>
  <c r="E92" i="43"/>
  <c r="E79" i="43" s="1"/>
  <c r="F92" i="43"/>
  <c r="F79" i="43" s="1"/>
  <c r="G92" i="43"/>
  <c r="G79" i="43" s="1"/>
  <c r="H92" i="43"/>
  <c r="H79" i="43" s="1"/>
  <c r="I92" i="43"/>
  <c r="I79" i="43" s="1"/>
  <c r="J92" i="43"/>
  <c r="J79" i="43" s="1"/>
  <c r="K92" i="43"/>
  <c r="K79" i="43" s="1"/>
  <c r="L92" i="43"/>
  <c r="L79" i="43" s="1"/>
  <c r="M92" i="43"/>
  <c r="M79" i="43" s="1"/>
  <c r="N92" i="43"/>
  <c r="N79" i="43" s="1"/>
  <c r="O92" i="43"/>
  <c r="O79" i="43" s="1"/>
  <c r="P92" i="43"/>
  <c r="P79" i="43" s="1"/>
  <c r="Q92" i="43"/>
  <c r="Q79" i="43" s="1"/>
  <c r="R92" i="43"/>
  <c r="R79" i="43" s="1"/>
  <c r="S92" i="43"/>
  <c r="S79" i="43" s="1"/>
  <c r="T92" i="43"/>
  <c r="T79" i="43" s="1"/>
  <c r="U92" i="43"/>
  <c r="U79" i="43" s="1"/>
  <c r="V92" i="43"/>
  <c r="V79" i="43" s="1"/>
  <c r="W92" i="43"/>
  <c r="W79" i="43" s="1"/>
  <c r="X92" i="43"/>
  <c r="X79" i="43" s="1"/>
  <c r="Y92" i="43"/>
  <c r="Y79" i="43" s="1"/>
  <c r="Z92" i="43"/>
  <c r="Z79" i="43" s="1"/>
  <c r="AA92" i="43"/>
  <c r="AA79" i="43" s="1"/>
  <c r="D93" i="43"/>
  <c r="D80" i="43" s="1"/>
  <c r="E93" i="43"/>
  <c r="E80" i="43" s="1"/>
  <c r="F93" i="43"/>
  <c r="F80" i="43" s="1"/>
  <c r="G93" i="43"/>
  <c r="G80" i="43" s="1"/>
  <c r="H93" i="43"/>
  <c r="H80" i="43" s="1"/>
  <c r="I93" i="43"/>
  <c r="I80" i="43" s="1"/>
  <c r="J93" i="43"/>
  <c r="J80" i="43" s="1"/>
  <c r="K93" i="43"/>
  <c r="K80" i="43" s="1"/>
  <c r="L93" i="43"/>
  <c r="L80" i="43" s="1"/>
  <c r="M93" i="43"/>
  <c r="M80" i="43" s="1"/>
  <c r="N93" i="43"/>
  <c r="N80" i="43" s="1"/>
  <c r="O93" i="43"/>
  <c r="O80" i="43" s="1"/>
  <c r="P93" i="43"/>
  <c r="P80" i="43" s="1"/>
  <c r="Q93" i="43"/>
  <c r="Q80" i="43" s="1"/>
  <c r="R93" i="43"/>
  <c r="R80" i="43" s="1"/>
  <c r="S93" i="43"/>
  <c r="S80" i="43" s="1"/>
  <c r="T93" i="43"/>
  <c r="T80" i="43" s="1"/>
  <c r="U93" i="43"/>
  <c r="U80" i="43" s="1"/>
  <c r="V93" i="43"/>
  <c r="V80" i="43" s="1"/>
  <c r="W93" i="43"/>
  <c r="W80" i="43" s="1"/>
  <c r="X93" i="43"/>
  <c r="X80" i="43" s="1"/>
  <c r="Y93" i="43"/>
  <c r="Y80" i="43" s="1"/>
  <c r="Z93" i="43"/>
  <c r="Z80" i="43" s="1"/>
  <c r="AA93" i="43"/>
  <c r="AA80" i="43" s="1"/>
  <c r="C93" i="43"/>
  <c r="C92" i="43"/>
  <c r="C91" i="43"/>
  <c r="C90" i="43"/>
  <c r="K24" i="32" l="1"/>
  <c r="K54" i="32"/>
  <c r="K29" i="32"/>
  <c r="K59" i="32"/>
  <c r="K21" i="32"/>
  <c r="K51" i="32"/>
  <c r="L22" i="32"/>
  <c r="M52" i="32" s="1"/>
  <c r="L52" i="32"/>
  <c r="L23" i="32"/>
  <c r="M53" i="32" s="1"/>
  <c r="L53" i="32"/>
  <c r="K25" i="32"/>
  <c r="K55" i="32"/>
  <c r="L27" i="32"/>
  <c r="M57" i="32" s="1"/>
  <c r="L57" i="32"/>
  <c r="K20" i="32"/>
  <c r="K50" i="32"/>
  <c r="K26" i="32"/>
  <c r="K56" i="32"/>
  <c r="K28" i="32"/>
  <c r="K58" i="32"/>
  <c r="C59" i="43"/>
  <c r="C73" i="43" s="1"/>
  <c r="N74" i="43" s="1"/>
  <c r="D45" i="47" s="1"/>
  <c r="C23" i="43"/>
  <c r="C37" i="43" s="1"/>
  <c r="N38" i="43" s="1"/>
  <c r="D43" i="47" s="1"/>
  <c r="C5" i="43"/>
  <c r="C19" i="43" s="1"/>
  <c r="N20" i="43" s="1"/>
  <c r="D42" i="47" s="1"/>
  <c r="B37" i="43"/>
  <c r="B55" i="43" s="1"/>
  <c r="B73" i="43" s="1"/>
  <c r="B22" i="43"/>
  <c r="B40" i="43" s="1"/>
  <c r="B58" i="43" s="1"/>
  <c r="B23" i="43"/>
  <c r="B41" i="43" s="1"/>
  <c r="B59" i="43" s="1"/>
  <c r="B24" i="43"/>
  <c r="B25" i="43"/>
  <c r="B26" i="43"/>
  <c r="B44" i="43" s="1"/>
  <c r="B62" i="43" s="1"/>
  <c r="B27" i="43"/>
  <c r="B45" i="43" s="1"/>
  <c r="B63" i="43" s="1"/>
  <c r="B28" i="43"/>
  <c r="B46" i="43" s="1"/>
  <c r="B64" i="43" s="1"/>
  <c r="B29" i="43"/>
  <c r="B47" i="43" s="1"/>
  <c r="B65" i="43" s="1"/>
  <c r="B30" i="43"/>
  <c r="B48" i="43" s="1"/>
  <c r="B66" i="43" s="1"/>
  <c r="B31" i="43"/>
  <c r="B49" i="43" s="1"/>
  <c r="B67" i="43" s="1"/>
  <c r="B32" i="43"/>
  <c r="B50" i="43" s="1"/>
  <c r="B68" i="43" s="1"/>
  <c r="B33" i="43"/>
  <c r="B51" i="43" s="1"/>
  <c r="B69" i="43" s="1"/>
  <c r="B34" i="43"/>
  <c r="B35" i="43"/>
  <c r="B36" i="43"/>
  <c r="B54" i="43" s="1"/>
  <c r="B42" i="43"/>
  <c r="B60" i="43" s="1"/>
  <c r="B43" i="43"/>
  <c r="B61" i="43" s="1"/>
  <c r="B52" i="43"/>
  <c r="B70" i="43" s="1"/>
  <c r="B53" i="43"/>
  <c r="B71" i="43" s="1"/>
  <c r="L21" i="32" l="1"/>
  <c r="M51" i="32" s="1"/>
  <c r="L51" i="32"/>
  <c r="L20" i="32"/>
  <c r="M50" i="32" s="1"/>
  <c r="L50" i="32"/>
  <c r="L28" i="32"/>
  <c r="M58" i="32" s="1"/>
  <c r="L58" i="32"/>
  <c r="L25" i="32"/>
  <c r="M55" i="32" s="1"/>
  <c r="L55" i="32"/>
  <c r="L29" i="32"/>
  <c r="M59" i="32" s="1"/>
  <c r="L59" i="32"/>
  <c r="L26" i="32"/>
  <c r="M56" i="32" s="1"/>
  <c r="L56" i="32"/>
  <c r="L24" i="32"/>
  <c r="M54" i="32" s="1"/>
  <c r="L54" i="32"/>
  <c r="M23" i="32"/>
  <c r="N53" i="32" s="1"/>
  <c r="M27" i="32"/>
  <c r="N57" i="32" s="1"/>
  <c r="M22" i="32"/>
  <c r="N52" i="32" s="1"/>
  <c r="C78" i="43"/>
  <c r="C83" i="43" s="1"/>
  <c r="D83" i="43" s="1"/>
  <c r="E83" i="43" s="1"/>
  <c r="F83" i="43" s="1"/>
  <c r="G83" i="43" s="1"/>
  <c r="H83" i="43" s="1"/>
  <c r="I83" i="43" s="1"/>
  <c r="J83" i="43" s="1"/>
  <c r="K83" i="43" s="1"/>
  <c r="L83" i="43" s="1"/>
  <c r="M83" i="43" s="1"/>
  <c r="N83" i="43" s="1"/>
  <c r="O83" i="43" s="1"/>
  <c r="P83" i="43" s="1"/>
  <c r="Q83" i="43" s="1"/>
  <c r="R83" i="43" s="1"/>
  <c r="S83" i="43" s="1"/>
  <c r="T83" i="43" s="1"/>
  <c r="U83" i="43" s="1"/>
  <c r="V83" i="43" s="1"/>
  <c r="W83" i="43" s="1"/>
  <c r="X83" i="43" s="1"/>
  <c r="Y83" i="43" s="1"/>
  <c r="Z83" i="43" s="1"/>
  <c r="AA83" i="43" s="1"/>
  <c r="B72" i="43"/>
  <c r="B81" i="43"/>
  <c r="C77" i="43"/>
  <c r="C82" i="43" s="1"/>
  <c r="D82" i="43" s="1"/>
  <c r="E82" i="43" s="1"/>
  <c r="F82" i="43" s="1"/>
  <c r="G82" i="43" s="1"/>
  <c r="H82" i="43" s="1"/>
  <c r="I82" i="43" s="1"/>
  <c r="J82" i="43" s="1"/>
  <c r="K82" i="43" s="1"/>
  <c r="L82" i="43" s="1"/>
  <c r="M82" i="43" s="1"/>
  <c r="N82" i="43" s="1"/>
  <c r="O82" i="43" s="1"/>
  <c r="P82" i="43" s="1"/>
  <c r="Q82" i="43" s="1"/>
  <c r="R82" i="43" s="1"/>
  <c r="S82" i="43" s="1"/>
  <c r="T82" i="43" s="1"/>
  <c r="U82" i="43" s="1"/>
  <c r="V82" i="43" s="1"/>
  <c r="W82" i="43" s="1"/>
  <c r="X82" i="43" s="1"/>
  <c r="Y82" i="43" s="1"/>
  <c r="Z82" i="43" s="1"/>
  <c r="AA82" i="43" s="1"/>
  <c r="C79" i="43"/>
  <c r="C84" i="43" s="1"/>
  <c r="D84" i="43" s="1"/>
  <c r="E84" i="43" s="1"/>
  <c r="F84" i="43" s="1"/>
  <c r="G84" i="43" s="1"/>
  <c r="H84" i="43" s="1"/>
  <c r="I84" i="43" s="1"/>
  <c r="J84" i="43" s="1"/>
  <c r="K84" i="43" s="1"/>
  <c r="L84" i="43" s="1"/>
  <c r="M84" i="43" s="1"/>
  <c r="N84" i="43" s="1"/>
  <c r="O84" i="43" s="1"/>
  <c r="P84" i="43" s="1"/>
  <c r="Q84" i="43" s="1"/>
  <c r="R84" i="43" s="1"/>
  <c r="S84" i="43" s="1"/>
  <c r="T84" i="43" s="1"/>
  <c r="U84" i="43" s="1"/>
  <c r="V84" i="43" s="1"/>
  <c r="W84" i="43" s="1"/>
  <c r="X84" i="43" s="1"/>
  <c r="Y84" i="43" s="1"/>
  <c r="Z84" i="43" s="1"/>
  <c r="AA84" i="43" s="1"/>
  <c r="C80" i="43"/>
  <c r="C85" i="43" s="1"/>
  <c r="D85" i="43" s="1"/>
  <c r="E85" i="43" s="1"/>
  <c r="F85" i="43" s="1"/>
  <c r="G85" i="43" s="1"/>
  <c r="H85" i="43" s="1"/>
  <c r="I85" i="43" s="1"/>
  <c r="J85" i="43" s="1"/>
  <c r="K85" i="43" s="1"/>
  <c r="L85" i="43" s="1"/>
  <c r="M85" i="43" s="1"/>
  <c r="N85" i="43" s="1"/>
  <c r="O85" i="43" s="1"/>
  <c r="P85" i="43" s="1"/>
  <c r="Q85" i="43" s="1"/>
  <c r="R85" i="43" s="1"/>
  <c r="S85" i="43" s="1"/>
  <c r="T85" i="43" s="1"/>
  <c r="U85" i="43" s="1"/>
  <c r="V85" i="43" s="1"/>
  <c r="W85" i="43" s="1"/>
  <c r="X85" i="43" s="1"/>
  <c r="Y85" i="43" s="1"/>
  <c r="Z85" i="43" s="1"/>
  <c r="AA85" i="43" s="1"/>
  <c r="M24" i="32" l="1"/>
  <c r="N54" i="32" s="1"/>
  <c r="M29" i="32"/>
  <c r="N59" i="32" s="1"/>
  <c r="M28" i="32"/>
  <c r="N58" i="32" s="1"/>
  <c r="M25" i="32"/>
  <c r="N55" i="32" s="1"/>
  <c r="M21" i="32"/>
  <c r="N51" i="32" s="1"/>
  <c r="M26" i="32"/>
  <c r="N56" i="32" s="1"/>
  <c r="M20" i="32"/>
  <c r="N50" i="32" s="1"/>
  <c r="O4" i="40"/>
  <c r="D5" i="10"/>
  <c r="E5" i="10"/>
  <c r="I5" i="10"/>
  <c r="L5" i="10"/>
  <c r="M5" i="10"/>
  <c r="C5" i="29"/>
  <c r="O38" i="29" s="1"/>
  <c r="C5" i="30"/>
  <c r="O38" i="30" s="1"/>
  <c r="C6" i="10"/>
  <c r="D6" i="10"/>
  <c r="E6" i="10"/>
  <c r="F6" i="10"/>
  <c r="G6" i="10"/>
  <c r="H6" i="10"/>
  <c r="L6" i="10"/>
  <c r="N6" i="10"/>
  <c r="C24" i="29"/>
  <c r="C7" i="10"/>
  <c r="D7" i="10"/>
  <c r="E7" i="10"/>
  <c r="G7" i="10"/>
  <c r="H7" i="10"/>
  <c r="I7" i="10"/>
  <c r="L7" i="10"/>
  <c r="M7" i="10"/>
  <c r="N7" i="10"/>
  <c r="C25" i="29"/>
  <c r="C8" i="10"/>
  <c r="D8" i="10"/>
  <c r="E8" i="10"/>
  <c r="F8" i="10"/>
  <c r="G8" i="10"/>
  <c r="H8" i="10"/>
  <c r="N8" i="10"/>
  <c r="C26" i="29"/>
  <c r="C9" i="10"/>
  <c r="D9" i="10"/>
  <c r="E9" i="10"/>
  <c r="L9" i="10"/>
  <c r="N9" i="10"/>
  <c r="C27" i="29"/>
  <c r="C10" i="10"/>
  <c r="D10" i="10"/>
  <c r="E10" i="10"/>
  <c r="F10" i="10"/>
  <c r="G10" i="10"/>
  <c r="H10" i="10"/>
  <c r="L10" i="10"/>
  <c r="C11" i="10"/>
  <c r="D11" i="10"/>
  <c r="E11" i="10"/>
  <c r="G11" i="10"/>
  <c r="M11" i="10"/>
  <c r="N11" i="10"/>
  <c r="C29" i="29"/>
  <c r="C12" i="10"/>
  <c r="D12" i="10"/>
  <c r="E12" i="10"/>
  <c r="F12" i="10"/>
  <c r="G12" i="10"/>
  <c r="J12" i="10"/>
  <c r="N12" i="10"/>
  <c r="C30" i="29"/>
  <c r="C13" i="10"/>
  <c r="D13" i="10"/>
  <c r="E13" i="10"/>
  <c r="G13" i="10"/>
  <c r="I13" i="10"/>
  <c r="K13" i="10"/>
  <c r="M13" i="10"/>
  <c r="N13" i="10"/>
  <c r="C31" i="29"/>
  <c r="C14" i="10"/>
  <c r="D14" i="10"/>
  <c r="E14" i="10"/>
  <c r="F14" i="10"/>
  <c r="G14" i="10"/>
  <c r="I14" i="10"/>
  <c r="K14" i="10"/>
  <c r="N14" i="10"/>
  <c r="C32" i="29"/>
  <c r="C15" i="10"/>
  <c r="D15" i="10"/>
  <c r="E15" i="10"/>
  <c r="G15" i="10"/>
  <c r="I15" i="10"/>
  <c r="K15" i="10"/>
  <c r="M15" i="10"/>
  <c r="N15" i="10"/>
  <c r="C33" i="29"/>
  <c r="C16" i="10"/>
  <c r="D16" i="10"/>
  <c r="E16" i="10"/>
  <c r="F16" i="10"/>
  <c r="G16" i="10"/>
  <c r="I16" i="10"/>
  <c r="K16" i="10"/>
  <c r="M16" i="10"/>
  <c r="C34" i="29"/>
  <c r="C17" i="10"/>
  <c r="D17" i="10"/>
  <c r="E17" i="10"/>
  <c r="G17" i="10"/>
  <c r="I17" i="10"/>
  <c r="K17" i="10"/>
  <c r="L17" i="10"/>
  <c r="N17" i="10"/>
  <c r="C35" i="29"/>
  <c r="C5" i="35"/>
  <c r="O38" i="35" s="1"/>
  <c r="C5" i="36"/>
  <c r="O38" i="36" s="1"/>
  <c r="C27" i="2"/>
  <c r="C28" i="2"/>
  <c r="C29" i="2"/>
  <c r="C28" i="29"/>
  <c r="I6" i="10"/>
  <c r="M6" i="10"/>
  <c r="I8" i="10"/>
  <c r="M8" i="10"/>
  <c r="M9" i="10"/>
  <c r="M10" i="10"/>
  <c r="N10" i="10"/>
  <c r="H11" i="10"/>
  <c r="L11" i="10"/>
  <c r="H12" i="10"/>
  <c r="L12" i="10"/>
  <c r="M12" i="10"/>
  <c r="H13" i="10"/>
  <c r="L13" i="10"/>
  <c r="H14" i="10"/>
  <c r="L14" i="10"/>
  <c r="M14" i="10"/>
  <c r="H15" i="10"/>
  <c r="L15" i="10"/>
  <c r="H16" i="10"/>
  <c r="L16" i="10"/>
  <c r="N16" i="10"/>
  <c r="H17" i="10"/>
  <c r="M17" i="10"/>
  <c r="C21" i="2"/>
  <c r="C24" i="2"/>
  <c r="C25" i="2"/>
  <c r="C26" i="2"/>
  <c r="C30" i="2"/>
  <c r="V42" i="32" l="1"/>
  <c r="W42" i="32" s="1"/>
  <c r="X42" i="32" s="1"/>
  <c r="Y42" i="32" s="1"/>
  <c r="Z42" i="32" s="1"/>
  <c r="AA42" i="32" s="1"/>
  <c r="O57" i="32"/>
  <c r="V38" i="32"/>
  <c r="W38" i="32" s="1"/>
  <c r="X38" i="32" s="1"/>
  <c r="Y38" i="32" s="1"/>
  <c r="Z38" i="32" s="1"/>
  <c r="AA38" i="32" s="1"/>
  <c r="O53" i="32"/>
  <c r="V37" i="32"/>
  <c r="W37" i="32" s="1"/>
  <c r="X37" i="32" s="1"/>
  <c r="Y37" i="32" s="1"/>
  <c r="Z37" i="32" s="1"/>
  <c r="AA37" i="32" s="1"/>
  <c r="O52" i="32"/>
  <c r="O23" i="32"/>
  <c r="P53" i="32" s="1"/>
  <c r="O27" i="32"/>
  <c r="P57" i="32" s="1"/>
  <c r="O22" i="32"/>
  <c r="P52" i="32" s="1"/>
  <c r="C173" i="29"/>
  <c r="C154" i="29"/>
  <c r="C169" i="29"/>
  <c r="C150" i="29"/>
  <c r="C168" i="29"/>
  <c r="C149" i="29"/>
  <c r="C165" i="29"/>
  <c r="C146" i="29"/>
  <c r="C164" i="29"/>
  <c r="C145" i="29"/>
  <c r="C23" i="29"/>
  <c r="C19" i="29"/>
  <c r="E19" i="10"/>
  <c r="C167" i="29"/>
  <c r="C148" i="29"/>
  <c r="C19" i="36"/>
  <c r="C23" i="36"/>
  <c r="C172" i="29"/>
  <c r="C153" i="29"/>
  <c r="M19" i="10"/>
  <c r="D19" i="10"/>
  <c r="C23" i="35"/>
  <c r="C19" i="35"/>
  <c r="C171" i="29"/>
  <c r="C152" i="29"/>
  <c r="C166" i="29"/>
  <c r="C147" i="29"/>
  <c r="C163" i="29"/>
  <c r="C144" i="29"/>
  <c r="C174" i="29"/>
  <c r="C155" i="29"/>
  <c r="C170" i="29"/>
  <c r="C151" i="29"/>
  <c r="C23" i="30"/>
  <c r="C19" i="30"/>
  <c r="C22" i="2"/>
  <c r="C180" i="41"/>
  <c r="C198" i="41" s="1"/>
  <c r="C23" i="2"/>
  <c r="C5" i="31"/>
  <c r="C5" i="34"/>
  <c r="O38" i="34" s="1"/>
  <c r="C5" i="33"/>
  <c r="O38" i="33" s="1"/>
  <c r="C5" i="10"/>
  <c r="G5" i="10"/>
  <c r="G9" i="10"/>
  <c r="L8" i="10"/>
  <c r="L19" i="10" s="1"/>
  <c r="O4" i="41"/>
  <c r="O198" i="41" s="1"/>
  <c r="C17" i="41"/>
  <c r="N5" i="10"/>
  <c r="F17" i="10"/>
  <c r="F13" i="10"/>
  <c r="F5" i="10"/>
  <c r="F9" i="10"/>
  <c r="F15" i="10"/>
  <c r="F11" i="10"/>
  <c r="F7" i="10"/>
  <c r="O50" i="32" l="1"/>
  <c r="V43" i="32"/>
  <c r="W43" i="32" s="1"/>
  <c r="X43" i="32" s="1"/>
  <c r="Y43" i="32" s="1"/>
  <c r="Z43" i="32" s="1"/>
  <c r="AA43" i="32" s="1"/>
  <c r="O58" i="32"/>
  <c r="V36" i="32"/>
  <c r="W36" i="32" s="1"/>
  <c r="X36" i="32" s="1"/>
  <c r="Y36" i="32" s="1"/>
  <c r="Z36" i="32" s="1"/>
  <c r="AA36" i="32" s="1"/>
  <c r="O51" i="32"/>
  <c r="V39" i="32"/>
  <c r="W39" i="32" s="1"/>
  <c r="X39" i="32" s="1"/>
  <c r="Y39" i="32" s="1"/>
  <c r="Z39" i="32" s="1"/>
  <c r="AA39" i="32" s="1"/>
  <c r="O54" i="32"/>
  <c r="V40" i="32"/>
  <c r="W40" i="32" s="1"/>
  <c r="X40" i="32" s="1"/>
  <c r="Y40" i="32" s="1"/>
  <c r="Z40" i="32" s="1"/>
  <c r="AA40" i="32" s="1"/>
  <c r="O55" i="32"/>
  <c r="V41" i="32"/>
  <c r="W41" i="32" s="1"/>
  <c r="X41" i="32" s="1"/>
  <c r="Y41" i="32" s="1"/>
  <c r="Z41" i="32" s="1"/>
  <c r="AA41" i="32" s="1"/>
  <c r="O56" i="32"/>
  <c r="V44" i="32"/>
  <c r="W44" i="32" s="1"/>
  <c r="X44" i="32" s="1"/>
  <c r="Y44" i="32" s="1"/>
  <c r="Z44" i="32" s="1"/>
  <c r="AA44" i="32" s="1"/>
  <c r="O59" i="32"/>
  <c r="V35" i="32"/>
  <c r="N19" i="10"/>
  <c r="C19" i="31"/>
  <c r="O38" i="31"/>
  <c r="C19" i="10"/>
  <c r="O17" i="41"/>
  <c r="C216" i="41"/>
  <c r="C219" i="41" s="1"/>
  <c r="C37" i="29"/>
  <c r="C162" i="29"/>
  <c r="C176" i="29" s="1"/>
  <c r="G19" i="10"/>
  <c r="C143" i="29"/>
  <c r="C157" i="29" s="1"/>
  <c r="P22" i="32"/>
  <c r="Q52" i="32" s="1"/>
  <c r="O28" i="32"/>
  <c r="P58" i="32" s="1"/>
  <c r="P23" i="32"/>
  <c r="Q53" i="32" s="1"/>
  <c r="O29" i="32"/>
  <c r="P59" i="32" s="1"/>
  <c r="O26" i="32"/>
  <c r="P56" i="32" s="1"/>
  <c r="P27" i="32"/>
  <c r="Q57" i="32" s="1"/>
  <c r="O21" i="32"/>
  <c r="P51" i="32" s="1"/>
  <c r="O24" i="32"/>
  <c r="P54" i="32" s="1"/>
  <c r="O25" i="32"/>
  <c r="P55" i="32" s="1"/>
  <c r="O20" i="32"/>
  <c r="P50" i="32" s="1"/>
  <c r="C143" i="35"/>
  <c r="C157" i="35" s="1"/>
  <c r="C73" i="35"/>
  <c r="C74" i="35" s="1"/>
  <c r="C37" i="35"/>
  <c r="D34" i="30"/>
  <c r="E70" i="30" s="1"/>
  <c r="D24" i="30"/>
  <c r="D33" i="30"/>
  <c r="D28" i="30"/>
  <c r="D27" i="30"/>
  <c r="D23" i="30"/>
  <c r="E59" i="30" s="1"/>
  <c r="D35" i="30"/>
  <c r="E71" i="30" s="1"/>
  <c r="D31" i="30"/>
  <c r="E67" i="30" s="1"/>
  <c r="D30" i="30"/>
  <c r="E66" i="30" s="1"/>
  <c r="D26" i="30"/>
  <c r="E62" i="30" s="1"/>
  <c r="D25" i="30"/>
  <c r="E61" i="30" s="1"/>
  <c r="D32" i="30"/>
  <c r="E68" i="30" s="1"/>
  <c r="D29" i="30"/>
  <c r="E65" i="30" s="1"/>
  <c r="D35" i="29"/>
  <c r="D33" i="29"/>
  <c r="D25" i="29"/>
  <c r="E61" i="29" s="1"/>
  <c r="D34" i="29"/>
  <c r="E70" i="29" s="1"/>
  <c r="D30" i="29"/>
  <c r="E66" i="29" s="1"/>
  <c r="D24" i="29"/>
  <c r="D29" i="29"/>
  <c r="E65" i="29" s="1"/>
  <c r="D26" i="29"/>
  <c r="D32" i="29"/>
  <c r="E68" i="29" s="1"/>
  <c r="D31" i="29"/>
  <c r="E67" i="29" s="1"/>
  <c r="D28" i="29"/>
  <c r="E64" i="29" s="1"/>
  <c r="D27" i="29"/>
  <c r="D23" i="29"/>
  <c r="E59" i="29" s="1"/>
  <c r="C23" i="33"/>
  <c r="C19" i="33"/>
  <c r="C37" i="30"/>
  <c r="C73" i="36"/>
  <c r="C37" i="36"/>
  <c r="F19" i="10"/>
  <c r="C211" i="41"/>
  <c r="C23" i="34"/>
  <c r="C19" i="34"/>
  <c r="D33" i="35"/>
  <c r="D29" i="35"/>
  <c r="D25" i="35"/>
  <c r="D34" i="35"/>
  <c r="D30" i="35"/>
  <c r="D26" i="35"/>
  <c r="D35" i="35"/>
  <c r="D31" i="35"/>
  <c r="D27" i="35"/>
  <c r="D23" i="35"/>
  <c r="D32" i="35"/>
  <c r="D28" i="35"/>
  <c r="D24" i="35"/>
  <c r="D33" i="36"/>
  <c r="D34" i="36"/>
  <c r="D35" i="36"/>
  <c r="D31" i="36"/>
  <c r="E67" i="36" s="1"/>
  <c r="D27" i="36"/>
  <c r="E63" i="36" s="1"/>
  <c r="D23" i="36"/>
  <c r="D28" i="36"/>
  <c r="D24" i="36"/>
  <c r="D32" i="36"/>
  <c r="D29" i="36"/>
  <c r="D25" i="36"/>
  <c r="E31" i="36"/>
  <c r="D30" i="36"/>
  <c r="E27" i="36"/>
  <c r="D26" i="36"/>
  <c r="F24" i="36"/>
  <c r="O180" i="41"/>
  <c r="C193" i="41"/>
  <c r="U46" i="32" l="1"/>
  <c r="E35" i="29"/>
  <c r="F71" i="29" s="1"/>
  <c r="E71" i="29"/>
  <c r="E26" i="29"/>
  <c r="F62" i="29" s="1"/>
  <c r="E62" i="29"/>
  <c r="E27" i="30"/>
  <c r="E63" i="30"/>
  <c r="E28" i="30"/>
  <c r="E167" i="30" s="1"/>
  <c r="E64" i="30"/>
  <c r="E24" i="29"/>
  <c r="F60" i="29" s="1"/>
  <c r="E60" i="29"/>
  <c r="E33" i="30"/>
  <c r="F69" i="30" s="1"/>
  <c r="E69" i="30"/>
  <c r="E33" i="29"/>
  <c r="F69" i="29" s="1"/>
  <c r="E69" i="29"/>
  <c r="E24" i="30"/>
  <c r="F60" i="30" s="1"/>
  <c r="E60" i="30"/>
  <c r="E27" i="29"/>
  <c r="F63" i="29" s="1"/>
  <c r="E63" i="29"/>
  <c r="E30" i="36"/>
  <c r="E66" i="36"/>
  <c r="E35" i="36"/>
  <c r="E71" i="36"/>
  <c r="E32" i="36"/>
  <c r="E68" i="36"/>
  <c r="E26" i="35"/>
  <c r="E62" i="35"/>
  <c r="G24" i="36"/>
  <c r="G60" i="36"/>
  <c r="E24" i="36"/>
  <c r="F60" i="36" s="1"/>
  <c r="E60" i="36"/>
  <c r="E24" i="35"/>
  <c r="E60" i="35"/>
  <c r="E30" i="35"/>
  <c r="E66" i="35"/>
  <c r="E29" i="35"/>
  <c r="E65" i="35"/>
  <c r="E28" i="36"/>
  <c r="E64" i="36"/>
  <c r="E28" i="35"/>
  <c r="E64" i="35"/>
  <c r="E34" i="35"/>
  <c r="E173" i="35" s="1"/>
  <c r="E70" i="35"/>
  <c r="E31" i="35"/>
  <c r="E67" i="35"/>
  <c r="E33" i="36"/>
  <c r="E69" i="36"/>
  <c r="E26" i="36"/>
  <c r="E62" i="36"/>
  <c r="F27" i="36"/>
  <c r="F166" i="36" s="1"/>
  <c r="F63" i="36"/>
  <c r="E23" i="36"/>
  <c r="E59" i="36"/>
  <c r="E32" i="35"/>
  <c r="E68" i="35"/>
  <c r="E25" i="35"/>
  <c r="E61" i="35"/>
  <c r="E23" i="35"/>
  <c r="E162" i="35" s="1"/>
  <c r="E59" i="35"/>
  <c r="F31" i="36"/>
  <c r="F67" i="36"/>
  <c r="E27" i="35"/>
  <c r="E63" i="35"/>
  <c r="E33" i="35"/>
  <c r="E69" i="35"/>
  <c r="E25" i="36"/>
  <c r="E145" i="36" s="1"/>
  <c r="E61" i="36"/>
  <c r="E29" i="36"/>
  <c r="E65" i="36"/>
  <c r="E34" i="36"/>
  <c r="E70" i="36"/>
  <c r="E35" i="35"/>
  <c r="E71" i="35"/>
  <c r="W35" i="32"/>
  <c r="V46" i="32"/>
  <c r="O216" i="41"/>
  <c r="O219" i="41" s="1"/>
  <c r="O211" i="41"/>
  <c r="E23" i="29"/>
  <c r="F59" i="29" s="1"/>
  <c r="O193" i="41"/>
  <c r="E29" i="47" s="1"/>
  <c r="E23" i="30"/>
  <c r="F59" i="30" s="1"/>
  <c r="P20" i="32"/>
  <c r="Q50" i="32" s="1"/>
  <c r="P24" i="32"/>
  <c r="Q54" i="32" s="1"/>
  <c r="Q27" i="32"/>
  <c r="R57" i="32" s="1"/>
  <c r="P29" i="32"/>
  <c r="Q59" i="32" s="1"/>
  <c r="P28" i="32"/>
  <c r="Q58" i="32" s="1"/>
  <c r="P25" i="32"/>
  <c r="Q55" i="32" s="1"/>
  <c r="P21" i="32"/>
  <c r="Q51" i="32" s="1"/>
  <c r="P26" i="32"/>
  <c r="Q56" i="32" s="1"/>
  <c r="Q23" i="32"/>
  <c r="R53" i="32" s="1"/>
  <c r="Q22" i="32"/>
  <c r="R52" i="32" s="1"/>
  <c r="F27" i="29"/>
  <c r="G63" i="29" s="1"/>
  <c r="E166" i="29"/>
  <c r="E147" i="29"/>
  <c r="K164" i="36"/>
  <c r="K145" i="36"/>
  <c r="E166" i="36"/>
  <c r="E147" i="36"/>
  <c r="D164" i="36"/>
  <c r="D145" i="36"/>
  <c r="K167" i="36"/>
  <c r="K148" i="36"/>
  <c r="E169" i="36"/>
  <c r="E150" i="36"/>
  <c r="K174" i="36"/>
  <c r="K155" i="36"/>
  <c r="E163" i="36"/>
  <c r="E144" i="36"/>
  <c r="E143" i="36"/>
  <c r="E162" i="36"/>
  <c r="K144" i="36"/>
  <c r="K163" i="36"/>
  <c r="E146" i="36"/>
  <c r="E165" i="36"/>
  <c r="F170" i="36"/>
  <c r="F151" i="36"/>
  <c r="D170" i="36"/>
  <c r="D151" i="36"/>
  <c r="D172" i="36"/>
  <c r="D153" i="36"/>
  <c r="E164" i="35"/>
  <c r="E145" i="35"/>
  <c r="E167" i="35"/>
  <c r="E148" i="35"/>
  <c r="E170" i="35"/>
  <c r="E151" i="35"/>
  <c r="D168" i="35"/>
  <c r="D149" i="35"/>
  <c r="D170" i="29"/>
  <c r="D151" i="29"/>
  <c r="F35" i="29"/>
  <c r="G71" i="29" s="1"/>
  <c r="E174" i="29"/>
  <c r="E155" i="29"/>
  <c r="E32" i="30"/>
  <c r="F68" i="30" s="1"/>
  <c r="E26" i="30"/>
  <c r="F62" i="30" s="1"/>
  <c r="E34" i="30"/>
  <c r="F70" i="30" s="1"/>
  <c r="D173" i="30"/>
  <c r="D154" i="30"/>
  <c r="D169" i="36"/>
  <c r="D150" i="36"/>
  <c r="K162" i="36"/>
  <c r="K143" i="36"/>
  <c r="D166" i="36"/>
  <c r="D147" i="36"/>
  <c r="K169" i="36"/>
  <c r="K150" i="36"/>
  <c r="D174" i="36"/>
  <c r="D155" i="36"/>
  <c r="K172" i="36"/>
  <c r="K153" i="36"/>
  <c r="E174" i="36"/>
  <c r="E155" i="36"/>
  <c r="K171" i="36"/>
  <c r="K152" i="36"/>
  <c r="E173" i="36"/>
  <c r="E154" i="36"/>
  <c r="D171" i="35"/>
  <c r="D152" i="35"/>
  <c r="E163" i="35"/>
  <c r="E144" i="35"/>
  <c r="D174" i="35"/>
  <c r="D155" i="35"/>
  <c r="E166" i="35"/>
  <c r="E147" i="35"/>
  <c r="D164" i="35"/>
  <c r="D145" i="35"/>
  <c r="E169" i="35"/>
  <c r="E150" i="35"/>
  <c r="C73" i="33"/>
  <c r="C37" i="33"/>
  <c r="D165" i="29"/>
  <c r="D146" i="29"/>
  <c r="D163" i="29"/>
  <c r="D144" i="29"/>
  <c r="E31" i="29"/>
  <c r="F67" i="29" s="1"/>
  <c r="E25" i="29"/>
  <c r="F61" i="29" s="1"/>
  <c r="D164" i="29"/>
  <c r="D145" i="29"/>
  <c r="D172" i="29"/>
  <c r="D153" i="29"/>
  <c r="E25" i="30"/>
  <c r="F61" i="30" s="1"/>
  <c r="D164" i="30"/>
  <c r="D145" i="30"/>
  <c r="E31" i="30"/>
  <c r="F67" i="30" s="1"/>
  <c r="D170" i="30"/>
  <c r="D151" i="30"/>
  <c r="D174" i="30"/>
  <c r="D155" i="30"/>
  <c r="D167" i="30"/>
  <c r="D148" i="30"/>
  <c r="E35" i="30"/>
  <c r="F71" i="30" s="1"/>
  <c r="C158" i="35"/>
  <c r="G144" i="36"/>
  <c r="G163" i="36"/>
  <c r="D167" i="36"/>
  <c r="D148" i="36"/>
  <c r="K170" i="36"/>
  <c r="K151" i="36"/>
  <c r="D163" i="36"/>
  <c r="D144" i="36"/>
  <c r="K166" i="36"/>
  <c r="K147" i="36"/>
  <c r="E168" i="36"/>
  <c r="E149" i="36"/>
  <c r="D173" i="36"/>
  <c r="D154" i="36"/>
  <c r="D143" i="35"/>
  <c r="D37" i="35"/>
  <c r="D165" i="35"/>
  <c r="D146" i="35"/>
  <c r="C73" i="34"/>
  <c r="C37" i="34"/>
  <c r="D33" i="33"/>
  <c r="E69" i="33" s="1"/>
  <c r="D29" i="33"/>
  <c r="E65" i="33" s="1"/>
  <c r="D25" i="33"/>
  <c r="E61" i="33" s="1"/>
  <c r="D34" i="33"/>
  <c r="E70" i="33" s="1"/>
  <c r="D30" i="33"/>
  <c r="E66" i="33" s="1"/>
  <c r="D26" i="33"/>
  <c r="E62" i="33" s="1"/>
  <c r="D35" i="33"/>
  <c r="E71" i="33" s="1"/>
  <c r="D31" i="33"/>
  <c r="E67" i="33" s="1"/>
  <c r="D27" i="33"/>
  <c r="E63" i="33" s="1"/>
  <c r="D23" i="33"/>
  <c r="D32" i="33"/>
  <c r="E68" i="33" s="1"/>
  <c r="D28" i="33"/>
  <c r="E64" i="33" s="1"/>
  <c r="D24" i="33"/>
  <c r="E60" i="33" s="1"/>
  <c r="E32" i="29"/>
  <c r="F68" i="29" s="1"/>
  <c r="D171" i="29"/>
  <c r="D152" i="29"/>
  <c r="E30" i="29"/>
  <c r="F66" i="29" s="1"/>
  <c r="D169" i="29"/>
  <c r="D150" i="29"/>
  <c r="E166" i="30"/>
  <c r="E147" i="30"/>
  <c r="D166" i="30"/>
  <c r="D147" i="30"/>
  <c r="F144" i="36"/>
  <c r="F163" i="36"/>
  <c r="D165" i="36"/>
  <c r="D146" i="36"/>
  <c r="K168" i="36"/>
  <c r="K149" i="36"/>
  <c r="E170" i="36"/>
  <c r="E151" i="36"/>
  <c r="D168" i="36"/>
  <c r="D149" i="36"/>
  <c r="E172" i="36"/>
  <c r="E153" i="36"/>
  <c r="D37" i="36"/>
  <c r="K165" i="36"/>
  <c r="K146" i="36"/>
  <c r="E167" i="36"/>
  <c r="E148" i="36"/>
  <c r="K173" i="36"/>
  <c r="K154" i="36"/>
  <c r="D167" i="35"/>
  <c r="D148" i="35"/>
  <c r="E172" i="35"/>
  <c r="E153" i="35"/>
  <c r="D170" i="35"/>
  <c r="D151" i="35"/>
  <c r="E143" i="35"/>
  <c r="D173" i="35"/>
  <c r="D154" i="35"/>
  <c r="E165" i="35"/>
  <c r="E146" i="35"/>
  <c r="F24" i="29"/>
  <c r="G60" i="29" s="1"/>
  <c r="E163" i="29"/>
  <c r="E144" i="29"/>
  <c r="E29" i="29"/>
  <c r="F65" i="29" s="1"/>
  <c r="D168" i="29"/>
  <c r="D149" i="29"/>
  <c r="F26" i="29"/>
  <c r="G62" i="29" s="1"/>
  <c r="E165" i="29"/>
  <c r="E146" i="29"/>
  <c r="E34" i="29"/>
  <c r="F70" i="29" s="1"/>
  <c r="D173" i="29"/>
  <c r="D154" i="29"/>
  <c r="D174" i="29"/>
  <c r="D155" i="29"/>
  <c r="D163" i="30"/>
  <c r="D144" i="30"/>
  <c r="D171" i="36"/>
  <c r="D152" i="36"/>
  <c r="E171" i="36"/>
  <c r="E152" i="36"/>
  <c r="D163" i="35"/>
  <c r="D144" i="35"/>
  <c r="E168" i="35"/>
  <c r="E149" i="35"/>
  <c r="D166" i="35"/>
  <c r="D147" i="35"/>
  <c r="E171" i="35"/>
  <c r="E152" i="35"/>
  <c r="D169" i="35"/>
  <c r="D150" i="35"/>
  <c r="E155" i="35"/>
  <c r="E174" i="35"/>
  <c r="D172" i="35"/>
  <c r="D153" i="35"/>
  <c r="D34" i="34"/>
  <c r="D30" i="34"/>
  <c r="D27" i="34"/>
  <c r="D23" i="34"/>
  <c r="D35" i="34"/>
  <c r="D31" i="34"/>
  <c r="D28" i="34"/>
  <c r="D24" i="34"/>
  <c r="D32" i="34"/>
  <c r="D29" i="34"/>
  <c r="D25" i="34"/>
  <c r="D33" i="34"/>
  <c r="D26" i="34"/>
  <c r="D166" i="29"/>
  <c r="D147" i="29"/>
  <c r="D167" i="29"/>
  <c r="D148" i="29"/>
  <c r="F33" i="29"/>
  <c r="G69" i="29" s="1"/>
  <c r="E172" i="29"/>
  <c r="E153" i="29"/>
  <c r="E28" i="29"/>
  <c r="F64" i="29" s="1"/>
  <c r="E29" i="30"/>
  <c r="F65" i="30" s="1"/>
  <c r="F33" i="30"/>
  <c r="G69" i="30" s="1"/>
  <c r="E172" i="30"/>
  <c r="E153" i="30"/>
  <c r="E30" i="30"/>
  <c r="F66" i="30" s="1"/>
  <c r="D172" i="30"/>
  <c r="D153" i="30"/>
  <c r="E164" i="36" l="1"/>
  <c r="E154" i="35"/>
  <c r="F147" i="36"/>
  <c r="E148" i="30"/>
  <c r="F24" i="30"/>
  <c r="G60" i="30" s="1"/>
  <c r="F27" i="30"/>
  <c r="F63" i="30"/>
  <c r="E163" i="30"/>
  <c r="F28" i="30"/>
  <c r="F64" i="30"/>
  <c r="E144" i="30"/>
  <c r="E33" i="34"/>
  <c r="E69" i="34"/>
  <c r="E25" i="34"/>
  <c r="E61" i="34"/>
  <c r="E30" i="34"/>
  <c r="E149" i="34" s="1"/>
  <c r="E66" i="34"/>
  <c r="E29" i="34"/>
  <c r="E65" i="34"/>
  <c r="E27" i="34"/>
  <c r="E63" i="34"/>
  <c r="E28" i="34"/>
  <c r="E64" i="34"/>
  <c r="E23" i="34"/>
  <c r="E161" i="34" s="1"/>
  <c r="E59" i="34"/>
  <c r="E32" i="34"/>
  <c r="E68" i="34"/>
  <c r="E34" i="34"/>
  <c r="E70" i="34"/>
  <c r="E24" i="34"/>
  <c r="E60" i="34"/>
  <c r="E31" i="34"/>
  <c r="E169" i="34" s="1"/>
  <c r="E67" i="34"/>
  <c r="E26" i="34"/>
  <c r="E62" i="34"/>
  <c r="E35" i="34"/>
  <c r="E71" i="34"/>
  <c r="F25" i="36"/>
  <c r="F61" i="36"/>
  <c r="F23" i="35"/>
  <c r="F59" i="35"/>
  <c r="G27" i="36"/>
  <c r="G63" i="36"/>
  <c r="F34" i="35"/>
  <c r="F70" i="35"/>
  <c r="F30" i="35"/>
  <c r="F66" i="35"/>
  <c r="F26" i="35"/>
  <c r="F62" i="35"/>
  <c r="E23" i="33"/>
  <c r="E59" i="33"/>
  <c r="F35" i="35"/>
  <c r="F71" i="35"/>
  <c r="F33" i="35"/>
  <c r="F69" i="35"/>
  <c r="F25" i="35"/>
  <c r="F61" i="35"/>
  <c r="F26" i="36"/>
  <c r="F62" i="36"/>
  <c r="F28" i="35"/>
  <c r="F64" i="35"/>
  <c r="F24" i="35"/>
  <c r="F60" i="35"/>
  <c r="F32" i="36"/>
  <c r="F68" i="36"/>
  <c r="F34" i="36"/>
  <c r="F70" i="36"/>
  <c r="F27" i="35"/>
  <c r="F63" i="35"/>
  <c r="F32" i="35"/>
  <c r="F68" i="35"/>
  <c r="F33" i="36"/>
  <c r="F69" i="36"/>
  <c r="F28" i="36"/>
  <c r="F64" i="36"/>
  <c r="F35" i="36"/>
  <c r="F71" i="36"/>
  <c r="F29" i="36"/>
  <c r="F65" i="36"/>
  <c r="G31" i="36"/>
  <c r="G67" i="36"/>
  <c r="F23" i="36"/>
  <c r="F59" i="36"/>
  <c r="F31" i="35"/>
  <c r="F67" i="35"/>
  <c r="F29" i="35"/>
  <c r="F65" i="35"/>
  <c r="H24" i="36"/>
  <c r="H60" i="36"/>
  <c r="F30" i="36"/>
  <c r="F66" i="36"/>
  <c r="X35" i="32"/>
  <c r="W46" i="32"/>
  <c r="O194" i="41"/>
  <c r="E31" i="47" s="1"/>
  <c r="D29" i="47"/>
  <c r="E143" i="30"/>
  <c r="F23" i="29"/>
  <c r="G59" i="29" s="1"/>
  <c r="E162" i="30"/>
  <c r="F23" i="30"/>
  <c r="E29" i="33"/>
  <c r="E28" i="33"/>
  <c r="F64" i="33" s="1"/>
  <c r="E25" i="33"/>
  <c r="E33" i="33"/>
  <c r="E32" i="33"/>
  <c r="F68" i="33" s="1"/>
  <c r="E24" i="33"/>
  <c r="F60" i="33" s="1"/>
  <c r="E31" i="33"/>
  <c r="F67" i="33" s="1"/>
  <c r="E27" i="33"/>
  <c r="F63" i="33" s="1"/>
  <c r="E35" i="33"/>
  <c r="F71" i="33" s="1"/>
  <c r="E30" i="33"/>
  <c r="F66" i="33" s="1"/>
  <c r="E26" i="33"/>
  <c r="F62" i="33" s="1"/>
  <c r="E34" i="33"/>
  <c r="F70" i="33" s="1"/>
  <c r="R22" i="32"/>
  <c r="S52" i="32" s="1"/>
  <c r="Q26" i="32"/>
  <c r="R56" i="32" s="1"/>
  <c r="Q25" i="32"/>
  <c r="R55" i="32" s="1"/>
  <c r="Q29" i="32"/>
  <c r="R59" i="32" s="1"/>
  <c r="Q24" i="32"/>
  <c r="R54" i="32" s="1"/>
  <c r="R23" i="32"/>
  <c r="S53" i="32" s="1"/>
  <c r="Q21" i="32"/>
  <c r="R51" i="32" s="1"/>
  <c r="Q28" i="32"/>
  <c r="R58" i="32" s="1"/>
  <c r="R27" i="32"/>
  <c r="S57" i="32" s="1"/>
  <c r="Q20" i="32"/>
  <c r="R50" i="32" s="1"/>
  <c r="F34" i="29"/>
  <c r="G70" i="29" s="1"/>
  <c r="E173" i="29"/>
  <c r="E154" i="29"/>
  <c r="G24" i="29"/>
  <c r="H60" i="29" s="1"/>
  <c r="F163" i="29"/>
  <c r="F144" i="29"/>
  <c r="D73" i="35"/>
  <c r="F25" i="29"/>
  <c r="G61" i="29" s="1"/>
  <c r="E164" i="29"/>
  <c r="E145" i="29"/>
  <c r="E157" i="36"/>
  <c r="G24" i="30"/>
  <c r="H60" i="30" s="1"/>
  <c r="F163" i="30"/>
  <c r="F144" i="30"/>
  <c r="F29" i="29"/>
  <c r="G65" i="29" s="1"/>
  <c r="E168" i="29"/>
  <c r="E149" i="29"/>
  <c r="L73" i="36"/>
  <c r="L108" i="28" s="1"/>
  <c r="F31" i="30"/>
  <c r="G67" i="30" s="1"/>
  <c r="E170" i="30"/>
  <c r="E151" i="30"/>
  <c r="E73" i="36"/>
  <c r="E108" i="28" s="1"/>
  <c r="E172" i="34"/>
  <c r="E153" i="34"/>
  <c r="D162" i="34"/>
  <c r="D143" i="34"/>
  <c r="D173" i="34"/>
  <c r="D154" i="34"/>
  <c r="D165" i="34"/>
  <c r="D146" i="34"/>
  <c r="E169" i="29"/>
  <c r="E150" i="29"/>
  <c r="F30" i="29"/>
  <c r="G66" i="29" s="1"/>
  <c r="F32" i="29"/>
  <c r="G68" i="29" s="1"/>
  <c r="E171" i="29"/>
  <c r="E152" i="29"/>
  <c r="F172" i="30"/>
  <c r="F153" i="30"/>
  <c r="G33" i="30"/>
  <c r="H69" i="30" s="1"/>
  <c r="F29" i="30"/>
  <c r="G65" i="30" s="1"/>
  <c r="E167" i="29"/>
  <c r="E148" i="29"/>
  <c r="F28" i="29"/>
  <c r="G64" i="29" s="1"/>
  <c r="G33" i="29"/>
  <c r="H69" i="29" s="1"/>
  <c r="F172" i="29"/>
  <c r="F153" i="29"/>
  <c r="E168" i="34"/>
  <c r="E171" i="34"/>
  <c r="E152" i="34"/>
  <c r="E163" i="34"/>
  <c r="E144" i="34"/>
  <c r="D169" i="34"/>
  <c r="D150" i="34"/>
  <c r="D161" i="34"/>
  <c r="D142" i="34"/>
  <c r="D37" i="34"/>
  <c r="E147" i="34"/>
  <c r="E166" i="34"/>
  <c r="D172" i="34"/>
  <c r="D153" i="34"/>
  <c r="D157" i="35"/>
  <c r="D158" i="35" s="1"/>
  <c r="F35" i="30"/>
  <c r="G71" i="30" s="1"/>
  <c r="E174" i="30"/>
  <c r="E155" i="30"/>
  <c r="F31" i="29"/>
  <c r="G67" i="29" s="1"/>
  <c r="E170" i="29"/>
  <c r="E151" i="29"/>
  <c r="E73" i="35"/>
  <c r="E107" i="28" s="1"/>
  <c r="K157" i="36"/>
  <c r="F174" i="29"/>
  <c r="F155" i="29"/>
  <c r="G35" i="29"/>
  <c r="H71" i="29" s="1"/>
  <c r="E176" i="36"/>
  <c r="E165" i="34"/>
  <c r="E146" i="34"/>
  <c r="D171" i="34"/>
  <c r="D152" i="34"/>
  <c r="D163" i="34"/>
  <c r="D144" i="34"/>
  <c r="D166" i="34"/>
  <c r="D147" i="34"/>
  <c r="G26" i="29"/>
  <c r="H62" i="29" s="1"/>
  <c r="F165" i="29"/>
  <c r="F146" i="29"/>
  <c r="F25" i="30"/>
  <c r="G61" i="30" s="1"/>
  <c r="E164" i="30"/>
  <c r="E145" i="30"/>
  <c r="E176" i="35"/>
  <c r="E145" i="34"/>
  <c r="E164" i="34"/>
  <c r="D170" i="34"/>
  <c r="D151" i="34"/>
  <c r="E167" i="34"/>
  <c r="E148" i="34"/>
  <c r="F30" i="30"/>
  <c r="G66" i="30" s="1"/>
  <c r="D164" i="34"/>
  <c r="D145" i="34"/>
  <c r="D167" i="34"/>
  <c r="D148" i="34"/>
  <c r="E170" i="34"/>
  <c r="E151" i="34"/>
  <c r="E143" i="34"/>
  <c r="E162" i="34"/>
  <c r="D168" i="34"/>
  <c r="D149" i="34"/>
  <c r="E173" i="34"/>
  <c r="E154" i="34"/>
  <c r="D73" i="36"/>
  <c r="D108" i="28" s="1"/>
  <c r="D37" i="33"/>
  <c r="E157" i="35"/>
  <c r="K176" i="36"/>
  <c r="F34" i="30"/>
  <c r="G70" i="30" s="1"/>
  <c r="E173" i="30"/>
  <c r="E154" i="30"/>
  <c r="F26" i="30"/>
  <c r="G62" i="30" s="1"/>
  <c r="F32" i="30"/>
  <c r="G68" i="30" s="1"/>
  <c r="G27" i="29"/>
  <c r="H63" i="29" s="1"/>
  <c r="F166" i="29"/>
  <c r="F147" i="29"/>
  <c r="D61" i="32"/>
  <c r="D104" i="28" s="1"/>
  <c r="E61" i="32"/>
  <c r="E104" i="28" s="1"/>
  <c r="F61" i="32"/>
  <c r="F104" i="28" s="1"/>
  <c r="G61" i="32"/>
  <c r="G104" i="28" s="1"/>
  <c r="H61" i="32"/>
  <c r="H104" i="28" s="1"/>
  <c r="I61" i="32"/>
  <c r="I104" i="28" s="1"/>
  <c r="J61" i="32"/>
  <c r="J104" i="28" s="1"/>
  <c r="K61" i="32"/>
  <c r="K104" i="28" s="1"/>
  <c r="L61" i="32"/>
  <c r="L104" i="28" s="1"/>
  <c r="M61" i="32"/>
  <c r="M104" i="28" s="1"/>
  <c r="N61" i="32"/>
  <c r="N104" i="28" s="1"/>
  <c r="C66" i="32"/>
  <c r="C24" i="31"/>
  <c r="C25" i="31"/>
  <c r="C26" i="31"/>
  <c r="C27" i="31"/>
  <c r="C28" i="31"/>
  <c r="C29" i="31"/>
  <c r="C30" i="31"/>
  <c r="C31" i="31"/>
  <c r="C32" i="31"/>
  <c r="C33" i="31"/>
  <c r="C34" i="31"/>
  <c r="C35" i="31"/>
  <c r="C23" i="31"/>
  <c r="C78" i="29"/>
  <c r="C24" i="10"/>
  <c r="C25" i="10"/>
  <c r="C26" i="10"/>
  <c r="C27" i="10"/>
  <c r="C28" i="10"/>
  <c r="C29" i="10"/>
  <c r="C30" i="10"/>
  <c r="C31" i="10"/>
  <c r="C32" i="10"/>
  <c r="C33" i="10"/>
  <c r="C34" i="10"/>
  <c r="C35" i="10"/>
  <c r="C23" i="10"/>
  <c r="E142" i="34" l="1"/>
  <c r="E150" i="34"/>
  <c r="F73" i="36"/>
  <c r="F108" i="28" s="1"/>
  <c r="F73" i="35"/>
  <c r="F107" i="28" s="1"/>
  <c r="G64" i="30"/>
  <c r="G28" i="30"/>
  <c r="F148" i="30"/>
  <c r="F167" i="30"/>
  <c r="G63" i="30"/>
  <c r="F147" i="30"/>
  <c r="G27" i="30"/>
  <c r="F166" i="30"/>
  <c r="F162" i="30"/>
  <c r="G59" i="30"/>
  <c r="I24" i="36"/>
  <c r="I60" i="36"/>
  <c r="H163" i="36"/>
  <c r="H144" i="36"/>
  <c r="H31" i="36"/>
  <c r="H67" i="36"/>
  <c r="G170" i="36"/>
  <c r="G151" i="36"/>
  <c r="G32" i="35"/>
  <c r="G68" i="35"/>
  <c r="F152" i="35"/>
  <c r="F171" i="35"/>
  <c r="G28" i="35"/>
  <c r="G64" i="35"/>
  <c r="F167" i="35"/>
  <c r="F148" i="35"/>
  <c r="G35" i="35"/>
  <c r="G71" i="35"/>
  <c r="F155" i="35"/>
  <c r="F174" i="35"/>
  <c r="F23" i="33"/>
  <c r="F59" i="33"/>
  <c r="H27" i="36"/>
  <c r="H63" i="36"/>
  <c r="G166" i="36"/>
  <c r="G147" i="36"/>
  <c r="F26" i="34"/>
  <c r="F62" i="34"/>
  <c r="F32" i="34"/>
  <c r="F68" i="34"/>
  <c r="F29" i="34"/>
  <c r="F65" i="34"/>
  <c r="G29" i="35"/>
  <c r="G65" i="35"/>
  <c r="F168" i="35"/>
  <c r="F149" i="35"/>
  <c r="G29" i="36"/>
  <c r="G65" i="36"/>
  <c r="F168" i="36"/>
  <c r="F149" i="36"/>
  <c r="G35" i="36"/>
  <c r="G71" i="36"/>
  <c r="F174" i="36"/>
  <c r="F155" i="36"/>
  <c r="G27" i="35"/>
  <c r="G63" i="35"/>
  <c r="F147" i="35"/>
  <c r="F166" i="35"/>
  <c r="G26" i="36"/>
  <c r="G62" i="36"/>
  <c r="F165" i="36"/>
  <c r="F146" i="36"/>
  <c r="G26" i="35"/>
  <c r="G62" i="35"/>
  <c r="F165" i="35"/>
  <c r="F146" i="35"/>
  <c r="G23" i="35"/>
  <c r="G59" i="35"/>
  <c r="F162" i="35"/>
  <c r="F143" i="35"/>
  <c r="F31" i="34"/>
  <c r="F67" i="34"/>
  <c r="F23" i="34"/>
  <c r="F59" i="34"/>
  <c r="F30" i="34"/>
  <c r="F66" i="34"/>
  <c r="F29" i="33"/>
  <c r="G65" i="33" s="1"/>
  <c r="F65" i="33"/>
  <c r="F33" i="33"/>
  <c r="G69" i="33" s="1"/>
  <c r="F69" i="33"/>
  <c r="G31" i="35"/>
  <c r="G67" i="35"/>
  <c r="F170" i="35"/>
  <c r="F151" i="35"/>
  <c r="G28" i="36"/>
  <c r="G64" i="36"/>
  <c r="F167" i="36"/>
  <c r="F148" i="36"/>
  <c r="G34" i="36"/>
  <c r="G70" i="36"/>
  <c r="F173" i="36"/>
  <c r="F154" i="36"/>
  <c r="G32" i="36"/>
  <c r="G68" i="36"/>
  <c r="F171" i="36"/>
  <c r="F152" i="36"/>
  <c r="G25" i="35"/>
  <c r="G61" i="35"/>
  <c r="F164" i="35"/>
  <c r="F145" i="35"/>
  <c r="G30" i="35"/>
  <c r="G66" i="35"/>
  <c r="F169" i="35"/>
  <c r="F150" i="35"/>
  <c r="G25" i="36"/>
  <c r="G61" i="36"/>
  <c r="F145" i="36"/>
  <c r="F164" i="36"/>
  <c r="F24" i="34"/>
  <c r="F60" i="34"/>
  <c r="F28" i="34"/>
  <c r="F64" i="34"/>
  <c r="F25" i="34"/>
  <c r="F61" i="34"/>
  <c r="F25" i="33"/>
  <c r="G61" i="33" s="1"/>
  <c r="F61" i="33"/>
  <c r="G30" i="36"/>
  <c r="G66" i="36"/>
  <c r="F150" i="36"/>
  <c r="F169" i="36"/>
  <c r="G23" i="36"/>
  <c r="G59" i="36"/>
  <c r="F162" i="36"/>
  <c r="F143" i="36"/>
  <c r="G33" i="36"/>
  <c r="G69" i="36"/>
  <c r="F172" i="36"/>
  <c r="F153" i="36"/>
  <c r="G24" i="35"/>
  <c r="G60" i="35"/>
  <c r="F144" i="35"/>
  <c r="F163" i="35"/>
  <c r="G33" i="35"/>
  <c r="G69" i="35"/>
  <c r="F172" i="35"/>
  <c r="F153" i="35"/>
  <c r="G34" i="35"/>
  <c r="G70" i="35"/>
  <c r="F154" i="35"/>
  <c r="F173" i="35"/>
  <c r="F35" i="34"/>
  <c r="F71" i="34"/>
  <c r="F34" i="34"/>
  <c r="F70" i="34"/>
  <c r="F27" i="34"/>
  <c r="F63" i="34"/>
  <c r="F33" i="34"/>
  <c r="F69" i="34"/>
  <c r="Y35" i="32"/>
  <c r="X46" i="32"/>
  <c r="F143" i="30"/>
  <c r="O214" i="41"/>
  <c r="D31" i="47"/>
  <c r="AC88" i="31"/>
  <c r="AC84" i="31"/>
  <c r="C168" i="30"/>
  <c r="C149" i="30"/>
  <c r="D149" i="30"/>
  <c r="D168" i="30"/>
  <c r="E171" i="30"/>
  <c r="E165" i="30"/>
  <c r="E169" i="30"/>
  <c r="E149" i="30"/>
  <c r="C152" i="30"/>
  <c r="C171" i="30"/>
  <c r="AC83" i="31"/>
  <c r="D169" i="30"/>
  <c r="D150" i="30"/>
  <c r="D165" i="30"/>
  <c r="D146" i="30"/>
  <c r="E168" i="30"/>
  <c r="AC90" i="31"/>
  <c r="AC86" i="31"/>
  <c r="AC82" i="31"/>
  <c r="AC89" i="31"/>
  <c r="AC85" i="31"/>
  <c r="C169" i="30"/>
  <c r="C150" i="30"/>
  <c r="AC81" i="31"/>
  <c r="C165" i="30"/>
  <c r="C146" i="30"/>
  <c r="D171" i="30"/>
  <c r="D152" i="30"/>
  <c r="E152" i="30"/>
  <c r="E146" i="30"/>
  <c r="E150" i="30"/>
  <c r="O61" i="32"/>
  <c r="O104" i="28" s="1"/>
  <c r="C61" i="32"/>
  <c r="G23" i="29"/>
  <c r="F143" i="29"/>
  <c r="G23" i="30"/>
  <c r="H59" i="30" s="1"/>
  <c r="D74" i="35"/>
  <c r="D25" i="28" s="1"/>
  <c r="D107" i="28"/>
  <c r="D73" i="29"/>
  <c r="D143" i="29"/>
  <c r="D157" i="29" s="1"/>
  <c r="D189" i="29" s="1"/>
  <c r="F162" i="29"/>
  <c r="E162" i="29"/>
  <c r="E176" i="29" s="1"/>
  <c r="E190" i="29" s="1"/>
  <c r="E143" i="29"/>
  <c r="E157" i="29" s="1"/>
  <c r="E182" i="29" s="1"/>
  <c r="E73" i="29"/>
  <c r="P61" i="32"/>
  <c r="P104" i="28" s="1"/>
  <c r="D73" i="33"/>
  <c r="D105" i="28" s="1"/>
  <c r="E37" i="33"/>
  <c r="F28" i="33"/>
  <c r="F31" i="33"/>
  <c r="G67" i="33" s="1"/>
  <c r="F35" i="33"/>
  <c r="G71" i="33" s="1"/>
  <c r="G29" i="33"/>
  <c r="H65" i="33" s="1"/>
  <c r="F30" i="33"/>
  <c r="G66" i="33" s="1"/>
  <c r="F27" i="33"/>
  <c r="G63" i="33" s="1"/>
  <c r="F32" i="33"/>
  <c r="G68" i="33" s="1"/>
  <c r="F26" i="33"/>
  <c r="G62" i="33" s="1"/>
  <c r="G25" i="33"/>
  <c r="H61" i="33" s="1"/>
  <c r="F34" i="33"/>
  <c r="G70" i="33" s="1"/>
  <c r="G33" i="33"/>
  <c r="H69" i="33" s="1"/>
  <c r="F24" i="33"/>
  <c r="G60" i="33" s="1"/>
  <c r="R20" i="32"/>
  <c r="S50" i="32" s="1"/>
  <c r="R28" i="32"/>
  <c r="S58" i="32" s="1"/>
  <c r="S23" i="32"/>
  <c r="T53" i="32" s="1"/>
  <c r="R29" i="32"/>
  <c r="S59" i="32" s="1"/>
  <c r="R26" i="32"/>
  <c r="S56" i="32" s="1"/>
  <c r="S27" i="32"/>
  <c r="T57" i="32" s="1"/>
  <c r="R21" i="32"/>
  <c r="S51" i="32" s="1"/>
  <c r="R24" i="32"/>
  <c r="S54" i="32" s="1"/>
  <c r="R25" i="32"/>
  <c r="S55" i="32" s="1"/>
  <c r="S22" i="32"/>
  <c r="T52" i="32" s="1"/>
  <c r="C37" i="31"/>
  <c r="D23" i="31"/>
  <c r="E59" i="31" s="1"/>
  <c r="C171" i="31"/>
  <c r="C152" i="31"/>
  <c r="D32" i="31"/>
  <c r="E68" i="31" s="1"/>
  <c r="C167" i="31"/>
  <c r="C148" i="31"/>
  <c r="D28" i="31"/>
  <c r="E64" i="31" s="1"/>
  <c r="C163" i="31"/>
  <c r="C144" i="31"/>
  <c r="D24" i="31"/>
  <c r="E60" i="31" s="1"/>
  <c r="E190" i="35"/>
  <c r="E192" i="35" s="1"/>
  <c r="E183" i="35"/>
  <c r="E185" i="35" s="1"/>
  <c r="F164" i="30"/>
  <c r="F145" i="30"/>
  <c r="G25" i="30"/>
  <c r="H61" i="30" s="1"/>
  <c r="G31" i="29"/>
  <c r="H67" i="29" s="1"/>
  <c r="F170" i="29"/>
  <c r="F151" i="29"/>
  <c r="D175" i="34"/>
  <c r="G32" i="29"/>
  <c r="H68" i="29" s="1"/>
  <c r="F171" i="29"/>
  <c r="F152" i="29"/>
  <c r="C174" i="31"/>
  <c r="C155" i="31"/>
  <c r="D35" i="31"/>
  <c r="E71" i="31" s="1"/>
  <c r="C170" i="31"/>
  <c r="C151" i="31"/>
  <c r="D31" i="31"/>
  <c r="E67" i="31" s="1"/>
  <c r="C166" i="31"/>
  <c r="C147" i="31"/>
  <c r="D27" i="31"/>
  <c r="E63" i="31" s="1"/>
  <c r="H27" i="29"/>
  <c r="I63" i="29" s="1"/>
  <c r="G166" i="29"/>
  <c r="G147" i="29"/>
  <c r="K190" i="36"/>
  <c r="K183" i="36"/>
  <c r="E158" i="35"/>
  <c r="E189" i="35"/>
  <c r="E182" i="35"/>
  <c r="E178" i="35"/>
  <c r="E179" i="35" s="1"/>
  <c r="E73" i="34"/>
  <c r="E106" i="28" s="1"/>
  <c r="H35" i="29"/>
  <c r="I71" i="29" s="1"/>
  <c r="G174" i="29"/>
  <c r="G155" i="29"/>
  <c r="D189" i="35"/>
  <c r="D182" i="35"/>
  <c r="H33" i="29"/>
  <c r="I69" i="29" s="1"/>
  <c r="G172" i="29"/>
  <c r="G153" i="29"/>
  <c r="G29" i="30"/>
  <c r="H65" i="30" s="1"/>
  <c r="G30" i="29"/>
  <c r="H66" i="29" s="1"/>
  <c r="F169" i="29"/>
  <c r="F150" i="29"/>
  <c r="F170" i="30"/>
  <c r="F151" i="30"/>
  <c r="G31" i="30"/>
  <c r="H67" i="30" s="1"/>
  <c r="H24" i="30"/>
  <c r="I60" i="30" s="1"/>
  <c r="G163" i="30"/>
  <c r="G144" i="30"/>
  <c r="H24" i="29"/>
  <c r="I60" i="29" s="1"/>
  <c r="G163" i="29"/>
  <c r="G144" i="29"/>
  <c r="G34" i="29"/>
  <c r="H70" i="29" s="1"/>
  <c r="F173" i="29"/>
  <c r="F154" i="29"/>
  <c r="C173" i="31"/>
  <c r="C154" i="31"/>
  <c r="D34" i="31"/>
  <c r="E70" i="31" s="1"/>
  <c r="C169" i="31"/>
  <c r="C150" i="31"/>
  <c r="D30" i="31"/>
  <c r="E66" i="31" s="1"/>
  <c r="C165" i="31"/>
  <c r="C146" i="31"/>
  <c r="D26" i="31"/>
  <c r="E62" i="31" s="1"/>
  <c r="E175" i="34"/>
  <c r="H26" i="29"/>
  <c r="I62" i="29" s="1"/>
  <c r="G165" i="29"/>
  <c r="G146" i="29"/>
  <c r="E190" i="36"/>
  <c r="E192" i="36" s="1"/>
  <c r="E183" i="36"/>
  <c r="E185" i="36" s="1"/>
  <c r="K189" i="36"/>
  <c r="K182" i="36"/>
  <c r="K178" i="36"/>
  <c r="D73" i="34"/>
  <c r="G28" i="29"/>
  <c r="H64" i="29" s="1"/>
  <c r="F167" i="29"/>
  <c r="F148" i="29"/>
  <c r="H33" i="30"/>
  <c r="I69" i="30" s="1"/>
  <c r="G172" i="30"/>
  <c r="G153" i="30"/>
  <c r="G25" i="29"/>
  <c r="H61" i="29" s="1"/>
  <c r="F164" i="29"/>
  <c r="F145" i="29"/>
  <c r="C73" i="10"/>
  <c r="C37" i="10"/>
  <c r="C172" i="31"/>
  <c r="C153" i="31"/>
  <c r="D33" i="31"/>
  <c r="E69" i="31" s="1"/>
  <c r="C168" i="31"/>
  <c r="C149" i="31"/>
  <c r="D29" i="31"/>
  <c r="E65" i="31" s="1"/>
  <c r="C164" i="31"/>
  <c r="C145" i="31"/>
  <c r="D25" i="31"/>
  <c r="E61" i="31" s="1"/>
  <c r="G32" i="30"/>
  <c r="H68" i="30" s="1"/>
  <c r="G26" i="30"/>
  <c r="H62" i="30" s="1"/>
  <c r="G34" i="30"/>
  <c r="H70" i="30" s="1"/>
  <c r="F173" i="30"/>
  <c r="F154" i="30"/>
  <c r="E156" i="34"/>
  <c r="G30" i="30"/>
  <c r="H66" i="30" s="1"/>
  <c r="F174" i="30"/>
  <c r="F155" i="30"/>
  <c r="G35" i="30"/>
  <c r="H71" i="30" s="1"/>
  <c r="D156" i="34"/>
  <c r="G29" i="29"/>
  <c r="H65" i="29" s="1"/>
  <c r="F168" i="29"/>
  <c r="F149" i="29"/>
  <c r="E189" i="36"/>
  <c r="E182" i="36"/>
  <c r="E178" i="36"/>
  <c r="E179" i="36" s="1"/>
  <c r="N72" i="28"/>
  <c r="C182" i="29"/>
  <c r="C183" i="29"/>
  <c r="F73" i="34" l="1"/>
  <c r="F106" i="28" s="1"/>
  <c r="H63" i="30"/>
  <c r="H27" i="30"/>
  <c r="G166" i="30"/>
  <c r="G147" i="30"/>
  <c r="H64" i="30"/>
  <c r="H28" i="30"/>
  <c r="G167" i="30"/>
  <c r="G148" i="30"/>
  <c r="G143" i="29"/>
  <c r="H59" i="29"/>
  <c r="F157" i="35"/>
  <c r="G35" i="34"/>
  <c r="G71" i="34"/>
  <c r="F154" i="34"/>
  <c r="F173" i="34"/>
  <c r="H34" i="35"/>
  <c r="H70" i="35"/>
  <c r="G173" i="35"/>
  <c r="G154" i="35"/>
  <c r="H33" i="35"/>
  <c r="H69" i="35"/>
  <c r="G172" i="35"/>
  <c r="G153" i="35"/>
  <c r="H30" i="36"/>
  <c r="H66" i="36"/>
  <c r="G169" i="36"/>
  <c r="G150" i="36"/>
  <c r="G24" i="34"/>
  <c r="G60" i="34"/>
  <c r="F143" i="34"/>
  <c r="F162" i="34"/>
  <c r="H25" i="36"/>
  <c r="H61" i="36"/>
  <c r="G164" i="36"/>
  <c r="G145" i="36"/>
  <c r="H32" i="36"/>
  <c r="H68" i="36"/>
  <c r="G152" i="36"/>
  <c r="G171" i="36"/>
  <c r="H28" i="36"/>
  <c r="H64" i="36"/>
  <c r="G167" i="36"/>
  <c r="G148" i="36"/>
  <c r="H31" i="35"/>
  <c r="H67" i="35"/>
  <c r="G151" i="35"/>
  <c r="G170" i="35"/>
  <c r="G23" i="34"/>
  <c r="G59" i="34"/>
  <c r="F161" i="34"/>
  <c r="F142" i="34"/>
  <c r="F176" i="35"/>
  <c r="G26" i="34"/>
  <c r="G62" i="34"/>
  <c r="F164" i="34"/>
  <c r="F145" i="34"/>
  <c r="I27" i="36"/>
  <c r="I63" i="36"/>
  <c r="H166" i="36"/>
  <c r="H147" i="36"/>
  <c r="F157" i="36"/>
  <c r="G73" i="35"/>
  <c r="G107" i="28" s="1"/>
  <c r="F158" i="35"/>
  <c r="G33" i="34"/>
  <c r="G69" i="34"/>
  <c r="F152" i="34"/>
  <c r="F171" i="34"/>
  <c r="F176" i="36"/>
  <c r="G31" i="34"/>
  <c r="G67" i="34"/>
  <c r="F169" i="34"/>
  <c r="F150" i="34"/>
  <c r="H23" i="35"/>
  <c r="H59" i="35"/>
  <c r="G162" i="35"/>
  <c r="G143" i="35"/>
  <c r="H35" i="36"/>
  <c r="H71" i="36"/>
  <c r="G155" i="36"/>
  <c r="G174" i="36"/>
  <c r="H29" i="35"/>
  <c r="H65" i="35"/>
  <c r="G168" i="35"/>
  <c r="G149" i="35"/>
  <c r="G23" i="33"/>
  <c r="G59" i="33"/>
  <c r="H28" i="35"/>
  <c r="H64" i="35"/>
  <c r="G148" i="35"/>
  <c r="G167" i="35"/>
  <c r="H32" i="35"/>
  <c r="H68" i="35"/>
  <c r="G171" i="35"/>
  <c r="G152" i="35"/>
  <c r="I31" i="36"/>
  <c r="I67" i="36"/>
  <c r="H170" i="36"/>
  <c r="H151" i="36"/>
  <c r="G28" i="33"/>
  <c r="H64" i="33" s="1"/>
  <c r="G64" i="33"/>
  <c r="G73" i="36"/>
  <c r="G108" i="28" s="1"/>
  <c r="G27" i="34"/>
  <c r="G63" i="34"/>
  <c r="F165" i="34"/>
  <c r="F146" i="34"/>
  <c r="H24" i="35"/>
  <c r="H60" i="35"/>
  <c r="G144" i="35"/>
  <c r="G163" i="35"/>
  <c r="H33" i="36"/>
  <c r="H69" i="36"/>
  <c r="G153" i="36"/>
  <c r="G172" i="36"/>
  <c r="H23" i="36"/>
  <c r="H59" i="36"/>
  <c r="G162" i="36"/>
  <c r="G143" i="36"/>
  <c r="G25" i="34"/>
  <c r="G61" i="34"/>
  <c r="F163" i="34"/>
  <c r="F144" i="34"/>
  <c r="H30" i="35"/>
  <c r="H66" i="35"/>
  <c r="G169" i="35"/>
  <c r="G150" i="35"/>
  <c r="H25" i="35"/>
  <c r="H61" i="35"/>
  <c r="G164" i="35"/>
  <c r="G145" i="35"/>
  <c r="H34" i="36"/>
  <c r="H70" i="36"/>
  <c r="G173" i="36"/>
  <c r="G154" i="36"/>
  <c r="G29" i="34"/>
  <c r="G65" i="34"/>
  <c r="F148" i="34"/>
  <c r="F167" i="34"/>
  <c r="G34" i="34"/>
  <c r="G70" i="34"/>
  <c r="F172" i="34"/>
  <c r="F153" i="34"/>
  <c r="G28" i="34"/>
  <c r="G64" i="34"/>
  <c r="F147" i="34"/>
  <c r="F166" i="34"/>
  <c r="G30" i="34"/>
  <c r="G66" i="34"/>
  <c r="F149" i="34"/>
  <c r="F168" i="34"/>
  <c r="H26" i="35"/>
  <c r="H62" i="35"/>
  <c r="G165" i="35"/>
  <c r="G146" i="35"/>
  <c r="H26" i="36"/>
  <c r="H62" i="36"/>
  <c r="G165" i="36"/>
  <c r="G146" i="36"/>
  <c r="H27" i="35"/>
  <c r="H63" i="35"/>
  <c r="G166" i="35"/>
  <c r="G147" i="35"/>
  <c r="H29" i="36"/>
  <c r="H65" i="36"/>
  <c r="G168" i="36"/>
  <c r="G149" i="36"/>
  <c r="G32" i="34"/>
  <c r="G68" i="34"/>
  <c r="F170" i="34"/>
  <c r="F151" i="34"/>
  <c r="H35" i="35"/>
  <c r="H71" i="35"/>
  <c r="G174" i="35"/>
  <c r="G155" i="35"/>
  <c r="J24" i="36"/>
  <c r="J60" i="36"/>
  <c r="I163" i="36"/>
  <c r="I144" i="36"/>
  <c r="Z35" i="32"/>
  <c r="Y46" i="32"/>
  <c r="E73" i="30"/>
  <c r="G162" i="29"/>
  <c r="E157" i="30"/>
  <c r="E189" i="30" s="1"/>
  <c r="E176" i="30"/>
  <c r="E190" i="30" s="1"/>
  <c r="H23" i="29"/>
  <c r="D73" i="30"/>
  <c r="AC87" i="31"/>
  <c r="H23" i="30"/>
  <c r="I59" i="30" s="1"/>
  <c r="G143" i="30"/>
  <c r="E74" i="35"/>
  <c r="D182" i="29"/>
  <c r="D184" i="29" s="1"/>
  <c r="G162" i="30"/>
  <c r="D178" i="34"/>
  <c r="D106" i="28"/>
  <c r="D109" i="28" s="1"/>
  <c r="E183" i="29"/>
  <c r="E185" i="29" s="1"/>
  <c r="E73" i="33"/>
  <c r="E105" i="28" s="1"/>
  <c r="H33" i="33"/>
  <c r="I69" i="33" s="1"/>
  <c r="H25" i="33"/>
  <c r="I61" i="33" s="1"/>
  <c r="G35" i="33"/>
  <c r="H71" i="33" s="1"/>
  <c r="G32" i="33"/>
  <c r="H68" i="33" s="1"/>
  <c r="G30" i="33"/>
  <c r="H66" i="33" s="1"/>
  <c r="G24" i="33"/>
  <c r="H60" i="33" s="1"/>
  <c r="F37" i="33"/>
  <c r="G34" i="33"/>
  <c r="H70" i="33" s="1"/>
  <c r="G26" i="33"/>
  <c r="H62" i="33" s="1"/>
  <c r="H29" i="33"/>
  <c r="I65" i="33" s="1"/>
  <c r="H28" i="33"/>
  <c r="I64" i="33" s="1"/>
  <c r="G27" i="33"/>
  <c r="H63" i="33" s="1"/>
  <c r="G31" i="33"/>
  <c r="H67" i="33" s="1"/>
  <c r="F176" i="29"/>
  <c r="F183" i="29" s="1"/>
  <c r="E192" i="29"/>
  <c r="E189" i="29"/>
  <c r="E191" i="29" s="1"/>
  <c r="E178" i="29"/>
  <c r="E179" i="29" s="1"/>
  <c r="C73" i="29"/>
  <c r="C74" i="29" s="1"/>
  <c r="D74" i="29" s="1"/>
  <c r="F73" i="29"/>
  <c r="F157" i="29"/>
  <c r="T22" i="32"/>
  <c r="U52" i="32" s="1"/>
  <c r="S24" i="32"/>
  <c r="T54" i="32" s="1"/>
  <c r="T27" i="32"/>
  <c r="U57" i="32" s="1"/>
  <c r="S29" i="32"/>
  <c r="T59" i="32" s="1"/>
  <c r="S28" i="32"/>
  <c r="T58" i="32" s="1"/>
  <c r="S25" i="32"/>
  <c r="T55" i="32" s="1"/>
  <c r="S21" i="32"/>
  <c r="T51" i="32" s="1"/>
  <c r="S26" i="32"/>
  <c r="T56" i="32" s="1"/>
  <c r="T23" i="32"/>
  <c r="U53" i="32" s="1"/>
  <c r="S20" i="32"/>
  <c r="T50" i="32" s="1"/>
  <c r="Q61" i="32"/>
  <c r="Q104" i="28" s="1"/>
  <c r="E196" i="36"/>
  <c r="E184" i="36"/>
  <c r="E186" i="36" s="1"/>
  <c r="D188" i="34"/>
  <c r="D181" i="34"/>
  <c r="H30" i="30"/>
  <c r="I66" i="30" s="1"/>
  <c r="E25" i="31"/>
  <c r="F61" i="31" s="1"/>
  <c r="D164" i="31"/>
  <c r="D145" i="31"/>
  <c r="D168" i="31"/>
  <c r="D149" i="31"/>
  <c r="E29" i="31"/>
  <c r="F65" i="31" s="1"/>
  <c r="D172" i="31"/>
  <c r="D153" i="31"/>
  <c r="E33" i="31"/>
  <c r="F69" i="31" s="1"/>
  <c r="H25" i="29"/>
  <c r="I61" i="29" s="1"/>
  <c r="G164" i="29"/>
  <c r="G145" i="29"/>
  <c r="I26" i="29"/>
  <c r="J62" i="29" s="1"/>
  <c r="H165" i="29"/>
  <c r="H146" i="29"/>
  <c r="E189" i="34"/>
  <c r="E191" i="34" s="1"/>
  <c r="E182" i="34"/>
  <c r="E184" i="34" s="1"/>
  <c r="H34" i="29"/>
  <c r="I70" i="29" s="1"/>
  <c r="G173" i="29"/>
  <c r="G154" i="29"/>
  <c r="I24" i="29"/>
  <c r="J60" i="29" s="1"/>
  <c r="H163" i="29"/>
  <c r="H144" i="29"/>
  <c r="D184" i="35"/>
  <c r="I35" i="29"/>
  <c r="J71" i="29" s="1"/>
  <c r="H174" i="29"/>
  <c r="H155" i="29"/>
  <c r="I27" i="29"/>
  <c r="J63" i="29" s="1"/>
  <c r="H166" i="29"/>
  <c r="H147" i="29"/>
  <c r="H32" i="29"/>
  <c r="I68" i="29" s="1"/>
  <c r="G171" i="29"/>
  <c r="G152" i="29"/>
  <c r="E197" i="36"/>
  <c r="E191" i="36"/>
  <c r="E193" i="36" s="1"/>
  <c r="E188" i="34"/>
  <c r="E181" i="34"/>
  <c r="H34" i="30"/>
  <c r="I70" i="30" s="1"/>
  <c r="G173" i="30"/>
  <c r="G154" i="30"/>
  <c r="H26" i="30"/>
  <c r="I62" i="30" s="1"/>
  <c r="H32" i="30"/>
  <c r="I68" i="30" s="1"/>
  <c r="K196" i="36"/>
  <c r="H31" i="30"/>
  <c r="I67" i="30" s="1"/>
  <c r="G170" i="30"/>
  <c r="G151" i="30"/>
  <c r="H30" i="29"/>
  <c r="I66" i="29" s="1"/>
  <c r="G169" i="29"/>
  <c r="G150" i="29"/>
  <c r="H29" i="30"/>
  <c r="I65" i="30" s="1"/>
  <c r="I33" i="29"/>
  <c r="J69" i="29" s="1"/>
  <c r="H172" i="29"/>
  <c r="H153" i="29"/>
  <c r="D191" i="35"/>
  <c r="E27" i="31"/>
  <c r="F63" i="31" s="1"/>
  <c r="D166" i="31"/>
  <c r="D147" i="31"/>
  <c r="E31" i="31"/>
  <c r="F67" i="31" s="1"/>
  <c r="D170" i="31"/>
  <c r="D151" i="31"/>
  <c r="D174" i="31"/>
  <c r="D155" i="31"/>
  <c r="E35" i="31"/>
  <c r="F71" i="31" s="1"/>
  <c r="D189" i="34"/>
  <c r="D191" i="34" s="1"/>
  <c r="D182" i="34"/>
  <c r="D184" i="34" s="1"/>
  <c r="H25" i="30"/>
  <c r="I61" i="30" s="1"/>
  <c r="G164" i="30"/>
  <c r="G145" i="30"/>
  <c r="E184" i="29"/>
  <c r="H29" i="29"/>
  <c r="I65" i="29" s="1"/>
  <c r="G168" i="29"/>
  <c r="G149" i="29"/>
  <c r="H35" i="30"/>
  <c r="I71" i="30" s="1"/>
  <c r="G174" i="30"/>
  <c r="G155" i="30"/>
  <c r="I33" i="30"/>
  <c r="J69" i="30" s="1"/>
  <c r="H172" i="30"/>
  <c r="H153" i="30"/>
  <c r="H28" i="29"/>
  <c r="I64" i="29" s="1"/>
  <c r="G167" i="29"/>
  <c r="G148" i="29"/>
  <c r="K197" i="36"/>
  <c r="E196" i="35"/>
  <c r="E184" i="35"/>
  <c r="E186" i="35" s="1"/>
  <c r="E26" i="31"/>
  <c r="F62" i="31" s="1"/>
  <c r="D165" i="31"/>
  <c r="D146" i="31"/>
  <c r="D169" i="31"/>
  <c r="D150" i="31"/>
  <c r="E30" i="31"/>
  <c r="F66" i="31" s="1"/>
  <c r="E34" i="31"/>
  <c r="F70" i="31" s="1"/>
  <c r="D173" i="31"/>
  <c r="D154" i="31"/>
  <c r="I24" i="30"/>
  <c r="J60" i="30" s="1"/>
  <c r="H163" i="30"/>
  <c r="H144" i="30"/>
  <c r="E197" i="35"/>
  <c r="E191" i="35"/>
  <c r="E193" i="35" s="1"/>
  <c r="H31" i="29"/>
  <c r="I67" i="29" s="1"/>
  <c r="G170" i="29"/>
  <c r="G151" i="29"/>
  <c r="D191" i="29"/>
  <c r="D163" i="31"/>
  <c r="D144" i="31"/>
  <c r="E24" i="31"/>
  <c r="F60" i="31" s="1"/>
  <c r="E28" i="31"/>
  <c r="F64" i="31" s="1"/>
  <c r="D167" i="31"/>
  <c r="D148" i="31"/>
  <c r="E32" i="31"/>
  <c r="F68" i="31" s="1"/>
  <c r="D171" i="31"/>
  <c r="D152" i="31"/>
  <c r="E23" i="31"/>
  <c r="F59" i="31" s="1"/>
  <c r="X68" i="28"/>
  <c r="T68" i="28"/>
  <c r="P68" i="28"/>
  <c r="AA68" i="28"/>
  <c r="W68" i="28"/>
  <c r="S68" i="28"/>
  <c r="O68" i="28"/>
  <c r="Z68" i="28"/>
  <c r="V68" i="28"/>
  <c r="R68" i="28"/>
  <c r="Y68" i="28"/>
  <c r="U68" i="28"/>
  <c r="Q68" i="28"/>
  <c r="C190" i="29"/>
  <c r="C177" i="29"/>
  <c r="C158" i="29"/>
  <c r="D158" i="29" s="1"/>
  <c r="E158" i="29" s="1"/>
  <c r="C178" i="29"/>
  <c r="C189" i="29"/>
  <c r="G176" i="36" l="1"/>
  <c r="H143" i="29"/>
  <c r="I59" i="29"/>
  <c r="I64" i="30"/>
  <c r="H167" i="30"/>
  <c r="H148" i="30"/>
  <c r="I28" i="30"/>
  <c r="I63" i="30"/>
  <c r="I27" i="30"/>
  <c r="H166" i="30"/>
  <c r="H147" i="30"/>
  <c r="J31" i="36"/>
  <c r="J67" i="36"/>
  <c r="I151" i="36"/>
  <c r="I170" i="36"/>
  <c r="H73" i="36"/>
  <c r="H108" i="28" s="1"/>
  <c r="H26" i="34"/>
  <c r="H62" i="34"/>
  <c r="G145" i="34"/>
  <c r="G164" i="34"/>
  <c r="I25" i="35"/>
  <c r="I61" i="35"/>
  <c r="H164" i="35"/>
  <c r="H145" i="35"/>
  <c r="I23" i="36"/>
  <c r="I59" i="36"/>
  <c r="H143" i="36"/>
  <c r="H162" i="36"/>
  <c r="I24" i="35"/>
  <c r="I60" i="35"/>
  <c r="H144" i="35"/>
  <c r="H163" i="35"/>
  <c r="H23" i="33"/>
  <c r="H59" i="33"/>
  <c r="I35" i="36"/>
  <c r="I71" i="36"/>
  <c r="H174" i="36"/>
  <c r="H155" i="36"/>
  <c r="H31" i="34"/>
  <c r="H67" i="34"/>
  <c r="G150" i="34"/>
  <c r="G169" i="34"/>
  <c r="F183" i="35"/>
  <c r="F185" i="35" s="1"/>
  <c r="F190" i="35"/>
  <c r="F192" i="35" s="1"/>
  <c r="I31" i="35"/>
  <c r="I67" i="35"/>
  <c r="H170" i="35"/>
  <c r="H151" i="35"/>
  <c r="I32" i="36"/>
  <c r="I68" i="36"/>
  <c r="H171" i="36"/>
  <c r="H152" i="36"/>
  <c r="I25" i="36"/>
  <c r="I61" i="36"/>
  <c r="H164" i="36"/>
  <c r="H145" i="36"/>
  <c r="I30" i="36"/>
  <c r="I66" i="36"/>
  <c r="H169" i="36"/>
  <c r="H150" i="36"/>
  <c r="I34" i="35"/>
  <c r="I70" i="35"/>
  <c r="H173" i="35"/>
  <c r="H154" i="35"/>
  <c r="L24" i="36"/>
  <c r="K60" i="36"/>
  <c r="J144" i="36"/>
  <c r="J163" i="36"/>
  <c r="H32" i="34"/>
  <c r="H68" i="34"/>
  <c r="G151" i="34"/>
  <c r="G170" i="34"/>
  <c r="I27" i="35"/>
  <c r="I63" i="35"/>
  <c r="H147" i="35"/>
  <c r="H166" i="35"/>
  <c r="I26" i="35"/>
  <c r="I62" i="35"/>
  <c r="H146" i="35"/>
  <c r="H165" i="35"/>
  <c r="H30" i="34"/>
  <c r="H66" i="34"/>
  <c r="G168" i="34"/>
  <c r="G149" i="34"/>
  <c r="H34" i="34"/>
  <c r="H70" i="34"/>
  <c r="G172" i="34"/>
  <c r="G153" i="34"/>
  <c r="G157" i="35"/>
  <c r="G158" i="35" s="1"/>
  <c r="F190" i="36"/>
  <c r="F192" i="36" s="1"/>
  <c r="F183" i="36"/>
  <c r="F185" i="36" s="1"/>
  <c r="F156" i="34"/>
  <c r="I32" i="35"/>
  <c r="I68" i="35"/>
  <c r="H171" i="35"/>
  <c r="H152" i="35"/>
  <c r="G176" i="35"/>
  <c r="J27" i="36"/>
  <c r="J63" i="36"/>
  <c r="I166" i="36"/>
  <c r="I147" i="36"/>
  <c r="F175" i="34"/>
  <c r="I28" i="35"/>
  <c r="I64" i="35"/>
  <c r="H167" i="35"/>
  <c r="H148" i="35"/>
  <c r="H73" i="35"/>
  <c r="H107" i="28" s="1"/>
  <c r="G73" i="34"/>
  <c r="G106" i="28" s="1"/>
  <c r="H29" i="34"/>
  <c r="H65" i="34"/>
  <c r="G167" i="34"/>
  <c r="G148" i="34"/>
  <c r="I34" i="36"/>
  <c r="I70" i="36"/>
  <c r="H173" i="36"/>
  <c r="H154" i="36"/>
  <c r="I30" i="35"/>
  <c r="I66" i="35"/>
  <c r="H150" i="35"/>
  <c r="H169" i="35"/>
  <c r="H25" i="34"/>
  <c r="H61" i="34"/>
  <c r="G144" i="34"/>
  <c r="G163" i="34"/>
  <c r="I33" i="36"/>
  <c r="I69" i="36"/>
  <c r="H153" i="36"/>
  <c r="H172" i="36"/>
  <c r="H27" i="34"/>
  <c r="H63" i="34"/>
  <c r="G146" i="34"/>
  <c r="G165" i="34"/>
  <c r="I29" i="35"/>
  <c r="I65" i="35"/>
  <c r="H149" i="35"/>
  <c r="H168" i="35"/>
  <c r="I23" i="35"/>
  <c r="I59" i="35"/>
  <c r="H143" i="35"/>
  <c r="H162" i="35"/>
  <c r="H23" i="34"/>
  <c r="H59" i="34"/>
  <c r="G142" i="34"/>
  <c r="G161" i="34"/>
  <c r="I28" i="36"/>
  <c r="I64" i="36"/>
  <c r="H167" i="36"/>
  <c r="H148" i="36"/>
  <c r="H24" i="34"/>
  <c r="H60" i="34"/>
  <c r="G162" i="34"/>
  <c r="G143" i="34"/>
  <c r="I33" i="35"/>
  <c r="I69" i="35"/>
  <c r="H153" i="35"/>
  <c r="H172" i="35"/>
  <c r="H35" i="34"/>
  <c r="H71" i="34"/>
  <c r="G154" i="34"/>
  <c r="G173" i="34"/>
  <c r="G190" i="36"/>
  <c r="G192" i="36" s="1"/>
  <c r="G183" i="36"/>
  <c r="G185" i="36" s="1"/>
  <c r="I35" i="35"/>
  <c r="I71" i="35"/>
  <c r="H155" i="35"/>
  <c r="H174" i="35"/>
  <c r="I29" i="36"/>
  <c r="I65" i="36"/>
  <c r="H149" i="36"/>
  <c r="H168" i="36"/>
  <c r="I26" i="36"/>
  <c r="I62" i="36"/>
  <c r="H165" i="36"/>
  <c r="H146" i="36"/>
  <c r="H28" i="34"/>
  <c r="H64" i="34"/>
  <c r="G166" i="34"/>
  <c r="G147" i="34"/>
  <c r="G157" i="36"/>
  <c r="H33" i="34"/>
  <c r="H69" i="34"/>
  <c r="G171" i="34"/>
  <c r="G152" i="34"/>
  <c r="F189" i="36"/>
  <c r="F182" i="36"/>
  <c r="F178" i="36"/>
  <c r="F179" i="36" s="1"/>
  <c r="F189" i="35"/>
  <c r="F178" i="35"/>
  <c r="F179" i="35" s="1"/>
  <c r="F182" i="35"/>
  <c r="AA35" i="32"/>
  <c r="AA46" i="32" s="1"/>
  <c r="Z46" i="32"/>
  <c r="E192" i="30"/>
  <c r="E197" i="30"/>
  <c r="E183" i="30"/>
  <c r="E185" i="30" s="1"/>
  <c r="H162" i="29"/>
  <c r="E178" i="30"/>
  <c r="E179" i="30" s="1"/>
  <c r="E109" i="28"/>
  <c r="I23" i="29"/>
  <c r="J59" i="29" s="1"/>
  <c r="E182" i="30"/>
  <c r="E184" i="30" s="1"/>
  <c r="I23" i="30"/>
  <c r="H143" i="30"/>
  <c r="H162" i="30"/>
  <c r="F178" i="29"/>
  <c r="F179" i="29" s="1"/>
  <c r="F74" i="35"/>
  <c r="E25" i="28"/>
  <c r="E194" i="36"/>
  <c r="E74" i="29"/>
  <c r="D16" i="28"/>
  <c r="E196" i="29"/>
  <c r="F190" i="29"/>
  <c r="F192" i="29" s="1"/>
  <c r="E186" i="29"/>
  <c r="C179" i="29"/>
  <c r="H24" i="33"/>
  <c r="I60" i="33" s="1"/>
  <c r="G37" i="33"/>
  <c r="H32" i="33"/>
  <c r="I68" i="33" s="1"/>
  <c r="I25" i="33"/>
  <c r="J61" i="33" s="1"/>
  <c r="H27" i="33"/>
  <c r="I63" i="33" s="1"/>
  <c r="I29" i="33"/>
  <c r="J65" i="33" s="1"/>
  <c r="H34" i="33"/>
  <c r="I70" i="33" s="1"/>
  <c r="F73" i="33"/>
  <c r="F105" i="28" s="1"/>
  <c r="F109" i="28" s="1"/>
  <c r="H30" i="33"/>
  <c r="I66" i="33" s="1"/>
  <c r="H35" i="33"/>
  <c r="I71" i="33" s="1"/>
  <c r="I33" i="33"/>
  <c r="J69" i="33" s="1"/>
  <c r="H31" i="33"/>
  <c r="I67" i="33" s="1"/>
  <c r="I28" i="33"/>
  <c r="J64" i="33" s="1"/>
  <c r="H26" i="33"/>
  <c r="I62" i="33" s="1"/>
  <c r="E191" i="30"/>
  <c r="G157" i="29"/>
  <c r="G182" i="29" s="1"/>
  <c r="E193" i="29"/>
  <c r="C16" i="28"/>
  <c r="E197" i="29"/>
  <c r="E194" i="35"/>
  <c r="F158" i="29"/>
  <c r="G73" i="29"/>
  <c r="F182" i="29"/>
  <c r="F196" i="29" s="1"/>
  <c r="F185" i="29"/>
  <c r="F189" i="29"/>
  <c r="G176" i="29"/>
  <c r="G183" i="29" s="1"/>
  <c r="R61" i="32"/>
  <c r="R104" i="28" s="1"/>
  <c r="T20" i="32"/>
  <c r="U50" i="32" s="1"/>
  <c r="T26" i="32"/>
  <c r="U56" i="32" s="1"/>
  <c r="T25" i="32"/>
  <c r="U55" i="32" s="1"/>
  <c r="T29" i="32"/>
  <c r="U59" i="32" s="1"/>
  <c r="T24" i="32"/>
  <c r="U54" i="32" s="1"/>
  <c r="U23" i="32"/>
  <c r="V53" i="32" s="1"/>
  <c r="T21" i="32"/>
  <c r="U51" i="32" s="1"/>
  <c r="T28" i="32"/>
  <c r="U58" i="32" s="1"/>
  <c r="U27" i="32"/>
  <c r="V57" i="32" s="1"/>
  <c r="U22" i="32"/>
  <c r="V52" i="32" s="1"/>
  <c r="D73" i="31"/>
  <c r="F32" i="31"/>
  <c r="G68" i="31" s="1"/>
  <c r="E171" i="31"/>
  <c r="E152" i="31"/>
  <c r="F28" i="31"/>
  <c r="G64" i="31" s="1"/>
  <c r="E167" i="31"/>
  <c r="E148" i="31"/>
  <c r="J24" i="30"/>
  <c r="I163" i="30"/>
  <c r="I144" i="30"/>
  <c r="I28" i="29"/>
  <c r="J64" i="29" s="1"/>
  <c r="H167" i="29"/>
  <c r="H148" i="29"/>
  <c r="J33" i="30"/>
  <c r="I172" i="30"/>
  <c r="I153" i="30"/>
  <c r="I35" i="30"/>
  <c r="J71" i="30" s="1"/>
  <c r="H174" i="30"/>
  <c r="H155" i="30"/>
  <c r="C73" i="30"/>
  <c r="F35" i="31"/>
  <c r="G71" i="31" s="1"/>
  <c r="E174" i="31"/>
  <c r="E155" i="31"/>
  <c r="I31" i="30"/>
  <c r="J67" i="30" s="1"/>
  <c r="H170" i="30"/>
  <c r="H151" i="30"/>
  <c r="E183" i="34"/>
  <c r="E185" i="34" s="1"/>
  <c r="E195" i="34"/>
  <c r="I32" i="29"/>
  <c r="J68" i="29" s="1"/>
  <c r="H171" i="29"/>
  <c r="H152" i="29"/>
  <c r="J26" i="29"/>
  <c r="I165" i="29"/>
  <c r="I146" i="29"/>
  <c r="F25" i="31"/>
  <c r="G61" i="31" s="1"/>
  <c r="E164" i="31"/>
  <c r="E145" i="31"/>
  <c r="E144" i="31"/>
  <c r="E163" i="31"/>
  <c r="F24" i="31"/>
  <c r="G60" i="31" s="1"/>
  <c r="F34" i="31"/>
  <c r="G70" i="31" s="1"/>
  <c r="E173" i="31"/>
  <c r="E154" i="31"/>
  <c r="F26" i="31"/>
  <c r="G62" i="31" s="1"/>
  <c r="E146" i="31"/>
  <c r="E165" i="31"/>
  <c r="I29" i="29"/>
  <c r="J65" i="29" s="1"/>
  <c r="H168" i="29"/>
  <c r="H149" i="29"/>
  <c r="K198" i="36"/>
  <c r="I32" i="30"/>
  <c r="J68" i="30" s="1"/>
  <c r="I26" i="30"/>
  <c r="J62" i="30" s="1"/>
  <c r="I34" i="30"/>
  <c r="J70" i="30" s="1"/>
  <c r="H173" i="30"/>
  <c r="H154" i="30"/>
  <c r="E196" i="34"/>
  <c r="E190" i="34"/>
  <c r="E192" i="34" s="1"/>
  <c r="I25" i="29"/>
  <c r="J61" i="29" s="1"/>
  <c r="H164" i="29"/>
  <c r="H145" i="29"/>
  <c r="F33" i="31"/>
  <c r="G69" i="31" s="1"/>
  <c r="E172" i="31"/>
  <c r="E153" i="31"/>
  <c r="F29" i="31"/>
  <c r="G65" i="31" s="1"/>
  <c r="E168" i="31"/>
  <c r="E149" i="31"/>
  <c r="D183" i="34"/>
  <c r="D185" i="34" s="1"/>
  <c r="D195" i="34"/>
  <c r="I31" i="29"/>
  <c r="J67" i="29" s="1"/>
  <c r="H170" i="29"/>
  <c r="H151" i="29"/>
  <c r="F30" i="31"/>
  <c r="G66" i="31" s="1"/>
  <c r="E169" i="31"/>
  <c r="E150" i="31"/>
  <c r="I25" i="30"/>
  <c r="J61" i="30" s="1"/>
  <c r="H164" i="30"/>
  <c r="H145" i="30"/>
  <c r="J33" i="29"/>
  <c r="I172" i="29"/>
  <c r="I153" i="29"/>
  <c r="I30" i="29"/>
  <c r="J66" i="29" s="1"/>
  <c r="H169" i="29"/>
  <c r="H150" i="29"/>
  <c r="J27" i="29"/>
  <c r="I166" i="29"/>
  <c r="I147" i="29"/>
  <c r="I30" i="30"/>
  <c r="J66" i="30" s="1"/>
  <c r="D190" i="34"/>
  <c r="D192" i="34" s="1"/>
  <c r="D196" i="34"/>
  <c r="AC78" i="31"/>
  <c r="F23" i="31"/>
  <c r="G59" i="31" s="1"/>
  <c r="E162" i="31"/>
  <c r="E143" i="31"/>
  <c r="AC79" i="31"/>
  <c r="E198" i="35"/>
  <c r="F31" i="31"/>
  <c r="G67" i="31" s="1"/>
  <c r="E170" i="31"/>
  <c r="E151" i="31"/>
  <c r="E166" i="31"/>
  <c r="E147" i="31"/>
  <c r="F27" i="31"/>
  <c r="G63" i="31" s="1"/>
  <c r="I29" i="30"/>
  <c r="J65" i="30" s="1"/>
  <c r="J35" i="29"/>
  <c r="I174" i="29"/>
  <c r="I155" i="29"/>
  <c r="J24" i="29"/>
  <c r="I163" i="29"/>
  <c r="I144" i="29"/>
  <c r="I34" i="29"/>
  <c r="J70" i="29" s="1"/>
  <c r="H173" i="29"/>
  <c r="H154" i="29"/>
  <c r="E198" i="36"/>
  <c r="AC80" i="31"/>
  <c r="U60" i="28"/>
  <c r="U73" i="28"/>
  <c r="S60" i="28"/>
  <c r="S73" i="28"/>
  <c r="Y60" i="28"/>
  <c r="Y73" i="28"/>
  <c r="R73" i="28"/>
  <c r="R60" i="28"/>
  <c r="O60" i="28"/>
  <c r="O73" i="28"/>
  <c r="P60" i="28"/>
  <c r="P73" i="28"/>
  <c r="Q60" i="28"/>
  <c r="Q73" i="28"/>
  <c r="Z73" i="28"/>
  <c r="Z60" i="28"/>
  <c r="W60" i="28"/>
  <c r="W73" i="28"/>
  <c r="X60" i="28"/>
  <c r="X73" i="28"/>
  <c r="V73" i="28"/>
  <c r="V60" i="28"/>
  <c r="AA60" i="28"/>
  <c r="AA73" i="28"/>
  <c r="T60" i="28"/>
  <c r="T73" i="28"/>
  <c r="C143" i="31"/>
  <c r="C157" i="31" s="1"/>
  <c r="C184" i="29"/>
  <c r="C185" i="29"/>
  <c r="C98" i="28"/>
  <c r="C192" i="29"/>
  <c r="C162" i="31"/>
  <c r="C197" i="29"/>
  <c r="C191" i="29"/>
  <c r="C196" i="29"/>
  <c r="B36" i="36"/>
  <c r="B54" i="36" s="1"/>
  <c r="B72" i="36" s="1"/>
  <c r="B35" i="36"/>
  <c r="B53" i="36" s="1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B22" i="36"/>
  <c r="B40" i="36" s="1"/>
  <c r="N80" i="28"/>
  <c r="N64" i="28" s="1"/>
  <c r="M80" i="28"/>
  <c r="L80" i="28"/>
  <c r="K80" i="28"/>
  <c r="J80" i="28"/>
  <c r="I80" i="28"/>
  <c r="H80" i="28"/>
  <c r="G80" i="28"/>
  <c r="F80" i="28"/>
  <c r="E80" i="28"/>
  <c r="D80" i="28"/>
  <c r="C80" i="28"/>
  <c r="B19" i="36"/>
  <c r="B37" i="36" s="1"/>
  <c r="B55" i="36" s="1"/>
  <c r="B36" i="35"/>
  <c r="B54" i="35" s="1"/>
  <c r="B72" i="35" s="1"/>
  <c r="B35" i="35"/>
  <c r="B53" i="35" s="1"/>
  <c r="B34" i="35"/>
  <c r="B52" i="35" s="1"/>
  <c r="B33" i="35"/>
  <c r="B51" i="35" s="1"/>
  <c r="B32" i="35"/>
  <c r="B50" i="35" s="1"/>
  <c r="B31" i="35"/>
  <c r="B49" i="35" s="1"/>
  <c r="B30" i="35"/>
  <c r="B48" i="35" s="1"/>
  <c r="B29" i="35"/>
  <c r="B47" i="35" s="1"/>
  <c r="B28" i="35"/>
  <c r="B46" i="35" s="1"/>
  <c r="B27" i="35"/>
  <c r="B45" i="35" s="1"/>
  <c r="B26" i="35"/>
  <c r="B44" i="35" s="1"/>
  <c r="B25" i="35"/>
  <c r="B43" i="35" s="1"/>
  <c r="B24" i="35"/>
  <c r="B42" i="35" s="1"/>
  <c r="B23" i="35"/>
  <c r="B41" i="35" s="1"/>
  <c r="B22" i="35"/>
  <c r="B40" i="35" s="1"/>
  <c r="N79" i="28"/>
  <c r="M79" i="28"/>
  <c r="L79" i="28"/>
  <c r="K79" i="28"/>
  <c r="J79" i="28"/>
  <c r="I79" i="28"/>
  <c r="H79" i="28"/>
  <c r="G79" i="28"/>
  <c r="F79" i="28"/>
  <c r="E79" i="28"/>
  <c r="D79" i="28"/>
  <c r="C79" i="28"/>
  <c r="B19" i="35"/>
  <c r="B37" i="35" s="1"/>
  <c r="B55" i="35" s="1"/>
  <c r="B36" i="34"/>
  <c r="B54" i="34" s="1"/>
  <c r="B72" i="34" s="1"/>
  <c r="B35" i="34"/>
  <c r="B53" i="34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N78" i="28"/>
  <c r="M78" i="28"/>
  <c r="L78" i="28"/>
  <c r="K78" i="28"/>
  <c r="J78" i="28"/>
  <c r="I78" i="28"/>
  <c r="H78" i="28"/>
  <c r="G78" i="28"/>
  <c r="F78" i="28"/>
  <c r="E78" i="28"/>
  <c r="D78" i="28"/>
  <c r="C78" i="28"/>
  <c r="B19" i="34"/>
  <c r="B37" i="34" s="1"/>
  <c r="B55" i="34" s="1"/>
  <c r="B36" i="33"/>
  <c r="B54" i="33" s="1"/>
  <c r="B72" i="33" s="1"/>
  <c r="B35" i="33"/>
  <c r="B53" i="33" s="1"/>
  <c r="B34" i="33"/>
  <c r="B52" i="33" s="1"/>
  <c r="B33" i="33"/>
  <c r="B51" i="33" s="1"/>
  <c r="B32" i="33"/>
  <c r="B50" i="33" s="1"/>
  <c r="B31" i="33"/>
  <c r="B49" i="33" s="1"/>
  <c r="B30" i="33"/>
  <c r="B48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B22" i="33"/>
  <c r="B40" i="33" s="1"/>
  <c r="B58" i="33" s="1"/>
  <c r="AA77" i="28"/>
  <c r="Z77" i="28"/>
  <c r="Y77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 s="1"/>
  <c r="B55" i="32" s="1"/>
  <c r="B24" i="32"/>
  <c r="B39" i="32" s="1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 s="1"/>
  <c r="B50" i="32" s="1"/>
  <c r="N76" i="28"/>
  <c r="M76" i="28"/>
  <c r="L76" i="28"/>
  <c r="K76" i="28"/>
  <c r="J76" i="28"/>
  <c r="I76" i="28"/>
  <c r="H76" i="28"/>
  <c r="G76" i="28"/>
  <c r="F76" i="28"/>
  <c r="E76" i="28"/>
  <c r="D76" i="28"/>
  <c r="B36" i="31"/>
  <c r="B54" i="31" s="1"/>
  <c r="B72" i="31" s="1"/>
  <c r="B35" i="31"/>
  <c r="B53" i="31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B19" i="31"/>
  <c r="B37" i="31" s="1"/>
  <c r="B55" i="31" s="1"/>
  <c r="B36" i="30"/>
  <c r="B54" i="30" s="1"/>
  <c r="B72" i="30" s="1"/>
  <c r="B35" i="30"/>
  <c r="B53" i="30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B19" i="30"/>
  <c r="B37" i="30" s="1"/>
  <c r="B55" i="30" s="1"/>
  <c r="B36" i="29"/>
  <c r="B54" i="29" s="1"/>
  <c r="B72" i="29" s="1"/>
  <c r="B35" i="29"/>
  <c r="B53" i="29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B19" i="29"/>
  <c r="B37" i="29" s="1"/>
  <c r="B55" i="29" s="1"/>
  <c r="H157" i="36" l="1"/>
  <c r="J63" i="30"/>
  <c r="I166" i="30"/>
  <c r="I147" i="30"/>
  <c r="J27" i="30"/>
  <c r="J64" i="30"/>
  <c r="I148" i="30"/>
  <c r="I167" i="30"/>
  <c r="J28" i="30"/>
  <c r="K26" i="29"/>
  <c r="L62" i="29" s="1"/>
  <c r="K62" i="29"/>
  <c r="K24" i="30"/>
  <c r="L60" i="30" s="1"/>
  <c r="K60" i="30"/>
  <c r="K24" i="29"/>
  <c r="L60" i="29" s="1"/>
  <c r="K60" i="29"/>
  <c r="K27" i="29"/>
  <c r="L63" i="29" s="1"/>
  <c r="K63" i="29"/>
  <c r="K33" i="29"/>
  <c r="L69" i="29" s="1"/>
  <c r="K69" i="29"/>
  <c r="K35" i="29"/>
  <c r="L71" i="29" s="1"/>
  <c r="K71" i="29"/>
  <c r="K33" i="30"/>
  <c r="L69" i="30" s="1"/>
  <c r="K69" i="30"/>
  <c r="I143" i="30"/>
  <c r="J59" i="30"/>
  <c r="J28" i="36"/>
  <c r="J64" i="36"/>
  <c r="I167" i="36"/>
  <c r="I148" i="36"/>
  <c r="J34" i="36"/>
  <c r="J70" i="36"/>
  <c r="I173" i="36"/>
  <c r="I154" i="36"/>
  <c r="G175" i="34"/>
  <c r="G189" i="35"/>
  <c r="G178" i="35"/>
  <c r="G179" i="35" s="1"/>
  <c r="G182" i="35"/>
  <c r="I30" i="34"/>
  <c r="I66" i="34"/>
  <c r="H168" i="34"/>
  <c r="H149" i="34"/>
  <c r="J27" i="35"/>
  <c r="K27" i="35" s="1"/>
  <c r="J63" i="35"/>
  <c r="I166" i="35"/>
  <c r="I147" i="35"/>
  <c r="J34" i="35"/>
  <c r="K34" i="35" s="1"/>
  <c r="J70" i="35"/>
  <c r="I173" i="35"/>
  <c r="I154" i="35"/>
  <c r="J30" i="36"/>
  <c r="J66" i="36"/>
  <c r="I169" i="36"/>
  <c r="I150" i="36"/>
  <c r="J32" i="36"/>
  <c r="J68" i="36"/>
  <c r="I152" i="36"/>
  <c r="I171" i="36"/>
  <c r="I73" i="36"/>
  <c r="I108" i="28" s="1"/>
  <c r="J29" i="35"/>
  <c r="K29" i="35" s="1"/>
  <c r="J65" i="35"/>
  <c r="I168" i="35"/>
  <c r="I149" i="35"/>
  <c r="I28" i="34"/>
  <c r="I64" i="34"/>
  <c r="H166" i="34"/>
  <c r="H147" i="34"/>
  <c r="J26" i="36"/>
  <c r="J62" i="36"/>
  <c r="I146" i="36"/>
  <c r="I165" i="36"/>
  <c r="J35" i="35"/>
  <c r="K35" i="35" s="1"/>
  <c r="J71" i="35"/>
  <c r="I174" i="35"/>
  <c r="I155" i="35"/>
  <c r="G156" i="34"/>
  <c r="J28" i="35"/>
  <c r="K28" i="35" s="1"/>
  <c r="J64" i="35"/>
  <c r="I167" i="35"/>
  <c r="I148" i="35"/>
  <c r="J23" i="36"/>
  <c r="J59" i="36"/>
  <c r="I143" i="36"/>
  <c r="I162" i="36"/>
  <c r="J25" i="35"/>
  <c r="K25" i="35" s="1"/>
  <c r="J61" i="35"/>
  <c r="I164" i="35"/>
  <c r="I145" i="35"/>
  <c r="J33" i="35"/>
  <c r="K33" i="35" s="1"/>
  <c r="J69" i="35"/>
  <c r="I172" i="35"/>
  <c r="I153" i="35"/>
  <c r="F184" i="35"/>
  <c r="F186" i="35" s="1"/>
  <c r="F194" i="35" s="1"/>
  <c r="F196" i="35"/>
  <c r="H73" i="34"/>
  <c r="H106" i="28" s="1"/>
  <c r="F189" i="34"/>
  <c r="F191" i="34" s="1"/>
  <c r="F182" i="34"/>
  <c r="F184" i="34" s="1"/>
  <c r="J23" i="35"/>
  <c r="K23" i="35" s="1"/>
  <c r="J59" i="35"/>
  <c r="I143" i="35"/>
  <c r="I162" i="35"/>
  <c r="H189" i="36"/>
  <c r="H182" i="36"/>
  <c r="I33" i="34"/>
  <c r="I69" i="34"/>
  <c r="H171" i="34"/>
  <c r="H152" i="34"/>
  <c r="I35" i="34"/>
  <c r="I71" i="34"/>
  <c r="H173" i="34"/>
  <c r="H154" i="34"/>
  <c r="I23" i="34"/>
  <c r="I59" i="34"/>
  <c r="H142" i="34"/>
  <c r="H161" i="34"/>
  <c r="I27" i="34"/>
  <c r="I63" i="34"/>
  <c r="H146" i="34"/>
  <c r="H165" i="34"/>
  <c r="J33" i="36"/>
  <c r="J69" i="36"/>
  <c r="I172" i="36"/>
  <c r="I153" i="36"/>
  <c r="J30" i="35"/>
  <c r="K30" i="35" s="1"/>
  <c r="J66" i="35"/>
  <c r="I169" i="35"/>
  <c r="I150" i="35"/>
  <c r="I29" i="34"/>
  <c r="I65" i="34"/>
  <c r="H148" i="34"/>
  <c r="H167" i="34"/>
  <c r="J32" i="35"/>
  <c r="K32" i="35" s="1"/>
  <c r="J68" i="35"/>
  <c r="I152" i="35"/>
  <c r="I171" i="35"/>
  <c r="I31" i="34"/>
  <c r="I67" i="34"/>
  <c r="H150" i="34"/>
  <c r="H169" i="34"/>
  <c r="J35" i="36"/>
  <c r="J71" i="36"/>
  <c r="I174" i="36"/>
  <c r="I155" i="36"/>
  <c r="I24" i="34"/>
  <c r="I60" i="34"/>
  <c r="H162" i="34"/>
  <c r="H143" i="34"/>
  <c r="G190" i="35"/>
  <c r="G192" i="35" s="1"/>
  <c r="G183" i="35"/>
  <c r="G185" i="35" s="1"/>
  <c r="F197" i="35"/>
  <c r="F191" i="35"/>
  <c r="F193" i="35" s="1"/>
  <c r="H176" i="35"/>
  <c r="I34" i="34"/>
  <c r="I70" i="34"/>
  <c r="H153" i="34"/>
  <c r="H172" i="34"/>
  <c r="J26" i="35"/>
  <c r="K26" i="35" s="1"/>
  <c r="J62" i="35"/>
  <c r="I165" i="35"/>
  <c r="I146" i="35"/>
  <c r="I32" i="34"/>
  <c r="I68" i="34"/>
  <c r="H151" i="34"/>
  <c r="H170" i="34"/>
  <c r="M24" i="36"/>
  <c r="M60" i="36"/>
  <c r="L163" i="36"/>
  <c r="L144" i="36"/>
  <c r="J25" i="36"/>
  <c r="J61" i="36"/>
  <c r="I164" i="36"/>
  <c r="I145" i="36"/>
  <c r="J31" i="35"/>
  <c r="K31" i="35" s="1"/>
  <c r="J67" i="35"/>
  <c r="I170" i="35"/>
  <c r="I151" i="35"/>
  <c r="I25" i="34"/>
  <c r="I61" i="34"/>
  <c r="H144" i="34"/>
  <c r="H163" i="34"/>
  <c r="G182" i="36"/>
  <c r="G189" i="36"/>
  <c r="G178" i="36"/>
  <c r="G179" i="36" s="1"/>
  <c r="J29" i="36"/>
  <c r="J65" i="36"/>
  <c r="I168" i="36"/>
  <c r="I149" i="36"/>
  <c r="H157" i="35"/>
  <c r="F188" i="34"/>
  <c r="F181" i="34"/>
  <c r="I23" i="33"/>
  <c r="I59" i="33"/>
  <c r="J24" i="35"/>
  <c r="K24" i="35" s="1"/>
  <c r="J60" i="35"/>
  <c r="I163" i="35"/>
  <c r="I144" i="35"/>
  <c r="I26" i="34"/>
  <c r="I62" i="34"/>
  <c r="H164" i="34"/>
  <c r="H145" i="34"/>
  <c r="F191" i="36"/>
  <c r="F193" i="36" s="1"/>
  <c r="F197" i="36"/>
  <c r="F184" i="36"/>
  <c r="F186" i="36" s="1"/>
  <c r="F194" i="36" s="1"/>
  <c r="F196" i="36"/>
  <c r="I73" i="35"/>
  <c r="I107" i="28" s="1"/>
  <c r="L27" i="36"/>
  <c r="K63" i="36"/>
  <c r="J166" i="36"/>
  <c r="J147" i="36"/>
  <c r="H176" i="36"/>
  <c r="H178" i="36" s="1"/>
  <c r="H179" i="36" s="1"/>
  <c r="L31" i="36"/>
  <c r="K67" i="36"/>
  <c r="J170" i="36"/>
  <c r="J151" i="36"/>
  <c r="B64" i="36"/>
  <c r="B83" i="36" s="1"/>
  <c r="B65" i="36"/>
  <c r="B84" i="36" s="1"/>
  <c r="B62" i="36"/>
  <c r="B81" i="36" s="1"/>
  <c r="B66" i="36"/>
  <c r="B85" i="36" s="1"/>
  <c r="B59" i="36"/>
  <c r="B78" i="36" s="1"/>
  <c r="B67" i="36"/>
  <c r="B86" i="36" s="1"/>
  <c r="B60" i="36"/>
  <c r="B79" i="36" s="1"/>
  <c r="B68" i="36"/>
  <c r="B87" i="36" s="1"/>
  <c r="B61" i="36"/>
  <c r="B80" i="36" s="1"/>
  <c r="B69" i="36"/>
  <c r="B88" i="36" s="1"/>
  <c r="B70" i="36"/>
  <c r="B89" i="36" s="1"/>
  <c r="B63" i="36"/>
  <c r="B82" i="36" s="1"/>
  <c r="B71" i="36"/>
  <c r="B90" i="36" s="1"/>
  <c r="B59" i="33"/>
  <c r="B78" i="33" s="1"/>
  <c r="B60" i="33"/>
  <c r="B79" i="33" s="1"/>
  <c r="B68" i="33"/>
  <c r="B87" i="33" s="1"/>
  <c r="B61" i="33"/>
  <c r="B80" i="33" s="1"/>
  <c r="B69" i="33"/>
  <c r="B88" i="33" s="1"/>
  <c r="B67" i="33"/>
  <c r="B86" i="33" s="1"/>
  <c r="B62" i="33"/>
  <c r="B81" i="33" s="1"/>
  <c r="B70" i="33"/>
  <c r="B89" i="33" s="1"/>
  <c r="B63" i="33"/>
  <c r="B82" i="33" s="1"/>
  <c r="B71" i="33"/>
  <c r="B90" i="33" s="1"/>
  <c r="B64" i="33"/>
  <c r="B83" i="33" s="1"/>
  <c r="B65" i="33"/>
  <c r="B84" i="33" s="1"/>
  <c r="B66" i="33"/>
  <c r="B85" i="33" s="1"/>
  <c r="B63" i="31"/>
  <c r="B82" i="31" s="1"/>
  <c r="B71" i="31"/>
  <c r="B90" i="31" s="1"/>
  <c r="B64" i="31"/>
  <c r="B83" i="31" s="1"/>
  <c r="B65" i="31"/>
  <c r="B84" i="31" s="1"/>
  <c r="B66" i="31"/>
  <c r="B85" i="31" s="1"/>
  <c r="B59" i="31"/>
  <c r="B78" i="31" s="1"/>
  <c r="B67" i="31"/>
  <c r="B86" i="31" s="1"/>
  <c r="B60" i="31"/>
  <c r="B79" i="31" s="1"/>
  <c r="B68" i="31"/>
  <c r="B87" i="31" s="1"/>
  <c r="B61" i="31"/>
  <c r="B80" i="31" s="1"/>
  <c r="B69" i="31"/>
  <c r="B88" i="31" s="1"/>
  <c r="B62" i="31"/>
  <c r="B81" i="31" s="1"/>
  <c r="B70" i="31"/>
  <c r="B89" i="31" s="1"/>
  <c r="B62" i="30"/>
  <c r="B81" i="30" s="1"/>
  <c r="B96" i="30" s="1"/>
  <c r="B70" i="30"/>
  <c r="B89" i="30" s="1"/>
  <c r="B104" i="30" s="1"/>
  <c r="B63" i="30"/>
  <c r="B82" i="30" s="1"/>
  <c r="B97" i="30" s="1"/>
  <c r="B71" i="30"/>
  <c r="B90" i="30" s="1"/>
  <c r="B105" i="30" s="1"/>
  <c r="B64" i="30"/>
  <c r="B83" i="30" s="1"/>
  <c r="B98" i="30" s="1"/>
  <c r="B65" i="30"/>
  <c r="B84" i="30" s="1"/>
  <c r="B99" i="30" s="1"/>
  <c r="B66" i="30"/>
  <c r="B85" i="30" s="1"/>
  <c r="B100" i="30" s="1"/>
  <c r="B59" i="30"/>
  <c r="B78" i="30" s="1"/>
  <c r="B93" i="30" s="1"/>
  <c r="B67" i="30"/>
  <c r="B86" i="30" s="1"/>
  <c r="B101" i="30" s="1"/>
  <c r="B60" i="30"/>
  <c r="B79" i="30" s="1"/>
  <c r="B94" i="30" s="1"/>
  <c r="B68" i="30"/>
  <c r="B87" i="30" s="1"/>
  <c r="B102" i="30" s="1"/>
  <c r="B61" i="30"/>
  <c r="B80" i="30" s="1"/>
  <c r="B95" i="30" s="1"/>
  <c r="B69" i="30"/>
  <c r="B88" i="30" s="1"/>
  <c r="B103" i="30" s="1"/>
  <c r="B66" i="29"/>
  <c r="B85" i="29" s="1"/>
  <c r="B62" i="29"/>
  <c r="B81" i="29" s="1"/>
  <c r="B70" i="29"/>
  <c r="B89" i="29" s="1"/>
  <c r="B63" i="29"/>
  <c r="B82" i="29" s="1"/>
  <c r="B71" i="29"/>
  <c r="B90" i="29" s="1"/>
  <c r="B64" i="29"/>
  <c r="B83" i="29" s="1"/>
  <c r="B65" i="29"/>
  <c r="B84" i="29" s="1"/>
  <c r="B59" i="29"/>
  <c r="B78" i="29" s="1"/>
  <c r="B67" i="29"/>
  <c r="B86" i="29" s="1"/>
  <c r="B60" i="29"/>
  <c r="B79" i="29" s="1"/>
  <c r="B68" i="29"/>
  <c r="B87" i="29" s="1"/>
  <c r="B61" i="29"/>
  <c r="B80" i="29" s="1"/>
  <c r="B69" i="29"/>
  <c r="B88" i="29" s="1"/>
  <c r="I143" i="29"/>
  <c r="B68" i="35"/>
  <c r="B87" i="35" s="1"/>
  <c r="B102" i="35" s="1"/>
  <c r="B66" i="35"/>
  <c r="B85" i="35" s="1"/>
  <c r="B100" i="35" s="1"/>
  <c r="B59" i="35"/>
  <c r="B78" i="35" s="1"/>
  <c r="B93" i="35" s="1"/>
  <c r="B63" i="35"/>
  <c r="B82" i="35" s="1"/>
  <c r="B97" i="35" s="1"/>
  <c r="B67" i="35"/>
  <c r="B86" i="35" s="1"/>
  <c r="B101" i="35" s="1"/>
  <c r="B71" i="35"/>
  <c r="B90" i="35" s="1"/>
  <c r="B105" i="35" s="1"/>
  <c r="B62" i="35"/>
  <c r="B81" i="35" s="1"/>
  <c r="B96" i="35" s="1"/>
  <c r="B60" i="35"/>
  <c r="B79" i="35" s="1"/>
  <c r="B94" i="35" s="1"/>
  <c r="B64" i="35"/>
  <c r="B83" i="35" s="1"/>
  <c r="B98" i="35" s="1"/>
  <c r="B70" i="35"/>
  <c r="B89" i="35" s="1"/>
  <c r="B104" i="35" s="1"/>
  <c r="B61" i="35"/>
  <c r="B80" i="35" s="1"/>
  <c r="B95" i="35" s="1"/>
  <c r="B65" i="35"/>
  <c r="B84" i="35" s="1"/>
  <c r="B99" i="35" s="1"/>
  <c r="B69" i="35"/>
  <c r="B88" i="35" s="1"/>
  <c r="B103" i="35" s="1"/>
  <c r="E193" i="30"/>
  <c r="E186" i="30"/>
  <c r="E196" i="30"/>
  <c r="E198" i="30" s="1"/>
  <c r="I162" i="30"/>
  <c r="I162" i="29"/>
  <c r="J23" i="29"/>
  <c r="J23" i="30"/>
  <c r="K59" i="30" s="1"/>
  <c r="E194" i="29"/>
  <c r="G185" i="29"/>
  <c r="F152" i="30"/>
  <c r="F146" i="30"/>
  <c r="F168" i="30"/>
  <c r="F149" i="30"/>
  <c r="F169" i="30"/>
  <c r="F171" i="30"/>
  <c r="F165" i="30"/>
  <c r="F150" i="30"/>
  <c r="E193" i="34"/>
  <c r="G74" i="35"/>
  <c r="F25" i="28"/>
  <c r="F74" i="29"/>
  <c r="F16" i="28" s="1"/>
  <c r="E16" i="28"/>
  <c r="E198" i="29"/>
  <c r="D197" i="34"/>
  <c r="F197" i="29"/>
  <c r="F198" i="29" s="1"/>
  <c r="D193" i="34"/>
  <c r="E197" i="34"/>
  <c r="F184" i="29"/>
  <c r="F186" i="29" s="1"/>
  <c r="G178" i="29"/>
  <c r="G179" i="29" s="1"/>
  <c r="F191" i="29"/>
  <c r="F193" i="29" s="1"/>
  <c r="G189" i="29"/>
  <c r="G191" i="29" s="1"/>
  <c r="H176" i="29"/>
  <c r="H183" i="29" s="1"/>
  <c r="G190" i="29"/>
  <c r="G192" i="29" s="1"/>
  <c r="J28" i="33"/>
  <c r="J33" i="33"/>
  <c r="I30" i="33"/>
  <c r="J66" i="33" s="1"/>
  <c r="J29" i="33"/>
  <c r="J25" i="33"/>
  <c r="I26" i="33"/>
  <c r="J62" i="33" s="1"/>
  <c r="I31" i="33"/>
  <c r="J67" i="33" s="1"/>
  <c r="I35" i="33"/>
  <c r="J71" i="33" s="1"/>
  <c r="I24" i="33"/>
  <c r="J60" i="33" s="1"/>
  <c r="H37" i="33"/>
  <c r="I34" i="33"/>
  <c r="J70" i="33" s="1"/>
  <c r="I27" i="33"/>
  <c r="J63" i="33" s="1"/>
  <c r="I32" i="33"/>
  <c r="J68" i="33" s="1"/>
  <c r="G73" i="33"/>
  <c r="G105" i="28" s="1"/>
  <c r="G109" i="28" s="1"/>
  <c r="G158" i="29"/>
  <c r="H157" i="29"/>
  <c r="H189" i="29" s="1"/>
  <c r="H73" i="29"/>
  <c r="V22" i="32"/>
  <c r="W52" i="32" s="1"/>
  <c r="U28" i="32"/>
  <c r="V58" i="32" s="1"/>
  <c r="V23" i="32"/>
  <c r="W53" i="32" s="1"/>
  <c r="U29" i="32"/>
  <c r="V59" i="32" s="1"/>
  <c r="U26" i="32"/>
  <c r="V56" i="32" s="1"/>
  <c r="V27" i="32"/>
  <c r="W57" i="32" s="1"/>
  <c r="U21" i="32"/>
  <c r="V51" i="32" s="1"/>
  <c r="U24" i="32"/>
  <c r="V54" i="32" s="1"/>
  <c r="U25" i="32"/>
  <c r="V55" i="32" s="1"/>
  <c r="U20" i="32"/>
  <c r="V50" i="32" s="1"/>
  <c r="S61" i="32"/>
  <c r="S104" i="28" s="1"/>
  <c r="J174" i="29"/>
  <c r="J155" i="29"/>
  <c r="J34" i="29"/>
  <c r="I173" i="29"/>
  <c r="I154" i="29"/>
  <c r="J163" i="29"/>
  <c r="J144" i="29"/>
  <c r="G184" i="29"/>
  <c r="G196" i="29"/>
  <c r="J34" i="30"/>
  <c r="I173" i="30"/>
  <c r="I154" i="30"/>
  <c r="J26" i="30"/>
  <c r="J32" i="30"/>
  <c r="G24" i="31"/>
  <c r="H60" i="31" s="1"/>
  <c r="F163" i="31"/>
  <c r="F144" i="31"/>
  <c r="G25" i="31"/>
  <c r="H61" i="31" s="1"/>
  <c r="F145" i="31"/>
  <c r="F164" i="31"/>
  <c r="J172" i="30"/>
  <c r="J153" i="30"/>
  <c r="I167" i="29"/>
  <c r="I148" i="29"/>
  <c r="J28" i="29"/>
  <c r="F147" i="31"/>
  <c r="F166" i="31"/>
  <c r="G27" i="31"/>
  <c r="H63" i="31" s="1"/>
  <c r="C73" i="31"/>
  <c r="C100" i="28" s="1"/>
  <c r="J172" i="29"/>
  <c r="J153" i="29"/>
  <c r="J25" i="30"/>
  <c r="I164" i="30"/>
  <c r="I145" i="30"/>
  <c r="C176" i="31"/>
  <c r="C177" i="31" s="1"/>
  <c r="G31" i="31"/>
  <c r="H67" i="31" s="1"/>
  <c r="F170" i="31"/>
  <c r="F151" i="31"/>
  <c r="G23" i="31"/>
  <c r="H59" i="31" s="1"/>
  <c r="F143" i="31"/>
  <c r="F162" i="31"/>
  <c r="J30" i="30"/>
  <c r="J31" i="29"/>
  <c r="I170" i="29"/>
  <c r="I151" i="29"/>
  <c r="J29" i="29"/>
  <c r="I168" i="29"/>
  <c r="I149" i="29"/>
  <c r="E73" i="31"/>
  <c r="J165" i="29"/>
  <c r="J146" i="29"/>
  <c r="G29" i="31"/>
  <c r="H65" i="31" s="1"/>
  <c r="F168" i="31"/>
  <c r="F149" i="31"/>
  <c r="F172" i="31"/>
  <c r="F153" i="31"/>
  <c r="G33" i="31"/>
  <c r="H69" i="31" s="1"/>
  <c r="E176" i="31"/>
  <c r="J32" i="29"/>
  <c r="I171" i="29"/>
  <c r="I152" i="29"/>
  <c r="J31" i="30"/>
  <c r="I170" i="30"/>
  <c r="I151" i="30"/>
  <c r="J163" i="30"/>
  <c r="J144" i="30"/>
  <c r="C182" i="31"/>
  <c r="C158" i="31"/>
  <c r="J166" i="29"/>
  <c r="J147" i="29"/>
  <c r="I169" i="29"/>
  <c r="I150" i="29"/>
  <c r="J30" i="29"/>
  <c r="J29" i="30"/>
  <c r="F169" i="31"/>
  <c r="F150" i="31"/>
  <c r="G30" i="31"/>
  <c r="H66" i="31" s="1"/>
  <c r="J25" i="29"/>
  <c r="I164" i="29"/>
  <c r="I145" i="29"/>
  <c r="G26" i="31"/>
  <c r="H62" i="31" s="1"/>
  <c r="F165" i="31"/>
  <c r="F146" i="31"/>
  <c r="G34" i="31"/>
  <c r="H70" i="31" s="1"/>
  <c r="F173" i="31"/>
  <c r="F154" i="31"/>
  <c r="E157" i="31"/>
  <c r="F174" i="31"/>
  <c r="F155" i="31"/>
  <c r="G35" i="31"/>
  <c r="H71" i="31" s="1"/>
  <c r="J35" i="30"/>
  <c r="I174" i="30"/>
  <c r="I155" i="30"/>
  <c r="G28" i="31"/>
  <c r="H64" i="31" s="1"/>
  <c r="F167" i="31"/>
  <c r="F148" i="31"/>
  <c r="G32" i="31"/>
  <c r="H68" i="31" s="1"/>
  <c r="F171" i="31"/>
  <c r="F152" i="31"/>
  <c r="V61" i="28"/>
  <c r="V65" i="28" s="1"/>
  <c r="V81" i="28"/>
  <c r="O61" i="28"/>
  <c r="O65" i="28" s="1"/>
  <c r="O81" i="28"/>
  <c r="S81" i="28"/>
  <c r="S61" i="28"/>
  <c r="S65" i="28" s="1"/>
  <c r="W81" i="28"/>
  <c r="W61" i="28"/>
  <c r="AA61" i="28"/>
  <c r="AA65" i="28" s="1"/>
  <c r="AA81" i="28"/>
  <c r="R61" i="28"/>
  <c r="R81" i="28"/>
  <c r="P61" i="28"/>
  <c r="P81" i="28"/>
  <c r="T81" i="28"/>
  <c r="T61" i="28"/>
  <c r="T65" i="28" s="1"/>
  <c r="X61" i="28"/>
  <c r="X65" i="28" s="1"/>
  <c r="X81" i="28"/>
  <c r="R65" i="28"/>
  <c r="Z61" i="28"/>
  <c r="Z65" i="28" s="1"/>
  <c r="Z81" i="28"/>
  <c r="Q61" i="28"/>
  <c r="Q65" i="28" s="1"/>
  <c r="Q81" i="28"/>
  <c r="U61" i="28"/>
  <c r="U65" i="28" s="1"/>
  <c r="U81" i="28"/>
  <c r="Y61" i="28"/>
  <c r="Y65" i="28" s="1"/>
  <c r="Y81" i="28"/>
  <c r="W65" i="28"/>
  <c r="P65" i="28"/>
  <c r="C189" i="31"/>
  <c r="L70" i="28"/>
  <c r="L62" i="28" s="1"/>
  <c r="J72" i="28"/>
  <c r="J64" i="28" s="1"/>
  <c r="I81" i="28"/>
  <c r="C70" i="28"/>
  <c r="C62" i="28" s="1"/>
  <c r="G70" i="28"/>
  <c r="G62" i="28" s="1"/>
  <c r="M70" i="28"/>
  <c r="M62" i="28" s="1"/>
  <c r="D71" i="28"/>
  <c r="D63" i="28" s="1"/>
  <c r="F72" i="28"/>
  <c r="F64" i="28" s="1"/>
  <c r="M72" i="28"/>
  <c r="M64" i="28" s="1"/>
  <c r="F81" i="28"/>
  <c r="J81" i="28"/>
  <c r="N81" i="28"/>
  <c r="C71" i="28"/>
  <c r="C63" i="28" s="1"/>
  <c r="M81" i="28"/>
  <c r="D70" i="28"/>
  <c r="D62" i="28" s="1"/>
  <c r="C72" i="28"/>
  <c r="C64" i="28" s="1"/>
  <c r="G72" i="28"/>
  <c r="G64" i="28" s="1"/>
  <c r="G81" i="28"/>
  <c r="K81" i="28"/>
  <c r="F70" i="28"/>
  <c r="F62" i="28" s="1"/>
  <c r="G71" i="28"/>
  <c r="G63" i="28" s="1"/>
  <c r="E72" i="28"/>
  <c r="E64" i="28" s="1"/>
  <c r="E81" i="28"/>
  <c r="I70" i="28"/>
  <c r="I62" i="28" s="1"/>
  <c r="N70" i="28"/>
  <c r="N62" i="28" s="1"/>
  <c r="E71" i="28"/>
  <c r="E63" i="28" s="1"/>
  <c r="E70" i="28"/>
  <c r="E62" i="28" s="1"/>
  <c r="J70" i="28"/>
  <c r="J62" i="28" s="1"/>
  <c r="F71" i="28"/>
  <c r="F63" i="28" s="1"/>
  <c r="D72" i="28"/>
  <c r="D64" i="28" s="1"/>
  <c r="I72" i="28"/>
  <c r="I64" i="28" s="1"/>
  <c r="D81" i="28"/>
  <c r="H81" i="28"/>
  <c r="L81" i="28"/>
  <c r="C193" i="29"/>
  <c r="C76" i="28"/>
  <c r="C74" i="30"/>
  <c r="C106" i="28"/>
  <c r="C104" i="28"/>
  <c r="C186" i="29"/>
  <c r="C198" i="29"/>
  <c r="C107" i="28"/>
  <c r="C143" i="36"/>
  <c r="C157" i="36" s="1"/>
  <c r="C162" i="36"/>
  <c r="C176" i="36" s="1"/>
  <c r="C177" i="36" s="1"/>
  <c r="C162" i="35"/>
  <c r="C176" i="35" s="1"/>
  <c r="C142" i="34"/>
  <c r="C156" i="34" s="1"/>
  <c r="C161" i="34"/>
  <c r="C175" i="34" s="1"/>
  <c r="C176" i="34" s="1"/>
  <c r="D176" i="34" s="1"/>
  <c r="E176" i="34" s="1"/>
  <c r="F176" i="34" s="1"/>
  <c r="C162" i="30"/>
  <c r="C176" i="30" s="1"/>
  <c r="C177" i="30" s="1"/>
  <c r="C143" i="30"/>
  <c r="C157" i="30" s="1"/>
  <c r="C158" i="30" s="1"/>
  <c r="B70" i="34"/>
  <c r="B89" i="34" s="1"/>
  <c r="B62" i="34"/>
  <c r="B81" i="34" s="1"/>
  <c r="B67" i="34"/>
  <c r="B86" i="34" s="1"/>
  <c r="B60" i="34"/>
  <c r="B79" i="34" s="1"/>
  <c r="B64" i="34"/>
  <c r="B83" i="34" s="1"/>
  <c r="B68" i="34"/>
  <c r="B87" i="34" s="1"/>
  <c r="B63" i="34"/>
  <c r="B82" i="34" s="1"/>
  <c r="B61" i="34"/>
  <c r="B80" i="34" s="1"/>
  <c r="B65" i="34"/>
  <c r="B84" i="34" s="1"/>
  <c r="B69" i="34"/>
  <c r="B88" i="34" s="1"/>
  <c r="B71" i="34"/>
  <c r="B90" i="34" s="1"/>
  <c r="B59" i="34"/>
  <c r="B78" i="34" s="1"/>
  <c r="B66" i="34"/>
  <c r="B85" i="34" s="1"/>
  <c r="L63" i="35" l="1"/>
  <c r="K147" i="35"/>
  <c r="K166" i="35"/>
  <c r="L59" i="35"/>
  <c r="K162" i="35"/>
  <c r="K143" i="35"/>
  <c r="L64" i="35"/>
  <c r="K167" i="35"/>
  <c r="K148" i="35"/>
  <c r="L60" i="35"/>
  <c r="K163" i="35"/>
  <c r="K144" i="35"/>
  <c r="L65" i="35"/>
  <c r="K168" i="35"/>
  <c r="K149" i="35"/>
  <c r="L67" i="35"/>
  <c r="K151" i="35"/>
  <c r="K170" i="35"/>
  <c r="L68" i="35"/>
  <c r="K171" i="35"/>
  <c r="K152" i="35"/>
  <c r="L66" i="35"/>
  <c r="K169" i="35"/>
  <c r="K150" i="35"/>
  <c r="L62" i="35"/>
  <c r="K146" i="35"/>
  <c r="K165" i="35"/>
  <c r="L69" i="35"/>
  <c r="K153" i="35"/>
  <c r="K172" i="35"/>
  <c r="L61" i="35"/>
  <c r="K164" i="35"/>
  <c r="K145" i="35"/>
  <c r="L70" i="35"/>
  <c r="K173" i="35"/>
  <c r="K154" i="35"/>
  <c r="G176" i="34"/>
  <c r="I176" i="36"/>
  <c r="L71" i="35"/>
  <c r="K174" i="35"/>
  <c r="K155" i="35"/>
  <c r="K28" i="30"/>
  <c r="K64" i="30"/>
  <c r="J167" i="30"/>
  <c r="J148" i="30"/>
  <c r="K30" i="29"/>
  <c r="L66" i="29" s="1"/>
  <c r="K66" i="29"/>
  <c r="K29" i="30"/>
  <c r="L65" i="30" s="1"/>
  <c r="K65" i="30"/>
  <c r="K32" i="29"/>
  <c r="L68" i="29" s="1"/>
  <c r="K68" i="29"/>
  <c r="K31" i="29"/>
  <c r="L67" i="29" s="1"/>
  <c r="K67" i="29"/>
  <c r="K32" i="30"/>
  <c r="L68" i="30" s="1"/>
  <c r="K68" i="30"/>
  <c r="K30" i="30"/>
  <c r="L66" i="30" s="1"/>
  <c r="K66" i="30"/>
  <c r="K26" i="30"/>
  <c r="L62" i="30" s="1"/>
  <c r="K62" i="30"/>
  <c r="K25" i="29"/>
  <c r="L61" i="29" s="1"/>
  <c r="K61" i="29"/>
  <c r="K27" i="30"/>
  <c r="K63" i="30"/>
  <c r="J166" i="30"/>
  <c r="J147" i="30"/>
  <c r="K34" i="29"/>
  <c r="L70" i="29" s="1"/>
  <c r="K70" i="29"/>
  <c r="K25" i="30"/>
  <c r="L61" i="30" s="1"/>
  <c r="K61" i="30"/>
  <c r="K34" i="30"/>
  <c r="L70" i="30" s="1"/>
  <c r="K70" i="30"/>
  <c r="K35" i="30"/>
  <c r="L71" i="30" s="1"/>
  <c r="K71" i="30"/>
  <c r="K31" i="30"/>
  <c r="L67" i="30" s="1"/>
  <c r="K67" i="30"/>
  <c r="K29" i="29"/>
  <c r="L65" i="29" s="1"/>
  <c r="K65" i="29"/>
  <c r="K28" i="29"/>
  <c r="L64" i="29" s="1"/>
  <c r="K64" i="29"/>
  <c r="K23" i="29"/>
  <c r="L59" i="29" s="1"/>
  <c r="K59" i="29"/>
  <c r="J34" i="34"/>
  <c r="J70" i="34"/>
  <c r="I172" i="34"/>
  <c r="I153" i="34"/>
  <c r="K29" i="33"/>
  <c r="K65" i="33"/>
  <c r="H190" i="35"/>
  <c r="H192" i="35" s="1"/>
  <c r="H183" i="35"/>
  <c r="H185" i="35" s="1"/>
  <c r="H156" i="34"/>
  <c r="J73" i="35"/>
  <c r="J107" i="28" s="1"/>
  <c r="F198" i="35"/>
  <c r="I157" i="36"/>
  <c r="L32" i="36"/>
  <c r="K68" i="36"/>
  <c r="J171" i="36"/>
  <c r="J152" i="36"/>
  <c r="L34" i="35"/>
  <c r="K70" i="35"/>
  <c r="J173" i="35"/>
  <c r="J154" i="35"/>
  <c r="L27" i="35"/>
  <c r="K63" i="35"/>
  <c r="J147" i="35"/>
  <c r="J166" i="35"/>
  <c r="G182" i="34"/>
  <c r="G184" i="34" s="1"/>
  <c r="G189" i="34"/>
  <c r="G191" i="34" s="1"/>
  <c r="K25" i="33"/>
  <c r="K61" i="33"/>
  <c r="L29" i="36"/>
  <c r="K65" i="36"/>
  <c r="J168" i="36"/>
  <c r="J149" i="36"/>
  <c r="L35" i="35"/>
  <c r="K71" i="35"/>
  <c r="J174" i="35"/>
  <c r="J155" i="35"/>
  <c r="L24" i="35"/>
  <c r="K60" i="35"/>
  <c r="J144" i="35"/>
  <c r="J163" i="35"/>
  <c r="I73" i="34"/>
  <c r="I106" i="28" s="1"/>
  <c r="L23" i="35"/>
  <c r="K59" i="35"/>
  <c r="J143" i="35"/>
  <c r="J162" i="35"/>
  <c r="J73" i="36"/>
  <c r="J108" i="28" s="1"/>
  <c r="H178" i="35"/>
  <c r="H179" i="35" s="1"/>
  <c r="H182" i="35"/>
  <c r="H189" i="35"/>
  <c r="G191" i="35"/>
  <c r="G193" i="35" s="1"/>
  <c r="G197" i="35"/>
  <c r="K33" i="33"/>
  <c r="K69" i="33"/>
  <c r="J25" i="34"/>
  <c r="J61" i="34"/>
  <c r="I163" i="34"/>
  <c r="I144" i="34"/>
  <c r="L35" i="36"/>
  <c r="K71" i="36"/>
  <c r="J174" i="36"/>
  <c r="J155" i="36"/>
  <c r="L32" i="35"/>
  <c r="K68" i="35"/>
  <c r="J171" i="35"/>
  <c r="J152" i="35"/>
  <c r="L30" i="35"/>
  <c r="K66" i="35"/>
  <c r="J169" i="35"/>
  <c r="J150" i="35"/>
  <c r="J27" i="34"/>
  <c r="J63" i="34"/>
  <c r="I146" i="34"/>
  <c r="I165" i="34"/>
  <c r="J23" i="34"/>
  <c r="J59" i="34"/>
  <c r="I161" i="34"/>
  <c r="I142" i="34"/>
  <c r="J33" i="34"/>
  <c r="J69" i="34"/>
  <c r="I171" i="34"/>
  <c r="I152" i="34"/>
  <c r="H158" i="35"/>
  <c r="L23" i="36"/>
  <c r="K59" i="36"/>
  <c r="J143" i="36"/>
  <c r="J162" i="36"/>
  <c r="L28" i="35"/>
  <c r="K64" i="35"/>
  <c r="J167" i="35"/>
  <c r="J148" i="35"/>
  <c r="L34" i="36"/>
  <c r="K70" i="36"/>
  <c r="J173" i="36"/>
  <c r="J154" i="36"/>
  <c r="H175" i="34"/>
  <c r="J28" i="34"/>
  <c r="J64" i="34"/>
  <c r="I147" i="34"/>
  <c r="I166" i="34"/>
  <c r="K28" i="33"/>
  <c r="K64" i="33"/>
  <c r="J23" i="33"/>
  <c r="J59" i="33"/>
  <c r="L25" i="36"/>
  <c r="K61" i="36"/>
  <c r="J164" i="36"/>
  <c r="J145" i="36"/>
  <c r="N60" i="36"/>
  <c r="M163" i="36"/>
  <c r="M144" i="36"/>
  <c r="L26" i="35"/>
  <c r="K62" i="35"/>
  <c r="J165" i="35"/>
  <c r="J146" i="35"/>
  <c r="H184" i="36"/>
  <c r="H196" i="36"/>
  <c r="H198" i="36" s="1"/>
  <c r="G181" i="34"/>
  <c r="G188" i="34"/>
  <c r="L26" i="36"/>
  <c r="K62" i="36"/>
  <c r="J146" i="36"/>
  <c r="J165" i="36"/>
  <c r="L29" i="35"/>
  <c r="K65" i="35"/>
  <c r="J168" i="35"/>
  <c r="J149" i="35"/>
  <c r="J32" i="34"/>
  <c r="J68" i="34"/>
  <c r="I170" i="34"/>
  <c r="I151" i="34"/>
  <c r="I157" i="35"/>
  <c r="I190" i="36"/>
  <c r="I192" i="36" s="1"/>
  <c r="I183" i="36"/>
  <c r="I185" i="36" s="1"/>
  <c r="M31" i="36"/>
  <c r="M67" i="36"/>
  <c r="L170" i="36"/>
  <c r="L151" i="36"/>
  <c r="M27" i="36"/>
  <c r="M63" i="36"/>
  <c r="L166" i="36"/>
  <c r="L147" i="36"/>
  <c r="L30" i="36"/>
  <c r="K66" i="36"/>
  <c r="J169" i="36"/>
  <c r="J150" i="36"/>
  <c r="J30" i="34"/>
  <c r="J66" i="34"/>
  <c r="I168" i="34"/>
  <c r="I149" i="34"/>
  <c r="H183" i="36"/>
  <c r="H185" i="36" s="1"/>
  <c r="H190" i="36"/>
  <c r="H192" i="36" s="1"/>
  <c r="H176" i="34"/>
  <c r="J26" i="34"/>
  <c r="J62" i="34"/>
  <c r="I145" i="34"/>
  <c r="I164" i="34"/>
  <c r="F183" i="34"/>
  <c r="F185" i="34" s="1"/>
  <c r="F195" i="34"/>
  <c r="F197" i="34" s="1"/>
  <c r="G197" i="36"/>
  <c r="G191" i="36"/>
  <c r="G193" i="36" s="1"/>
  <c r="H191" i="36"/>
  <c r="H197" i="36"/>
  <c r="G184" i="35"/>
  <c r="G186" i="35" s="1"/>
  <c r="G194" i="35" s="1"/>
  <c r="G196" i="35"/>
  <c r="L31" i="35"/>
  <c r="K67" i="35"/>
  <c r="J170" i="35"/>
  <c r="J151" i="35"/>
  <c r="F198" i="36"/>
  <c r="F196" i="34"/>
  <c r="F190" i="34"/>
  <c r="F192" i="34" s="1"/>
  <c r="G196" i="36"/>
  <c r="G184" i="36"/>
  <c r="G186" i="36" s="1"/>
  <c r="J24" i="34"/>
  <c r="J60" i="34"/>
  <c r="I143" i="34"/>
  <c r="I162" i="34"/>
  <c r="J31" i="34"/>
  <c r="J67" i="34"/>
  <c r="I169" i="34"/>
  <c r="I150" i="34"/>
  <c r="J29" i="34"/>
  <c r="J65" i="34"/>
  <c r="I167" i="34"/>
  <c r="I148" i="34"/>
  <c r="L33" i="36"/>
  <c r="K69" i="36"/>
  <c r="J172" i="36"/>
  <c r="J153" i="36"/>
  <c r="J35" i="34"/>
  <c r="J71" i="34"/>
  <c r="I154" i="34"/>
  <c r="I173" i="34"/>
  <c r="I176" i="35"/>
  <c r="L33" i="35"/>
  <c r="K69" i="35"/>
  <c r="J172" i="35"/>
  <c r="J153" i="35"/>
  <c r="L25" i="35"/>
  <c r="K61" i="35"/>
  <c r="J164" i="35"/>
  <c r="J145" i="35"/>
  <c r="L28" i="36"/>
  <c r="K64" i="36"/>
  <c r="J167" i="36"/>
  <c r="J148" i="36"/>
  <c r="J143" i="30"/>
  <c r="K23" i="30"/>
  <c r="L59" i="30" s="1"/>
  <c r="E194" i="30"/>
  <c r="J162" i="30"/>
  <c r="G74" i="29"/>
  <c r="G16" i="28" s="1"/>
  <c r="J162" i="29"/>
  <c r="J143" i="29"/>
  <c r="G186" i="29"/>
  <c r="F176" i="30"/>
  <c r="F183" i="30" s="1"/>
  <c r="F73" i="30"/>
  <c r="F157" i="30"/>
  <c r="G150" i="30"/>
  <c r="G149" i="30"/>
  <c r="G165" i="30"/>
  <c r="G171" i="30"/>
  <c r="G146" i="30"/>
  <c r="G152" i="30"/>
  <c r="G169" i="30"/>
  <c r="G168" i="30"/>
  <c r="H74" i="35"/>
  <c r="G25" i="28"/>
  <c r="C74" i="31"/>
  <c r="C18" i="28" s="1"/>
  <c r="C184" i="31"/>
  <c r="G193" i="29"/>
  <c r="G197" i="29"/>
  <c r="G198" i="29" s="1"/>
  <c r="F194" i="29"/>
  <c r="H158" i="29"/>
  <c r="H178" i="29"/>
  <c r="H179" i="29" s="1"/>
  <c r="H190" i="29"/>
  <c r="H192" i="29" s="1"/>
  <c r="C183" i="31"/>
  <c r="C185" i="31" s="1"/>
  <c r="C178" i="31"/>
  <c r="C179" i="31" s="1"/>
  <c r="H182" i="29"/>
  <c r="H196" i="29" s="1"/>
  <c r="J35" i="33"/>
  <c r="J26" i="33"/>
  <c r="J27" i="33"/>
  <c r="J24" i="33"/>
  <c r="I37" i="33"/>
  <c r="J31" i="33"/>
  <c r="J30" i="33"/>
  <c r="J32" i="33"/>
  <c r="J34" i="33"/>
  <c r="H73" i="33"/>
  <c r="H105" i="28" s="1"/>
  <c r="H109" i="28" s="1"/>
  <c r="C191" i="31"/>
  <c r="H185" i="29"/>
  <c r="I157" i="29"/>
  <c r="I189" i="29" s="1"/>
  <c r="I176" i="29"/>
  <c r="I190" i="29" s="1"/>
  <c r="I73" i="29"/>
  <c r="T61" i="32"/>
  <c r="T104" i="28" s="1"/>
  <c r="V20" i="32"/>
  <c r="W50" i="32" s="1"/>
  <c r="V24" i="32"/>
  <c r="W54" i="32" s="1"/>
  <c r="W27" i="32"/>
  <c r="X57" i="32" s="1"/>
  <c r="V29" i="32"/>
  <c r="W59" i="32" s="1"/>
  <c r="V28" i="32"/>
  <c r="W58" i="32" s="1"/>
  <c r="V25" i="32"/>
  <c r="W55" i="32" s="1"/>
  <c r="V21" i="32"/>
  <c r="W51" i="32" s="1"/>
  <c r="V26" i="32"/>
  <c r="W56" i="32" s="1"/>
  <c r="W23" i="32"/>
  <c r="X53" i="32" s="1"/>
  <c r="W22" i="32"/>
  <c r="X52" i="32" s="1"/>
  <c r="C178" i="36"/>
  <c r="C179" i="36" s="1"/>
  <c r="C158" i="36"/>
  <c r="J164" i="29"/>
  <c r="J145" i="29"/>
  <c r="J169" i="29"/>
  <c r="J150" i="29"/>
  <c r="L24" i="30"/>
  <c r="M60" i="30" s="1"/>
  <c r="K163" i="30"/>
  <c r="K144" i="30"/>
  <c r="J171" i="29"/>
  <c r="J152" i="29"/>
  <c r="E190" i="31"/>
  <c r="E192" i="31" s="1"/>
  <c r="E183" i="31"/>
  <c r="E185" i="31" s="1"/>
  <c r="L26" i="29"/>
  <c r="M62" i="29" s="1"/>
  <c r="K165" i="29"/>
  <c r="K146" i="29"/>
  <c r="J168" i="29"/>
  <c r="J149" i="29"/>
  <c r="J170" i="29"/>
  <c r="J151" i="29"/>
  <c r="F157" i="31"/>
  <c r="J167" i="29"/>
  <c r="J148" i="29"/>
  <c r="H24" i="31"/>
  <c r="I60" i="31" s="1"/>
  <c r="G163" i="31"/>
  <c r="G144" i="31"/>
  <c r="C177" i="34"/>
  <c r="C178" i="34" s="1"/>
  <c r="E189" i="31"/>
  <c r="E182" i="31"/>
  <c r="E178" i="31"/>
  <c r="E179" i="31" s="1"/>
  <c r="H34" i="31"/>
  <c r="I70" i="31" s="1"/>
  <c r="G173" i="31"/>
  <c r="G154" i="31"/>
  <c r="H26" i="31"/>
  <c r="I62" i="31" s="1"/>
  <c r="G165" i="31"/>
  <c r="G146" i="31"/>
  <c r="H30" i="31"/>
  <c r="I66" i="31" s="1"/>
  <c r="G169" i="31"/>
  <c r="G150" i="31"/>
  <c r="H23" i="31"/>
  <c r="I59" i="31" s="1"/>
  <c r="G143" i="31"/>
  <c r="G162" i="31"/>
  <c r="C190" i="31"/>
  <c r="C192" i="31" s="1"/>
  <c r="J164" i="30"/>
  <c r="J145" i="30"/>
  <c r="L33" i="29"/>
  <c r="M69" i="29" s="1"/>
  <c r="K172" i="29"/>
  <c r="K153" i="29"/>
  <c r="J173" i="30"/>
  <c r="J154" i="30"/>
  <c r="L24" i="29"/>
  <c r="M60" i="29" s="1"/>
  <c r="K163" i="29"/>
  <c r="K144" i="29"/>
  <c r="J173" i="29"/>
  <c r="J154" i="29"/>
  <c r="L35" i="29"/>
  <c r="M71" i="29" s="1"/>
  <c r="K174" i="29"/>
  <c r="K155" i="29"/>
  <c r="C177" i="35"/>
  <c r="C178" i="35"/>
  <c r="C179" i="35" s="1"/>
  <c r="H35" i="31"/>
  <c r="I71" i="31" s="1"/>
  <c r="G174" i="31"/>
  <c r="G155" i="31"/>
  <c r="J170" i="30"/>
  <c r="J151" i="30"/>
  <c r="H29" i="31"/>
  <c r="I65" i="31" s="1"/>
  <c r="G168" i="31"/>
  <c r="G149" i="31"/>
  <c r="F73" i="31"/>
  <c r="H31" i="31"/>
  <c r="I67" i="31" s="1"/>
  <c r="G170" i="31"/>
  <c r="G151" i="31"/>
  <c r="H32" i="31"/>
  <c r="I68" i="31" s="1"/>
  <c r="G171" i="31"/>
  <c r="G152" i="31"/>
  <c r="H28" i="31"/>
  <c r="I64" i="31" s="1"/>
  <c r="G167" i="31"/>
  <c r="G148" i="31"/>
  <c r="J174" i="30"/>
  <c r="J155" i="30"/>
  <c r="L27" i="29"/>
  <c r="M63" i="29" s="1"/>
  <c r="K166" i="29"/>
  <c r="K147" i="29"/>
  <c r="H33" i="31"/>
  <c r="I69" i="31" s="1"/>
  <c r="G172" i="31"/>
  <c r="G153" i="31"/>
  <c r="F176" i="31"/>
  <c r="H27" i="31"/>
  <c r="I63" i="31" s="1"/>
  <c r="G147" i="31"/>
  <c r="G166" i="31"/>
  <c r="L33" i="30"/>
  <c r="M69" i="30" s="1"/>
  <c r="K172" i="30"/>
  <c r="K153" i="30"/>
  <c r="H25" i="31"/>
  <c r="I61" i="31" s="1"/>
  <c r="G145" i="31"/>
  <c r="G164" i="31"/>
  <c r="H191" i="29"/>
  <c r="C194" i="29"/>
  <c r="C17" i="28"/>
  <c r="D74" i="30"/>
  <c r="C74" i="36"/>
  <c r="C108" i="28"/>
  <c r="C92" i="28" s="1"/>
  <c r="C99" i="28"/>
  <c r="C74" i="34"/>
  <c r="C90" i="28"/>
  <c r="C74" i="33"/>
  <c r="C105" i="28"/>
  <c r="C62" i="32"/>
  <c r="C25" i="28"/>
  <c r="C183" i="36"/>
  <c r="C185" i="36" s="1"/>
  <c r="D162" i="36"/>
  <c r="D176" i="36" s="1"/>
  <c r="D143" i="36"/>
  <c r="D157" i="36" s="1"/>
  <c r="E37" i="36"/>
  <c r="C190" i="35"/>
  <c r="C192" i="35" s="1"/>
  <c r="C189" i="35"/>
  <c r="D162" i="35"/>
  <c r="D176" i="35" s="1"/>
  <c r="C182" i="30"/>
  <c r="E31" i="32"/>
  <c r="E37" i="34"/>
  <c r="E37" i="35"/>
  <c r="L23" i="30" l="1"/>
  <c r="M59" i="30" s="1"/>
  <c r="I158" i="35"/>
  <c r="K157" i="35"/>
  <c r="G198" i="36"/>
  <c r="F193" i="34"/>
  <c r="J176" i="36"/>
  <c r="K176" i="35"/>
  <c r="L23" i="29"/>
  <c r="M59" i="29" s="1"/>
  <c r="G198" i="35"/>
  <c r="L73" i="35"/>
  <c r="L107" i="28" s="1"/>
  <c r="K162" i="29"/>
  <c r="K143" i="29"/>
  <c r="L63" i="30"/>
  <c r="L27" i="30"/>
  <c r="K166" i="30"/>
  <c r="K147" i="30"/>
  <c r="L64" i="30"/>
  <c r="L28" i="30"/>
  <c r="K167" i="30"/>
  <c r="K148" i="30"/>
  <c r="L33" i="33"/>
  <c r="M69" i="33" s="1"/>
  <c r="L69" i="33"/>
  <c r="K31" i="33"/>
  <c r="K67" i="33"/>
  <c r="K71" i="34"/>
  <c r="K35" i="34"/>
  <c r="J173" i="34"/>
  <c r="J154" i="34"/>
  <c r="K65" i="34"/>
  <c r="J167" i="34"/>
  <c r="J148" i="34"/>
  <c r="K29" i="34"/>
  <c r="K60" i="34"/>
  <c r="K24" i="34"/>
  <c r="J143" i="34"/>
  <c r="J162" i="34"/>
  <c r="G183" i="34"/>
  <c r="G185" i="34" s="1"/>
  <c r="G195" i="34"/>
  <c r="J157" i="36"/>
  <c r="K73" i="35"/>
  <c r="G194" i="36"/>
  <c r="M31" i="35"/>
  <c r="M67" i="35"/>
  <c r="L151" i="35"/>
  <c r="L170" i="35"/>
  <c r="I189" i="35"/>
  <c r="I182" i="35"/>
  <c r="I178" i="35"/>
  <c r="I179" i="35" s="1"/>
  <c r="K64" i="34"/>
  <c r="K28" i="34"/>
  <c r="J147" i="34"/>
  <c r="J166" i="34"/>
  <c r="K73" i="36"/>
  <c r="K63" i="34"/>
  <c r="J165" i="34"/>
  <c r="J146" i="34"/>
  <c r="K27" i="34"/>
  <c r="M32" i="35"/>
  <c r="M68" i="35"/>
  <c r="L171" i="35"/>
  <c r="L152" i="35"/>
  <c r="M23" i="35"/>
  <c r="M59" i="35"/>
  <c r="L162" i="35"/>
  <c r="L143" i="35"/>
  <c r="G190" i="34"/>
  <c r="G192" i="34" s="1"/>
  <c r="G196" i="34"/>
  <c r="K24" i="33"/>
  <c r="K60" i="33"/>
  <c r="K62" i="34"/>
  <c r="K26" i="34"/>
  <c r="J164" i="34"/>
  <c r="J145" i="34"/>
  <c r="K66" i="34"/>
  <c r="K30" i="34"/>
  <c r="J168" i="34"/>
  <c r="J149" i="34"/>
  <c r="M30" i="36"/>
  <c r="M66" i="36"/>
  <c r="L169" i="36"/>
  <c r="L150" i="36"/>
  <c r="N63" i="36"/>
  <c r="M166" i="36"/>
  <c r="M147" i="36"/>
  <c r="M29" i="35"/>
  <c r="M65" i="35"/>
  <c r="L168" i="35"/>
  <c r="L149" i="35"/>
  <c r="H186" i="36"/>
  <c r="O24" i="36"/>
  <c r="O60" i="36"/>
  <c r="N144" i="36"/>
  <c r="N163" i="36"/>
  <c r="H189" i="34"/>
  <c r="H191" i="34" s="1"/>
  <c r="H182" i="34"/>
  <c r="H184" i="34" s="1"/>
  <c r="M34" i="36"/>
  <c r="M70" i="36"/>
  <c r="L173" i="36"/>
  <c r="L154" i="36"/>
  <c r="M23" i="36"/>
  <c r="M59" i="36"/>
  <c r="L162" i="36"/>
  <c r="L143" i="36"/>
  <c r="I156" i="34"/>
  <c r="H197" i="35"/>
  <c r="H191" i="35"/>
  <c r="H193" i="35" s="1"/>
  <c r="M29" i="36"/>
  <c r="M65" i="36"/>
  <c r="L168" i="36"/>
  <c r="L149" i="36"/>
  <c r="M27" i="35"/>
  <c r="M63" i="35"/>
  <c r="L166" i="35"/>
  <c r="L147" i="35"/>
  <c r="M32" i="36"/>
  <c r="M68" i="36"/>
  <c r="L171" i="36"/>
  <c r="L152" i="36"/>
  <c r="L29" i="33"/>
  <c r="M65" i="33" s="1"/>
  <c r="L65" i="33"/>
  <c r="J157" i="35"/>
  <c r="K27" i="33"/>
  <c r="K63" i="33"/>
  <c r="M28" i="36"/>
  <c r="M64" i="36"/>
  <c r="L167" i="36"/>
  <c r="L148" i="36"/>
  <c r="M33" i="35"/>
  <c r="M69" i="35"/>
  <c r="L153" i="35"/>
  <c r="L172" i="35"/>
  <c r="K59" i="33"/>
  <c r="K23" i="33"/>
  <c r="I175" i="34"/>
  <c r="H184" i="35"/>
  <c r="H186" i="35" s="1"/>
  <c r="H196" i="35"/>
  <c r="H198" i="35" s="1"/>
  <c r="I182" i="36"/>
  <c r="I189" i="36"/>
  <c r="I178" i="36"/>
  <c r="I179" i="36" s="1"/>
  <c r="K30" i="33"/>
  <c r="K66" i="33"/>
  <c r="M25" i="35"/>
  <c r="M61" i="35"/>
  <c r="L164" i="35"/>
  <c r="L145" i="35"/>
  <c r="J190" i="36"/>
  <c r="J192" i="36" s="1"/>
  <c r="J183" i="36"/>
  <c r="J185" i="36" s="1"/>
  <c r="K26" i="33"/>
  <c r="K62" i="33"/>
  <c r="I190" i="35"/>
  <c r="I192" i="35" s="1"/>
  <c r="I183" i="35"/>
  <c r="I185" i="35" s="1"/>
  <c r="M33" i="36"/>
  <c r="M69" i="36"/>
  <c r="L172" i="36"/>
  <c r="L153" i="36"/>
  <c r="K67" i="34"/>
  <c r="J150" i="34"/>
  <c r="J169" i="34"/>
  <c r="K31" i="34"/>
  <c r="J73" i="34"/>
  <c r="J106" i="28" s="1"/>
  <c r="L25" i="33"/>
  <c r="M61" i="33" s="1"/>
  <c r="L61" i="33"/>
  <c r="K34" i="33"/>
  <c r="K70" i="33"/>
  <c r="K35" i="33"/>
  <c r="K71" i="33"/>
  <c r="K68" i="34"/>
  <c r="J151" i="34"/>
  <c r="K32" i="34"/>
  <c r="J170" i="34"/>
  <c r="L28" i="33"/>
  <c r="M64" i="33" s="1"/>
  <c r="L64" i="33"/>
  <c r="K69" i="34"/>
  <c r="J171" i="34"/>
  <c r="J152" i="34"/>
  <c r="K33" i="34"/>
  <c r="K59" i="34"/>
  <c r="J161" i="34"/>
  <c r="J142" i="34"/>
  <c r="K23" i="34"/>
  <c r="M30" i="35"/>
  <c r="M66" i="35"/>
  <c r="L150" i="35"/>
  <c r="L169" i="35"/>
  <c r="M35" i="36"/>
  <c r="M71" i="36"/>
  <c r="L174" i="36"/>
  <c r="L155" i="36"/>
  <c r="K61" i="34"/>
  <c r="J144" i="34"/>
  <c r="K25" i="34"/>
  <c r="J163" i="34"/>
  <c r="K32" i="33"/>
  <c r="K68" i="33"/>
  <c r="H193" i="36"/>
  <c r="N67" i="36"/>
  <c r="M170" i="36"/>
  <c r="M151" i="36"/>
  <c r="M26" i="36"/>
  <c r="M62" i="36"/>
  <c r="L165" i="36"/>
  <c r="L146" i="36"/>
  <c r="M26" i="35"/>
  <c r="M62" i="35"/>
  <c r="L165" i="35"/>
  <c r="L146" i="35"/>
  <c r="M25" i="36"/>
  <c r="M61" i="36"/>
  <c r="L145" i="36"/>
  <c r="L164" i="36"/>
  <c r="M28" i="35"/>
  <c r="M64" i="35"/>
  <c r="L148" i="35"/>
  <c r="L167" i="35"/>
  <c r="J176" i="35"/>
  <c r="M24" i="35"/>
  <c r="M60" i="35"/>
  <c r="L163" i="35"/>
  <c r="L144" i="35"/>
  <c r="M35" i="35"/>
  <c r="M71" i="35"/>
  <c r="L155" i="35"/>
  <c r="L174" i="35"/>
  <c r="M34" i="35"/>
  <c r="M70" i="35"/>
  <c r="L173" i="35"/>
  <c r="L154" i="35"/>
  <c r="H181" i="34"/>
  <c r="H188" i="34"/>
  <c r="K70" i="34"/>
  <c r="K34" i="34"/>
  <c r="J172" i="34"/>
  <c r="J153" i="34"/>
  <c r="K143" i="30"/>
  <c r="K162" i="30"/>
  <c r="H74" i="29"/>
  <c r="H16" i="28" s="1"/>
  <c r="G194" i="29"/>
  <c r="G157" i="30"/>
  <c r="G189" i="30" s="1"/>
  <c r="F190" i="30"/>
  <c r="F192" i="30" s="1"/>
  <c r="I74" i="35"/>
  <c r="H25" i="28"/>
  <c r="F189" i="30"/>
  <c r="F178" i="30"/>
  <c r="F179" i="30" s="1"/>
  <c r="F182" i="30"/>
  <c r="G73" i="30"/>
  <c r="G176" i="30"/>
  <c r="H171" i="30"/>
  <c r="H165" i="30"/>
  <c r="H152" i="30"/>
  <c r="H146" i="30"/>
  <c r="H169" i="30"/>
  <c r="H168" i="30"/>
  <c r="H150" i="30"/>
  <c r="H149" i="30"/>
  <c r="F185" i="30"/>
  <c r="D74" i="31"/>
  <c r="E74" i="31" s="1"/>
  <c r="E74" i="30"/>
  <c r="D17" i="28"/>
  <c r="D9" i="28" s="1"/>
  <c r="C186" i="31"/>
  <c r="H197" i="29"/>
  <c r="H198" i="29" s="1"/>
  <c r="H184" i="29"/>
  <c r="H186" i="29" s="1"/>
  <c r="H193" i="29"/>
  <c r="C196" i="31"/>
  <c r="J37" i="33"/>
  <c r="I73" i="33"/>
  <c r="I105" i="28" s="1"/>
  <c r="I109" i="28" s="1"/>
  <c r="I158" i="29"/>
  <c r="C193" i="31"/>
  <c r="I182" i="29"/>
  <c r="I184" i="29" s="1"/>
  <c r="C197" i="31"/>
  <c r="J176" i="29"/>
  <c r="J183" i="29" s="1"/>
  <c r="I178" i="29"/>
  <c r="I179" i="29" s="1"/>
  <c r="I183" i="29"/>
  <c r="I185" i="29" s="1"/>
  <c r="I192" i="29"/>
  <c r="J73" i="29"/>
  <c r="J157" i="29"/>
  <c r="J182" i="29" s="1"/>
  <c r="X22" i="32"/>
  <c r="Y52" i="32" s="1"/>
  <c r="W26" i="32"/>
  <c r="X56" i="32" s="1"/>
  <c r="W25" i="32"/>
  <c r="X55" i="32" s="1"/>
  <c r="W29" i="32"/>
  <c r="X59" i="32" s="1"/>
  <c r="W24" i="32"/>
  <c r="X54" i="32" s="1"/>
  <c r="X23" i="32"/>
  <c r="Y53" i="32" s="1"/>
  <c r="W21" i="32"/>
  <c r="X51" i="32" s="1"/>
  <c r="W28" i="32"/>
  <c r="X58" i="32" s="1"/>
  <c r="X27" i="32"/>
  <c r="Y57" i="32" s="1"/>
  <c r="W20" i="32"/>
  <c r="X50" i="32" s="1"/>
  <c r="U61" i="32"/>
  <c r="U104" i="28" s="1"/>
  <c r="M33" i="29"/>
  <c r="N69" i="29" s="1"/>
  <c r="L172" i="29"/>
  <c r="L153" i="29"/>
  <c r="C9" i="28"/>
  <c r="F190" i="31"/>
  <c r="F192" i="31" s="1"/>
  <c r="F183" i="31"/>
  <c r="F185" i="31" s="1"/>
  <c r="M23" i="30"/>
  <c r="N59" i="30" s="1"/>
  <c r="L162" i="30"/>
  <c r="L143" i="30"/>
  <c r="L143" i="29"/>
  <c r="L35" i="30"/>
  <c r="M71" i="30" s="1"/>
  <c r="K174" i="30"/>
  <c r="K155" i="30"/>
  <c r="I28" i="31"/>
  <c r="J64" i="31" s="1"/>
  <c r="H167" i="31"/>
  <c r="H148" i="31"/>
  <c r="I32" i="31"/>
  <c r="J68" i="31" s="1"/>
  <c r="H171" i="31"/>
  <c r="H152" i="31"/>
  <c r="L30" i="30"/>
  <c r="M66" i="30" s="1"/>
  <c r="H168" i="31"/>
  <c r="H149" i="31"/>
  <c r="I29" i="31"/>
  <c r="J65" i="31" s="1"/>
  <c r="D177" i="35"/>
  <c r="E177" i="35" s="1"/>
  <c r="F177" i="35" s="1"/>
  <c r="G177" i="35" s="1"/>
  <c r="H177" i="35" s="1"/>
  <c r="I177" i="35" s="1"/>
  <c r="G73" i="31"/>
  <c r="F189" i="31"/>
  <c r="F182" i="31"/>
  <c r="F178" i="31"/>
  <c r="F179" i="31" s="1"/>
  <c r="L31" i="29"/>
  <c r="M67" i="29" s="1"/>
  <c r="K170" i="29"/>
  <c r="K151" i="29"/>
  <c r="D158" i="36"/>
  <c r="E158" i="36" s="1"/>
  <c r="F158" i="36" s="1"/>
  <c r="G158" i="36" s="1"/>
  <c r="H158" i="36" s="1"/>
  <c r="I158" i="36" s="1"/>
  <c r="J158" i="36" s="1"/>
  <c r="K158" i="36" s="1"/>
  <c r="D189" i="36"/>
  <c r="D182" i="36"/>
  <c r="D178" i="36"/>
  <c r="D179" i="36" s="1"/>
  <c r="I33" i="31"/>
  <c r="J69" i="31" s="1"/>
  <c r="H172" i="31"/>
  <c r="H153" i="31"/>
  <c r="L25" i="30"/>
  <c r="M61" i="30" s="1"/>
  <c r="K164" i="30"/>
  <c r="K145" i="30"/>
  <c r="C22" i="28"/>
  <c r="D62" i="32"/>
  <c r="I31" i="31"/>
  <c r="J67" i="31" s="1"/>
  <c r="H170" i="31"/>
  <c r="H151" i="31"/>
  <c r="L31" i="30"/>
  <c r="M67" i="30" s="1"/>
  <c r="K170" i="30"/>
  <c r="K151" i="30"/>
  <c r="G176" i="31"/>
  <c r="E184" i="31"/>
  <c r="E186" i="31" s="1"/>
  <c r="E196" i="31"/>
  <c r="M27" i="29"/>
  <c r="N63" i="29" s="1"/>
  <c r="L166" i="29"/>
  <c r="L147" i="29"/>
  <c r="I35" i="31"/>
  <c r="J71" i="31" s="1"/>
  <c r="H174" i="31"/>
  <c r="H155" i="31"/>
  <c r="M35" i="29"/>
  <c r="N71" i="29" s="1"/>
  <c r="L174" i="29"/>
  <c r="L155" i="29"/>
  <c r="M24" i="29"/>
  <c r="N60" i="29" s="1"/>
  <c r="L163" i="29"/>
  <c r="L144" i="29"/>
  <c r="L32" i="30"/>
  <c r="M68" i="30" s="1"/>
  <c r="L28" i="29"/>
  <c r="M64" i="29" s="1"/>
  <c r="K167" i="29"/>
  <c r="K148" i="29"/>
  <c r="L29" i="29"/>
  <c r="M65" i="29" s="1"/>
  <c r="K168" i="29"/>
  <c r="K149" i="29"/>
  <c r="M26" i="29"/>
  <c r="N62" i="29" s="1"/>
  <c r="L165" i="29"/>
  <c r="L146" i="29"/>
  <c r="L32" i="29"/>
  <c r="M68" i="29" s="1"/>
  <c r="K171" i="29"/>
  <c r="K152" i="29"/>
  <c r="M24" i="30"/>
  <c r="N60" i="30" s="1"/>
  <c r="L163" i="30"/>
  <c r="L144" i="30"/>
  <c r="L30" i="29"/>
  <c r="M66" i="29" s="1"/>
  <c r="K169" i="29"/>
  <c r="K150" i="29"/>
  <c r="L25" i="29"/>
  <c r="M61" i="29" s="1"/>
  <c r="K164" i="29"/>
  <c r="K145" i="29"/>
  <c r="D190" i="35"/>
  <c r="D183" i="35"/>
  <c r="D178" i="35"/>
  <c r="D179" i="35" s="1"/>
  <c r="L34" i="29"/>
  <c r="M70" i="29" s="1"/>
  <c r="K173" i="29"/>
  <c r="K154" i="29"/>
  <c r="L34" i="30"/>
  <c r="M70" i="30" s="1"/>
  <c r="K173" i="30"/>
  <c r="K154" i="30"/>
  <c r="L26" i="30"/>
  <c r="M62" i="30" s="1"/>
  <c r="G157" i="31"/>
  <c r="E191" i="31"/>
  <c r="E193" i="31" s="1"/>
  <c r="E197" i="31"/>
  <c r="I191" i="29"/>
  <c r="I197" i="29"/>
  <c r="I24" i="31"/>
  <c r="J60" i="31" s="1"/>
  <c r="H144" i="31"/>
  <c r="H163" i="31"/>
  <c r="L29" i="30"/>
  <c r="M65" i="30" s="1"/>
  <c r="D177" i="36"/>
  <c r="E177" i="36" s="1"/>
  <c r="F177" i="36" s="1"/>
  <c r="G177" i="36" s="1"/>
  <c r="H177" i="36" s="1"/>
  <c r="I177" i="36" s="1"/>
  <c r="J177" i="36" s="1"/>
  <c r="K177" i="36" s="1"/>
  <c r="D190" i="36"/>
  <c r="D192" i="36" s="1"/>
  <c r="D183" i="36"/>
  <c r="D185" i="36" s="1"/>
  <c r="C23" i="28"/>
  <c r="D74" i="33"/>
  <c r="I25" i="31"/>
  <c r="J61" i="31" s="1"/>
  <c r="H164" i="31"/>
  <c r="H145" i="31"/>
  <c r="M33" i="30"/>
  <c r="N69" i="30" s="1"/>
  <c r="L172" i="30"/>
  <c r="L153" i="30"/>
  <c r="I27" i="31"/>
  <c r="J63" i="31" s="1"/>
  <c r="H166" i="31"/>
  <c r="H147" i="31"/>
  <c r="I23" i="31"/>
  <c r="J59" i="31" s="1"/>
  <c r="H162" i="31"/>
  <c r="H143" i="31"/>
  <c r="I30" i="31"/>
  <c r="J66" i="31" s="1"/>
  <c r="H169" i="31"/>
  <c r="H150" i="31"/>
  <c r="I26" i="31"/>
  <c r="J62" i="31" s="1"/>
  <c r="H146" i="31"/>
  <c r="H165" i="31"/>
  <c r="I34" i="31"/>
  <c r="J70" i="31" s="1"/>
  <c r="H173" i="31"/>
  <c r="H154" i="31"/>
  <c r="C26" i="28"/>
  <c r="C10" i="28" s="1"/>
  <c r="D74" i="36"/>
  <c r="C24" i="28"/>
  <c r="C8" i="28" s="1"/>
  <c r="D74" i="34"/>
  <c r="C91" i="28"/>
  <c r="C109" i="28"/>
  <c r="C182" i="36"/>
  <c r="C196" i="36" s="1"/>
  <c r="C189" i="36"/>
  <c r="C191" i="36" s="1"/>
  <c r="C197" i="35"/>
  <c r="C190" i="36"/>
  <c r="C192" i="36" s="1"/>
  <c r="F37" i="36"/>
  <c r="C183" i="35"/>
  <c r="C185" i="35" s="1"/>
  <c r="C182" i="35"/>
  <c r="C191" i="35"/>
  <c r="C193" i="35" s="1"/>
  <c r="C189" i="30"/>
  <c r="C191" i="30" s="1"/>
  <c r="C190" i="30"/>
  <c r="C192" i="30" s="1"/>
  <c r="C183" i="30"/>
  <c r="C185" i="30" s="1"/>
  <c r="C178" i="30"/>
  <c r="C184" i="30"/>
  <c r="C182" i="34"/>
  <c r="C184" i="34" s="1"/>
  <c r="C189" i="34"/>
  <c r="C191" i="34" s="1"/>
  <c r="C188" i="34"/>
  <c r="C190" i="34" s="1"/>
  <c r="C181" i="34"/>
  <c r="C183" i="34" s="1"/>
  <c r="C157" i="34"/>
  <c r="D157" i="34" s="1"/>
  <c r="E157" i="34" s="1"/>
  <c r="F157" i="34" s="1"/>
  <c r="G157" i="34" s="1"/>
  <c r="H157" i="34" s="1"/>
  <c r="I157" i="34" s="1"/>
  <c r="F31" i="32"/>
  <c r="F37" i="34"/>
  <c r="F37" i="35"/>
  <c r="L162" i="29" l="1"/>
  <c r="K190" i="35"/>
  <c r="K183" i="35"/>
  <c r="M23" i="29"/>
  <c r="N59" i="29" s="1"/>
  <c r="K189" i="35"/>
  <c r="K197" i="35" s="1"/>
  <c r="K182" i="35"/>
  <c r="K196" i="35" s="1"/>
  <c r="K198" i="35" s="1"/>
  <c r="K178" i="35"/>
  <c r="M64" i="30"/>
  <c r="M28" i="30"/>
  <c r="L148" i="30"/>
  <c r="L167" i="30"/>
  <c r="M63" i="30"/>
  <c r="L147" i="30"/>
  <c r="M27" i="30"/>
  <c r="L166" i="30"/>
  <c r="O28" i="35"/>
  <c r="N64" i="35"/>
  <c r="M167" i="35"/>
  <c r="M148" i="35"/>
  <c r="O30" i="35"/>
  <c r="N66" i="35"/>
  <c r="M150" i="35"/>
  <c r="M169" i="35"/>
  <c r="L23" i="34"/>
  <c r="L59" i="34"/>
  <c r="K142" i="34"/>
  <c r="K161" i="34"/>
  <c r="P24" i="36"/>
  <c r="P60" i="36"/>
  <c r="O144" i="36"/>
  <c r="O163" i="36"/>
  <c r="L30" i="34"/>
  <c r="L66" i="34"/>
  <c r="K168" i="34"/>
  <c r="K149" i="34"/>
  <c r="I196" i="35"/>
  <c r="I184" i="35"/>
  <c r="I186" i="35" s="1"/>
  <c r="G197" i="34"/>
  <c r="L71" i="34"/>
  <c r="L35" i="34"/>
  <c r="K173" i="34"/>
  <c r="K154" i="34"/>
  <c r="J190" i="35"/>
  <c r="J192" i="35" s="1"/>
  <c r="J183" i="35"/>
  <c r="J185" i="35" s="1"/>
  <c r="J156" i="34"/>
  <c r="J157" i="34" s="1"/>
  <c r="N69" i="36"/>
  <c r="M153" i="36"/>
  <c r="M172" i="36"/>
  <c r="H194" i="35"/>
  <c r="O33" i="35"/>
  <c r="N69" i="35"/>
  <c r="M153" i="35"/>
  <c r="M172" i="35"/>
  <c r="N64" i="36"/>
  <c r="M167" i="36"/>
  <c r="M148" i="36"/>
  <c r="I181" i="34"/>
  <c r="I188" i="34"/>
  <c r="N70" i="36"/>
  <c r="M173" i="36"/>
  <c r="M154" i="36"/>
  <c r="H194" i="36"/>
  <c r="O27" i="36"/>
  <c r="O63" i="36"/>
  <c r="N147" i="36"/>
  <c r="N166" i="36"/>
  <c r="L28" i="34"/>
  <c r="L64" i="34"/>
  <c r="K147" i="34"/>
  <c r="K166" i="34"/>
  <c r="I197" i="35"/>
  <c r="I191" i="35"/>
  <c r="I193" i="35" s="1"/>
  <c r="G193" i="34"/>
  <c r="L34" i="34"/>
  <c r="L70" i="34"/>
  <c r="K172" i="34"/>
  <c r="K153" i="34"/>
  <c r="I196" i="36"/>
  <c r="I184" i="36"/>
  <c r="I186" i="36" s="1"/>
  <c r="H183" i="34"/>
  <c r="H185" i="34" s="1"/>
  <c r="H195" i="34"/>
  <c r="O35" i="35"/>
  <c r="N71" i="35"/>
  <c r="M174" i="35"/>
  <c r="M155" i="35"/>
  <c r="J175" i="34"/>
  <c r="L31" i="34"/>
  <c r="L67" i="34"/>
  <c r="K150" i="34"/>
  <c r="K169" i="34"/>
  <c r="L26" i="33"/>
  <c r="M62" i="33" s="1"/>
  <c r="L62" i="33"/>
  <c r="O25" i="35"/>
  <c r="N61" i="35"/>
  <c r="M164" i="35"/>
  <c r="M145" i="35"/>
  <c r="I182" i="34"/>
  <c r="I184" i="34" s="1"/>
  <c r="I189" i="34"/>
  <c r="I191" i="34" s="1"/>
  <c r="N68" i="36"/>
  <c r="M152" i="36"/>
  <c r="M171" i="36"/>
  <c r="N65" i="36"/>
  <c r="M168" i="36"/>
  <c r="M149" i="36"/>
  <c r="L157" i="36"/>
  <c r="L157" i="35"/>
  <c r="O26" i="35"/>
  <c r="N62" i="35"/>
  <c r="M165" i="35"/>
  <c r="M146" i="35"/>
  <c r="L32" i="33"/>
  <c r="M68" i="33" s="1"/>
  <c r="L68" i="33"/>
  <c r="N71" i="36"/>
  <c r="M174" i="36"/>
  <c r="M155" i="36"/>
  <c r="K73" i="34"/>
  <c r="K106" i="28" s="1"/>
  <c r="L23" i="33"/>
  <c r="L59" i="33"/>
  <c r="L27" i="33"/>
  <c r="M63" i="33" s="1"/>
  <c r="L63" i="33"/>
  <c r="L176" i="36"/>
  <c r="L176" i="35"/>
  <c r="K107" i="28"/>
  <c r="K185" i="35"/>
  <c r="K191" i="35"/>
  <c r="K192" i="35"/>
  <c r="K184" i="35"/>
  <c r="K179" i="35"/>
  <c r="L31" i="33"/>
  <c r="M67" i="33" s="1"/>
  <c r="L67" i="33"/>
  <c r="L24" i="33"/>
  <c r="M60" i="33" s="1"/>
  <c r="L60" i="33"/>
  <c r="J177" i="35"/>
  <c r="K177" i="35" s="1"/>
  <c r="L69" i="34"/>
  <c r="L33" i="34"/>
  <c r="K171" i="34"/>
  <c r="K152" i="34"/>
  <c r="L35" i="33"/>
  <c r="M71" i="33" s="1"/>
  <c r="L71" i="33"/>
  <c r="L30" i="33"/>
  <c r="M66" i="33" s="1"/>
  <c r="L66" i="33"/>
  <c r="J178" i="35"/>
  <c r="J179" i="35" s="1"/>
  <c r="J189" i="35"/>
  <c r="J182" i="35"/>
  <c r="M73" i="36"/>
  <c r="M108" i="28" s="1"/>
  <c r="L62" i="34"/>
  <c r="K164" i="34"/>
  <c r="K145" i="34"/>
  <c r="L26" i="34"/>
  <c r="M73" i="35"/>
  <c r="M107" i="28" s="1"/>
  <c r="L24" i="34"/>
  <c r="L60" i="34"/>
  <c r="K143" i="34"/>
  <c r="K162" i="34"/>
  <c r="N61" i="36"/>
  <c r="M145" i="36"/>
  <c r="M164" i="36"/>
  <c r="L68" i="34"/>
  <c r="K170" i="34"/>
  <c r="K151" i="34"/>
  <c r="L32" i="34"/>
  <c r="L25" i="34"/>
  <c r="L61" i="34"/>
  <c r="K163" i="34"/>
  <c r="K144" i="34"/>
  <c r="I176" i="34"/>
  <c r="J176" i="34" s="1"/>
  <c r="N59" i="36"/>
  <c r="M143" i="36"/>
  <c r="M162" i="36"/>
  <c r="O29" i="35"/>
  <c r="N65" i="35"/>
  <c r="M168" i="35"/>
  <c r="M149" i="35"/>
  <c r="N66" i="36"/>
  <c r="M169" i="36"/>
  <c r="M150" i="36"/>
  <c r="O23" i="35"/>
  <c r="N59" i="35"/>
  <c r="M143" i="35"/>
  <c r="M162" i="35"/>
  <c r="O32" i="35"/>
  <c r="N68" i="35"/>
  <c r="M171" i="35"/>
  <c r="M152" i="35"/>
  <c r="O31" i="35"/>
  <c r="N67" i="35"/>
  <c r="M170" i="35"/>
  <c r="M151" i="35"/>
  <c r="J189" i="36"/>
  <c r="J182" i="36"/>
  <c r="J178" i="36"/>
  <c r="J179" i="36" s="1"/>
  <c r="N62" i="36"/>
  <c r="M165" i="36"/>
  <c r="M146" i="36"/>
  <c r="H190" i="34"/>
  <c r="H192" i="34" s="1"/>
  <c r="H196" i="34"/>
  <c r="L158" i="36"/>
  <c r="O34" i="35"/>
  <c r="N70" i="35"/>
  <c r="M173" i="35"/>
  <c r="M154" i="35"/>
  <c r="O24" i="35"/>
  <c r="N60" i="35"/>
  <c r="M163" i="35"/>
  <c r="M144" i="35"/>
  <c r="O31" i="36"/>
  <c r="O67" i="36"/>
  <c r="N151" i="36"/>
  <c r="N170" i="36"/>
  <c r="L34" i="33"/>
  <c r="M70" i="33" s="1"/>
  <c r="L70" i="33"/>
  <c r="I197" i="36"/>
  <c r="I191" i="36"/>
  <c r="I193" i="36" s="1"/>
  <c r="O27" i="35"/>
  <c r="N63" i="35"/>
  <c r="M147" i="35"/>
  <c r="M166" i="35"/>
  <c r="L27" i="34"/>
  <c r="L63" i="34"/>
  <c r="K146" i="34"/>
  <c r="K165" i="34"/>
  <c r="K108" i="28"/>
  <c r="K179" i="36"/>
  <c r="K192" i="36"/>
  <c r="K185" i="36"/>
  <c r="K191" i="36"/>
  <c r="K184" i="36"/>
  <c r="L29" i="34"/>
  <c r="L65" i="34"/>
  <c r="K148" i="34"/>
  <c r="K167" i="34"/>
  <c r="J158" i="35"/>
  <c r="K158" i="35" s="1"/>
  <c r="L158" i="35" s="1"/>
  <c r="I74" i="29"/>
  <c r="I16" i="28" s="1"/>
  <c r="G182" i="30"/>
  <c r="G184" i="30" s="1"/>
  <c r="G178" i="30"/>
  <c r="G179" i="30" s="1"/>
  <c r="J74" i="35"/>
  <c r="I25" i="28"/>
  <c r="H176" i="30"/>
  <c r="F191" i="30"/>
  <c r="F193" i="30" s="1"/>
  <c r="F197" i="30"/>
  <c r="H73" i="30"/>
  <c r="H157" i="30"/>
  <c r="I146" i="30"/>
  <c r="I152" i="30"/>
  <c r="I169" i="30"/>
  <c r="I168" i="30"/>
  <c r="I150" i="30"/>
  <c r="I149" i="30"/>
  <c r="I165" i="30"/>
  <c r="I171" i="30"/>
  <c r="F184" i="30"/>
  <c r="F186" i="30" s="1"/>
  <c r="F196" i="30"/>
  <c r="G190" i="30"/>
  <c r="G192" i="30" s="1"/>
  <c r="G183" i="30"/>
  <c r="G185" i="30" s="1"/>
  <c r="G191" i="30"/>
  <c r="D18" i="28"/>
  <c r="E18" i="28"/>
  <c r="F74" i="31"/>
  <c r="F18" i="28" s="1"/>
  <c r="C194" i="31"/>
  <c r="F74" i="30"/>
  <c r="E17" i="28"/>
  <c r="E9" i="28" s="1"/>
  <c r="E62" i="32"/>
  <c r="D22" i="28"/>
  <c r="E74" i="34"/>
  <c r="D24" i="28"/>
  <c r="D8" i="28" s="1"/>
  <c r="E74" i="33"/>
  <c r="D23" i="28"/>
  <c r="E74" i="36"/>
  <c r="D26" i="28"/>
  <c r="C198" i="31"/>
  <c r="J190" i="29"/>
  <c r="J192" i="29" s="1"/>
  <c r="H194" i="29"/>
  <c r="M28" i="33"/>
  <c r="N64" i="33" s="1"/>
  <c r="M25" i="33"/>
  <c r="N61" i="33" s="1"/>
  <c r="M29" i="33"/>
  <c r="N65" i="33" s="1"/>
  <c r="K37" i="33"/>
  <c r="M33" i="33"/>
  <c r="N69" i="33" s="1"/>
  <c r="J73" i="33"/>
  <c r="J105" i="28" s="1"/>
  <c r="J109" i="28" s="1"/>
  <c r="I193" i="29"/>
  <c r="I196" i="29"/>
  <c r="I198" i="29" s="1"/>
  <c r="K176" i="29"/>
  <c r="K190" i="29" s="1"/>
  <c r="E194" i="31"/>
  <c r="I186" i="29"/>
  <c r="J185" i="29"/>
  <c r="J189" i="29"/>
  <c r="J191" i="29" s="1"/>
  <c r="J178" i="29"/>
  <c r="J179" i="29" s="1"/>
  <c r="K73" i="29"/>
  <c r="J158" i="29"/>
  <c r="K157" i="29"/>
  <c r="K189" i="29" s="1"/>
  <c r="V61" i="32"/>
  <c r="V104" i="28" s="1"/>
  <c r="X20" i="32"/>
  <c r="Y50" i="32" s="1"/>
  <c r="X28" i="32"/>
  <c r="Y58" i="32" s="1"/>
  <c r="Y23" i="32"/>
  <c r="Z53" i="32" s="1"/>
  <c r="X29" i="32"/>
  <c r="Y59" i="32" s="1"/>
  <c r="X26" i="32"/>
  <c r="Y56" i="32" s="1"/>
  <c r="Y27" i="32"/>
  <c r="Z57" i="32" s="1"/>
  <c r="X21" i="32"/>
  <c r="Y51" i="32" s="1"/>
  <c r="X24" i="32"/>
  <c r="Y54" i="32" s="1"/>
  <c r="X25" i="32"/>
  <c r="Y55" i="32" s="1"/>
  <c r="Y22" i="32"/>
  <c r="Z52" i="32" s="1"/>
  <c r="J34" i="31"/>
  <c r="I173" i="31"/>
  <c r="I154" i="31"/>
  <c r="J23" i="31"/>
  <c r="I162" i="31"/>
  <c r="I143" i="31"/>
  <c r="M25" i="29"/>
  <c r="N61" i="29" s="1"/>
  <c r="L164" i="29"/>
  <c r="L145" i="29"/>
  <c r="M163" i="30"/>
  <c r="M144" i="30"/>
  <c r="M29" i="29"/>
  <c r="N65" i="29" s="1"/>
  <c r="L168" i="29"/>
  <c r="L149" i="29"/>
  <c r="E198" i="31"/>
  <c r="H73" i="31"/>
  <c r="C192" i="34"/>
  <c r="H176" i="31"/>
  <c r="J27" i="31"/>
  <c r="I166" i="31"/>
  <c r="I147" i="31"/>
  <c r="M172" i="30"/>
  <c r="M153" i="30"/>
  <c r="J25" i="31"/>
  <c r="I164" i="31"/>
  <c r="I145" i="31"/>
  <c r="J33" i="31"/>
  <c r="I172" i="31"/>
  <c r="I153" i="31"/>
  <c r="D197" i="36"/>
  <c r="D191" i="36"/>
  <c r="D193" i="36" s="1"/>
  <c r="F191" i="31"/>
  <c r="F193" i="31" s="1"/>
  <c r="F197" i="31"/>
  <c r="M172" i="29"/>
  <c r="M153" i="29"/>
  <c r="J30" i="31"/>
  <c r="I169" i="31"/>
  <c r="I150" i="31"/>
  <c r="M30" i="29"/>
  <c r="N66" i="29" s="1"/>
  <c r="L169" i="29"/>
  <c r="L150" i="29"/>
  <c r="M165" i="29"/>
  <c r="M146" i="29"/>
  <c r="G190" i="31"/>
  <c r="G192" i="31" s="1"/>
  <c r="G183" i="31"/>
  <c r="G185" i="31" s="1"/>
  <c r="M31" i="30"/>
  <c r="N67" i="30" s="1"/>
  <c r="L170" i="30"/>
  <c r="L151" i="30"/>
  <c r="J31" i="31"/>
  <c r="I170" i="31"/>
  <c r="I151" i="31"/>
  <c r="M31" i="29"/>
  <c r="N67" i="29" s="1"/>
  <c r="L170" i="29"/>
  <c r="L151" i="29"/>
  <c r="M162" i="29"/>
  <c r="M143" i="29"/>
  <c r="M162" i="30"/>
  <c r="M143" i="30"/>
  <c r="J26" i="31"/>
  <c r="I146" i="31"/>
  <c r="I165" i="31"/>
  <c r="M32" i="29"/>
  <c r="N68" i="29" s="1"/>
  <c r="L171" i="29"/>
  <c r="L152" i="29"/>
  <c r="M29" i="30"/>
  <c r="N65" i="30" s="1"/>
  <c r="J24" i="31"/>
  <c r="I144" i="31"/>
  <c r="I163" i="31"/>
  <c r="D185" i="35"/>
  <c r="D186" i="35" s="1"/>
  <c r="D196" i="35"/>
  <c r="M163" i="29"/>
  <c r="M144" i="29"/>
  <c r="M174" i="29"/>
  <c r="M155" i="29"/>
  <c r="J35" i="31"/>
  <c r="I174" i="31"/>
  <c r="I155" i="31"/>
  <c r="M166" i="29"/>
  <c r="M147" i="29"/>
  <c r="M25" i="30"/>
  <c r="N61" i="30" s="1"/>
  <c r="L164" i="30"/>
  <c r="L145" i="30"/>
  <c r="J29" i="31"/>
  <c r="I168" i="31"/>
  <c r="I149" i="31"/>
  <c r="H157" i="31"/>
  <c r="G189" i="31"/>
  <c r="G182" i="31"/>
  <c r="G178" i="31"/>
  <c r="G179" i="31" s="1"/>
  <c r="M26" i="30"/>
  <c r="N62" i="30" s="1"/>
  <c r="M34" i="30"/>
  <c r="N70" i="30" s="1"/>
  <c r="L173" i="30"/>
  <c r="L154" i="30"/>
  <c r="M34" i="29"/>
  <c r="N70" i="29" s="1"/>
  <c r="L173" i="29"/>
  <c r="L154" i="29"/>
  <c r="D192" i="35"/>
  <c r="D193" i="35" s="1"/>
  <c r="D197" i="35"/>
  <c r="M28" i="29"/>
  <c r="N64" i="29" s="1"/>
  <c r="L167" i="29"/>
  <c r="L148" i="29"/>
  <c r="M32" i="30"/>
  <c r="N68" i="30" s="1"/>
  <c r="D184" i="36"/>
  <c r="D186" i="36" s="1"/>
  <c r="D196" i="36"/>
  <c r="F184" i="31"/>
  <c r="F186" i="31" s="1"/>
  <c r="F196" i="31"/>
  <c r="M30" i="30"/>
  <c r="N66" i="30" s="1"/>
  <c r="J32" i="31"/>
  <c r="I171" i="31"/>
  <c r="I152" i="31"/>
  <c r="J28" i="31"/>
  <c r="I167" i="31"/>
  <c r="I148" i="31"/>
  <c r="M35" i="30"/>
  <c r="N71" i="30" s="1"/>
  <c r="L174" i="30"/>
  <c r="L155" i="30"/>
  <c r="J184" i="29"/>
  <c r="J196" i="29"/>
  <c r="C184" i="36"/>
  <c r="C186" i="36" s="1"/>
  <c r="C197" i="36"/>
  <c r="C198" i="36" s="1"/>
  <c r="C193" i="36"/>
  <c r="G37" i="36"/>
  <c r="C184" i="35"/>
  <c r="C186" i="35" s="1"/>
  <c r="C194" i="35" s="1"/>
  <c r="C196" i="35"/>
  <c r="C198" i="35" s="1"/>
  <c r="C197" i="30"/>
  <c r="C196" i="30"/>
  <c r="C186" i="30"/>
  <c r="C193" i="30"/>
  <c r="C195" i="34"/>
  <c r="C196" i="34"/>
  <c r="G31" i="32"/>
  <c r="G37" i="34"/>
  <c r="G37" i="35"/>
  <c r="O166" i="35" l="1"/>
  <c r="O147" i="35"/>
  <c r="P27" i="35"/>
  <c r="P63" i="35"/>
  <c r="O165" i="35"/>
  <c r="O146" i="35"/>
  <c r="P62" i="35"/>
  <c r="P26" i="35"/>
  <c r="K193" i="36"/>
  <c r="O173" i="35"/>
  <c r="O154" i="35"/>
  <c r="P70" i="35"/>
  <c r="P34" i="35"/>
  <c r="O171" i="35"/>
  <c r="O152" i="35"/>
  <c r="P32" i="35"/>
  <c r="P68" i="35"/>
  <c r="O148" i="35"/>
  <c r="O167" i="35"/>
  <c r="P28" i="35"/>
  <c r="P64" i="35"/>
  <c r="O151" i="35"/>
  <c r="O170" i="35"/>
  <c r="P67" i="35"/>
  <c r="P31" i="35"/>
  <c r="M176" i="35"/>
  <c r="O164" i="35"/>
  <c r="O145" i="35"/>
  <c r="P25" i="35"/>
  <c r="P61" i="35"/>
  <c r="O172" i="35"/>
  <c r="O153" i="35"/>
  <c r="P33" i="35"/>
  <c r="P69" i="35"/>
  <c r="O169" i="35"/>
  <c r="O150" i="35"/>
  <c r="P30" i="35"/>
  <c r="P66" i="35"/>
  <c r="O155" i="35"/>
  <c r="O174" i="35"/>
  <c r="P71" i="35"/>
  <c r="P35" i="35"/>
  <c r="O144" i="35"/>
  <c r="O163" i="35"/>
  <c r="P24" i="35"/>
  <c r="P60" i="35"/>
  <c r="O162" i="35"/>
  <c r="O143" i="35"/>
  <c r="P59" i="35"/>
  <c r="P23" i="35"/>
  <c r="O168" i="35"/>
  <c r="O149" i="35"/>
  <c r="P29" i="35"/>
  <c r="P65" i="35"/>
  <c r="K27" i="31"/>
  <c r="L63" i="31" s="1"/>
  <c r="K63" i="31"/>
  <c r="K32" i="31"/>
  <c r="L68" i="31" s="1"/>
  <c r="K68" i="31"/>
  <c r="V53" i="29"/>
  <c r="W53" i="29" s="1"/>
  <c r="X53" i="29" s="1"/>
  <c r="Y53" i="29" s="1"/>
  <c r="Z53" i="29" s="1"/>
  <c r="AA53" i="29" s="1"/>
  <c r="O71" i="29"/>
  <c r="K24" i="31"/>
  <c r="L60" i="31" s="1"/>
  <c r="K60" i="31"/>
  <c r="N63" i="30"/>
  <c r="M147" i="30"/>
  <c r="M166" i="30"/>
  <c r="K26" i="31"/>
  <c r="L62" i="31" s="1"/>
  <c r="K62" i="31"/>
  <c r="V51" i="29"/>
  <c r="W51" i="29" s="1"/>
  <c r="X51" i="29" s="1"/>
  <c r="Y51" i="29" s="1"/>
  <c r="Z51" i="29" s="1"/>
  <c r="AA51" i="29" s="1"/>
  <c r="O69" i="29"/>
  <c r="K25" i="31"/>
  <c r="L61" i="31" s="1"/>
  <c r="K61" i="31"/>
  <c r="V42" i="30"/>
  <c r="W42" i="30" s="1"/>
  <c r="X42" i="30" s="1"/>
  <c r="Y42" i="30" s="1"/>
  <c r="Z42" i="30" s="1"/>
  <c r="AA42" i="30" s="1"/>
  <c r="O60" i="30"/>
  <c r="V45" i="29"/>
  <c r="W45" i="29" s="1"/>
  <c r="X45" i="29" s="1"/>
  <c r="Y45" i="29" s="1"/>
  <c r="Z45" i="29" s="1"/>
  <c r="AA45" i="29" s="1"/>
  <c r="O63" i="29"/>
  <c r="O59" i="30"/>
  <c r="K34" i="31"/>
  <c r="L70" i="31" s="1"/>
  <c r="K70" i="31"/>
  <c r="V42" i="29"/>
  <c r="W42" i="29" s="1"/>
  <c r="X42" i="29" s="1"/>
  <c r="Y42" i="29" s="1"/>
  <c r="Z42" i="29" s="1"/>
  <c r="AA42" i="29" s="1"/>
  <c r="O60" i="29"/>
  <c r="K29" i="31"/>
  <c r="L65" i="31" s="1"/>
  <c r="K65" i="31"/>
  <c r="K30" i="31"/>
  <c r="L66" i="31" s="1"/>
  <c r="K66" i="31"/>
  <c r="V51" i="30"/>
  <c r="W51" i="30" s="1"/>
  <c r="X51" i="30" s="1"/>
  <c r="Y51" i="30" s="1"/>
  <c r="Z51" i="30" s="1"/>
  <c r="AA51" i="30" s="1"/>
  <c r="O69" i="30"/>
  <c r="K28" i="31"/>
  <c r="L64" i="31" s="1"/>
  <c r="K64" i="31"/>
  <c r="K35" i="31"/>
  <c r="L71" i="31" s="1"/>
  <c r="K71" i="31"/>
  <c r="O59" i="29"/>
  <c r="N64" i="30"/>
  <c r="M148" i="30"/>
  <c r="M167" i="30"/>
  <c r="K23" i="31"/>
  <c r="L59" i="31" s="1"/>
  <c r="K59" i="31"/>
  <c r="K31" i="31"/>
  <c r="L67" i="31" s="1"/>
  <c r="K67" i="31"/>
  <c r="V44" i="29"/>
  <c r="W44" i="29" s="1"/>
  <c r="X44" i="29" s="1"/>
  <c r="Y44" i="29" s="1"/>
  <c r="Z44" i="29" s="1"/>
  <c r="AA44" i="29" s="1"/>
  <c r="O62" i="29"/>
  <c r="K33" i="31"/>
  <c r="L69" i="31" s="1"/>
  <c r="K69" i="31"/>
  <c r="O61" i="35"/>
  <c r="N145" i="35"/>
  <c r="N164" i="35"/>
  <c r="M158" i="35"/>
  <c r="O60" i="35"/>
  <c r="N163" i="35"/>
  <c r="N144" i="35"/>
  <c r="M157" i="35"/>
  <c r="M32" i="34"/>
  <c r="M68" i="34"/>
  <c r="L151" i="34"/>
  <c r="L170" i="34"/>
  <c r="L189" i="35"/>
  <c r="L182" i="35"/>
  <c r="L178" i="35"/>
  <c r="L179" i="35" s="1"/>
  <c r="J182" i="34"/>
  <c r="J184" i="34" s="1"/>
  <c r="J189" i="34"/>
  <c r="J191" i="34" s="1"/>
  <c r="I190" i="34"/>
  <c r="I192" i="34" s="1"/>
  <c r="I196" i="34"/>
  <c r="K156" i="34"/>
  <c r="M61" i="34"/>
  <c r="L144" i="34"/>
  <c r="L163" i="34"/>
  <c r="M25" i="34"/>
  <c r="O34" i="36"/>
  <c r="O70" i="36"/>
  <c r="N173" i="36"/>
  <c r="N154" i="36"/>
  <c r="J184" i="36"/>
  <c r="J186" i="36" s="1"/>
  <c r="J196" i="36"/>
  <c r="N73" i="35"/>
  <c r="N107" i="28" s="1"/>
  <c r="L190" i="35"/>
  <c r="L192" i="35" s="1"/>
  <c r="L183" i="35"/>
  <c r="L185" i="35" s="1"/>
  <c r="O62" i="35"/>
  <c r="N165" i="35"/>
  <c r="N146" i="35"/>
  <c r="L189" i="36"/>
  <c r="L182" i="36"/>
  <c r="L178" i="36"/>
  <c r="L179" i="36" s="1"/>
  <c r="O32" i="36"/>
  <c r="O68" i="36"/>
  <c r="N171" i="36"/>
  <c r="N152" i="36"/>
  <c r="M64" i="34"/>
  <c r="M28" i="34"/>
  <c r="L166" i="34"/>
  <c r="L147" i="34"/>
  <c r="I183" i="34"/>
  <c r="I185" i="34" s="1"/>
  <c r="I193" i="34" s="1"/>
  <c r="I195" i="34"/>
  <c r="I197" i="34" s="1"/>
  <c r="O69" i="35"/>
  <c r="N172" i="35"/>
  <c r="N153" i="35"/>
  <c r="L73" i="34"/>
  <c r="L106" i="28" s="1"/>
  <c r="O25" i="36"/>
  <c r="O61" i="36"/>
  <c r="N164" i="36"/>
  <c r="N145" i="36"/>
  <c r="M66" i="34"/>
  <c r="M30" i="34"/>
  <c r="L149" i="34"/>
  <c r="L168" i="34"/>
  <c r="K186" i="36"/>
  <c r="K194" i="36" s="1"/>
  <c r="J191" i="36"/>
  <c r="J193" i="36" s="1"/>
  <c r="J197" i="36"/>
  <c r="O59" i="35"/>
  <c r="N162" i="35"/>
  <c r="N143" i="35"/>
  <c r="O65" i="35"/>
  <c r="N168" i="35"/>
  <c r="N149" i="35"/>
  <c r="J184" i="35"/>
  <c r="J186" i="35" s="1"/>
  <c r="J196" i="35"/>
  <c r="L190" i="36"/>
  <c r="L192" i="36" s="1"/>
  <c r="L183" i="36"/>
  <c r="L185" i="36" s="1"/>
  <c r="O71" i="35"/>
  <c r="N155" i="35"/>
  <c r="N174" i="35"/>
  <c r="M70" i="34"/>
  <c r="M34" i="34"/>
  <c r="L153" i="34"/>
  <c r="L172" i="34"/>
  <c r="P27" i="36"/>
  <c r="P63" i="36"/>
  <c r="O147" i="36"/>
  <c r="O166" i="36"/>
  <c r="I194" i="35"/>
  <c r="M59" i="34"/>
  <c r="M23" i="34"/>
  <c r="L142" i="34"/>
  <c r="L161" i="34"/>
  <c r="O66" i="35"/>
  <c r="N169" i="35"/>
  <c r="N150" i="35"/>
  <c r="J188" i="34"/>
  <c r="J181" i="34"/>
  <c r="M63" i="34"/>
  <c r="L146" i="34"/>
  <c r="L165" i="34"/>
  <c r="M27" i="34"/>
  <c r="O63" i="35"/>
  <c r="N147" i="35"/>
  <c r="N166" i="35"/>
  <c r="O26" i="36"/>
  <c r="O62" i="36"/>
  <c r="N165" i="36"/>
  <c r="N146" i="36"/>
  <c r="M176" i="36"/>
  <c r="M60" i="34"/>
  <c r="L143" i="34"/>
  <c r="M24" i="34"/>
  <c r="L162" i="34"/>
  <c r="J197" i="35"/>
  <c r="J191" i="35"/>
  <c r="J193" i="35" s="1"/>
  <c r="M33" i="34"/>
  <c r="M69" i="34"/>
  <c r="L171" i="34"/>
  <c r="L152" i="34"/>
  <c r="O35" i="36"/>
  <c r="O71" i="36"/>
  <c r="N155" i="36"/>
  <c r="N174" i="36"/>
  <c r="H197" i="34"/>
  <c r="I198" i="35"/>
  <c r="Q24" i="36"/>
  <c r="Q60" i="36"/>
  <c r="P144" i="36"/>
  <c r="P163" i="36"/>
  <c r="M65" i="34"/>
  <c r="L167" i="34"/>
  <c r="M29" i="34"/>
  <c r="L148" i="34"/>
  <c r="P31" i="36"/>
  <c r="P67" i="36"/>
  <c r="O151" i="36"/>
  <c r="O170" i="36"/>
  <c r="O70" i="35"/>
  <c r="N154" i="35"/>
  <c r="N173" i="35"/>
  <c r="M157" i="36"/>
  <c r="K186" i="35"/>
  <c r="H193" i="34"/>
  <c r="M190" i="35"/>
  <c r="M192" i="35" s="1"/>
  <c r="M183" i="35"/>
  <c r="M185" i="35" s="1"/>
  <c r="M158" i="36"/>
  <c r="N73" i="36"/>
  <c r="N108" i="28" s="1"/>
  <c r="K175" i="34"/>
  <c r="M26" i="34"/>
  <c r="M62" i="34"/>
  <c r="L164" i="34"/>
  <c r="L145" i="34"/>
  <c r="L177" i="35"/>
  <c r="M177" i="35" s="1"/>
  <c r="O29" i="36"/>
  <c r="O65" i="36"/>
  <c r="N168" i="36"/>
  <c r="N149" i="36"/>
  <c r="M67" i="34"/>
  <c r="M31" i="34"/>
  <c r="L150" i="34"/>
  <c r="L169" i="34"/>
  <c r="I194" i="36"/>
  <c r="O28" i="36"/>
  <c r="O64" i="36"/>
  <c r="N167" i="36"/>
  <c r="N148" i="36"/>
  <c r="O67" i="35"/>
  <c r="N151" i="35"/>
  <c r="N170" i="35"/>
  <c r="O68" i="35"/>
  <c r="N152" i="35"/>
  <c r="N171" i="35"/>
  <c r="O30" i="36"/>
  <c r="O66" i="36"/>
  <c r="N169" i="36"/>
  <c r="N150" i="36"/>
  <c r="O23" i="36"/>
  <c r="O59" i="36"/>
  <c r="N143" i="36"/>
  <c r="N162" i="36"/>
  <c r="L177" i="36"/>
  <c r="K193" i="35"/>
  <c r="M23" i="33"/>
  <c r="M59" i="33"/>
  <c r="I198" i="36"/>
  <c r="O33" i="36"/>
  <c r="O69" i="36"/>
  <c r="N172" i="36"/>
  <c r="N153" i="36"/>
  <c r="M35" i="34"/>
  <c r="M71" i="34"/>
  <c r="L154" i="34"/>
  <c r="L173" i="34"/>
  <c r="O64" i="35"/>
  <c r="N148" i="35"/>
  <c r="N167" i="35"/>
  <c r="V41" i="30"/>
  <c r="V41" i="29"/>
  <c r="J74" i="29"/>
  <c r="J16" i="28" s="1"/>
  <c r="K74" i="35"/>
  <c r="J25" i="28"/>
  <c r="F198" i="30"/>
  <c r="D10" i="28"/>
  <c r="F194" i="30"/>
  <c r="G74" i="31"/>
  <c r="G18" i="28" s="1"/>
  <c r="G196" i="30"/>
  <c r="I73" i="30"/>
  <c r="I157" i="30"/>
  <c r="G193" i="30"/>
  <c r="J150" i="30"/>
  <c r="J168" i="30"/>
  <c r="J171" i="30"/>
  <c r="J165" i="30"/>
  <c r="J149" i="30"/>
  <c r="J152" i="30"/>
  <c r="J146" i="30"/>
  <c r="J169" i="30"/>
  <c r="G197" i="30"/>
  <c r="G186" i="30"/>
  <c r="I176" i="30"/>
  <c r="H178" i="30"/>
  <c r="H179" i="30" s="1"/>
  <c r="H189" i="30"/>
  <c r="H182" i="30"/>
  <c r="H190" i="30"/>
  <c r="H192" i="30" s="1"/>
  <c r="H183" i="30"/>
  <c r="H185" i="30" s="1"/>
  <c r="G74" i="30"/>
  <c r="F17" i="28"/>
  <c r="F9" i="28" s="1"/>
  <c r="F74" i="33"/>
  <c r="E23" i="28"/>
  <c r="F62" i="32"/>
  <c r="E22" i="28"/>
  <c r="F74" i="36"/>
  <c r="E26" i="28"/>
  <c r="E10" i="28" s="1"/>
  <c r="F74" i="34"/>
  <c r="E24" i="28"/>
  <c r="E8" i="28" s="1"/>
  <c r="J186" i="29"/>
  <c r="D27" i="28"/>
  <c r="J197" i="29"/>
  <c r="J198" i="29" s="1"/>
  <c r="J193" i="29"/>
  <c r="K183" i="29"/>
  <c r="K185" i="29" s="1"/>
  <c r="M32" i="33"/>
  <c r="N68" i="33" s="1"/>
  <c r="M35" i="33"/>
  <c r="N71" i="33" s="1"/>
  <c r="M24" i="33"/>
  <c r="N60" i="33" s="1"/>
  <c r="L37" i="33"/>
  <c r="M34" i="33"/>
  <c r="N70" i="33" s="1"/>
  <c r="M26" i="33"/>
  <c r="N62" i="33" s="1"/>
  <c r="M31" i="33"/>
  <c r="N67" i="33" s="1"/>
  <c r="K73" i="33"/>
  <c r="K105" i="28" s="1"/>
  <c r="K109" i="28" s="1"/>
  <c r="M27" i="33"/>
  <c r="N63" i="33" s="1"/>
  <c r="M30" i="33"/>
  <c r="N66" i="33" s="1"/>
  <c r="I194" i="29"/>
  <c r="F198" i="31"/>
  <c r="L157" i="29"/>
  <c r="L182" i="29" s="1"/>
  <c r="K192" i="29"/>
  <c r="K158" i="29"/>
  <c r="D194" i="35"/>
  <c r="K182" i="29"/>
  <c r="K184" i="29" s="1"/>
  <c r="D198" i="36"/>
  <c r="L176" i="29"/>
  <c r="L190" i="29" s="1"/>
  <c r="K178" i="29"/>
  <c r="K179" i="29" s="1"/>
  <c r="L73" i="29"/>
  <c r="L98" i="28" s="1"/>
  <c r="Y25" i="32"/>
  <c r="Z55" i="32" s="1"/>
  <c r="Y21" i="32"/>
  <c r="Z51" i="32" s="1"/>
  <c r="Y26" i="32"/>
  <c r="Z56" i="32" s="1"/>
  <c r="Z23" i="32"/>
  <c r="AA53" i="32" s="1"/>
  <c r="Y20" i="32"/>
  <c r="Z50" i="32" s="1"/>
  <c r="W61" i="32"/>
  <c r="W104" i="28" s="1"/>
  <c r="Z22" i="32"/>
  <c r="AA52" i="32" s="1"/>
  <c r="Y24" i="32"/>
  <c r="Z54" i="32" s="1"/>
  <c r="Z27" i="32"/>
  <c r="AA57" i="32" s="1"/>
  <c r="Y29" i="32"/>
  <c r="Z59" i="32" s="1"/>
  <c r="Y28" i="32"/>
  <c r="Z58" i="32" s="1"/>
  <c r="H189" i="31"/>
  <c r="H182" i="31"/>
  <c r="H178" i="31"/>
  <c r="H179" i="31" s="1"/>
  <c r="D198" i="35"/>
  <c r="I157" i="31"/>
  <c r="J165" i="31"/>
  <c r="J146" i="31"/>
  <c r="O23" i="30"/>
  <c r="P59" i="30" s="1"/>
  <c r="N162" i="30"/>
  <c r="N143" i="30"/>
  <c r="O23" i="29"/>
  <c r="P59" i="29" s="1"/>
  <c r="N162" i="29"/>
  <c r="N143" i="29"/>
  <c r="J172" i="31"/>
  <c r="J153" i="31"/>
  <c r="M167" i="29"/>
  <c r="M148" i="29"/>
  <c r="M173" i="30"/>
  <c r="M154" i="30"/>
  <c r="J163" i="31"/>
  <c r="J144" i="31"/>
  <c r="M171" i="29"/>
  <c r="M152" i="29"/>
  <c r="M170" i="29"/>
  <c r="M151" i="29"/>
  <c r="J170" i="31"/>
  <c r="J151" i="31"/>
  <c r="M170" i="30"/>
  <c r="M151" i="30"/>
  <c r="J145" i="31"/>
  <c r="J164" i="31"/>
  <c r="N172" i="30"/>
  <c r="N153" i="30"/>
  <c r="O33" i="30"/>
  <c r="P69" i="30" s="1"/>
  <c r="J147" i="31"/>
  <c r="J166" i="31"/>
  <c r="G184" i="31"/>
  <c r="G186" i="31" s="1"/>
  <c r="G196" i="31"/>
  <c r="I73" i="31"/>
  <c r="O33" i="29"/>
  <c r="P69" i="29" s="1"/>
  <c r="N172" i="29"/>
  <c r="N153" i="29"/>
  <c r="F194" i="31"/>
  <c r="H190" i="31"/>
  <c r="H192" i="31" s="1"/>
  <c r="H183" i="31"/>
  <c r="H185" i="31" s="1"/>
  <c r="M173" i="29"/>
  <c r="M154" i="29"/>
  <c r="M174" i="30"/>
  <c r="M155" i="30"/>
  <c r="J167" i="31"/>
  <c r="J148" i="31"/>
  <c r="J171" i="31"/>
  <c r="J152" i="31"/>
  <c r="G191" i="31"/>
  <c r="G193" i="31" s="1"/>
  <c r="G197" i="31"/>
  <c r="J168" i="31"/>
  <c r="J149" i="31"/>
  <c r="M164" i="30"/>
  <c r="M145" i="30"/>
  <c r="O27" i="29"/>
  <c r="P63" i="29" s="1"/>
  <c r="N166" i="29"/>
  <c r="N147" i="29"/>
  <c r="J174" i="31"/>
  <c r="J155" i="31"/>
  <c r="O35" i="29"/>
  <c r="P71" i="29" s="1"/>
  <c r="N174" i="29"/>
  <c r="N155" i="29"/>
  <c r="O24" i="29"/>
  <c r="P60" i="29" s="1"/>
  <c r="N163" i="29"/>
  <c r="N144" i="29"/>
  <c r="I176" i="31"/>
  <c r="O26" i="29"/>
  <c r="P62" i="29" s="1"/>
  <c r="N165" i="29"/>
  <c r="N146" i="29"/>
  <c r="M169" i="29"/>
  <c r="M150" i="29"/>
  <c r="J169" i="31"/>
  <c r="J150" i="31"/>
  <c r="D194" i="36"/>
  <c r="M168" i="29"/>
  <c r="M149" i="29"/>
  <c r="O24" i="30"/>
  <c r="P60" i="30" s="1"/>
  <c r="N163" i="30"/>
  <c r="N144" i="30"/>
  <c r="M164" i="29"/>
  <c r="M145" i="29"/>
  <c r="J143" i="31"/>
  <c r="J162" i="31"/>
  <c r="J173" i="31"/>
  <c r="J154" i="31"/>
  <c r="K191" i="29"/>
  <c r="K197" i="29"/>
  <c r="C194" i="36"/>
  <c r="H37" i="36"/>
  <c r="C198" i="30"/>
  <c r="C185" i="34"/>
  <c r="C193" i="34" s="1"/>
  <c r="C194" i="30"/>
  <c r="C197" i="34"/>
  <c r="E177" i="34"/>
  <c r="E178" i="34" s="1"/>
  <c r="H31" i="32"/>
  <c r="H37" i="34"/>
  <c r="H37" i="35"/>
  <c r="C21" i="28"/>
  <c r="O157" i="35" l="1"/>
  <c r="Q26" i="35"/>
  <c r="Q62" i="35"/>
  <c r="P165" i="35"/>
  <c r="P146" i="35"/>
  <c r="O176" i="35"/>
  <c r="O178" i="35" s="1"/>
  <c r="P152" i="35"/>
  <c r="P171" i="35"/>
  <c r="Q32" i="35"/>
  <c r="Q68" i="35"/>
  <c r="P73" i="35"/>
  <c r="P107" i="28" s="1"/>
  <c r="Q29" i="35"/>
  <c r="Q65" i="35"/>
  <c r="P168" i="35"/>
  <c r="P149" i="35"/>
  <c r="P163" i="35"/>
  <c r="P144" i="35"/>
  <c r="Q24" i="35"/>
  <c r="Q60" i="35"/>
  <c r="Q30" i="35"/>
  <c r="Q66" i="35"/>
  <c r="P169" i="35"/>
  <c r="P150" i="35"/>
  <c r="Q61" i="35"/>
  <c r="P145" i="35"/>
  <c r="Q25" i="35"/>
  <c r="P164" i="35"/>
  <c r="Q34" i="35"/>
  <c r="Q70" i="35"/>
  <c r="P154" i="35"/>
  <c r="P173" i="35"/>
  <c r="O189" i="35"/>
  <c r="O182" i="35"/>
  <c r="O73" i="36"/>
  <c r="O108" i="28" s="1"/>
  <c r="Q28" i="35"/>
  <c r="Q64" i="35"/>
  <c r="P148" i="35"/>
  <c r="P167" i="35"/>
  <c r="L175" i="34"/>
  <c r="L189" i="34" s="1"/>
  <c r="L191" i="34" s="1"/>
  <c r="Q27" i="35"/>
  <c r="Q63" i="35"/>
  <c r="P166" i="35"/>
  <c r="P147" i="35"/>
  <c r="Q23" i="35"/>
  <c r="Q59" i="35"/>
  <c r="P162" i="35"/>
  <c r="P143" i="35"/>
  <c r="P155" i="35"/>
  <c r="Q35" i="35"/>
  <c r="Q71" i="35"/>
  <c r="P174" i="35"/>
  <c r="P172" i="35"/>
  <c r="P153" i="35"/>
  <c r="Q33" i="35"/>
  <c r="Q69" i="35"/>
  <c r="P151" i="35"/>
  <c r="P170" i="35"/>
  <c r="Q31" i="35"/>
  <c r="Q67" i="35"/>
  <c r="V53" i="30"/>
  <c r="W53" i="30" s="1"/>
  <c r="X53" i="30" s="1"/>
  <c r="Y53" i="30" s="1"/>
  <c r="Z53" i="30" s="1"/>
  <c r="AA53" i="30" s="1"/>
  <c r="O71" i="30"/>
  <c r="V49" i="30"/>
  <c r="W49" i="30" s="1"/>
  <c r="X49" i="30" s="1"/>
  <c r="Y49" i="30" s="1"/>
  <c r="Z49" i="30" s="1"/>
  <c r="AA49" i="30" s="1"/>
  <c r="O67" i="30"/>
  <c r="V48" i="30"/>
  <c r="W48" i="30" s="1"/>
  <c r="X48" i="30" s="1"/>
  <c r="Y48" i="30" s="1"/>
  <c r="Z48" i="30" s="1"/>
  <c r="AA48" i="30" s="1"/>
  <c r="O66" i="30"/>
  <c r="V52" i="30"/>
  <c r="W52" i="30" s="1"/>
  <c r="X52" i="30" s="1"/>
  <c r="Y52" i="30" s="1"/>
  <c r="Z52" i="30" s="1"/>
  <c r="AA52" i="30" s="1"/>
  <c r="O70" i="30"/>
  <c r="V50" i="29"/>
  <c r="W50" i="29" s="1"/>
  <c r="X50" i="29" s="1"/>
  <c r="Y50" i="29" s="1"/>
  <c r="Z50" i="29" s="1"/>
  <c r="AA50" i="29" s="1"/>
  <c r="O68" i="29"/>
  <c r="V46" i="29"/>
  <c r="W46" i="29" s="1"/>
  <c r="X46" i="29" s="1"/>
  <c r="Y46" i="29" s="1"/>
  <c r="Z46" i="29" s="1"/>
  <c r="AA46" i="29" s="1"/>
  <c r="O64" i="29"/>
  <c r="V48" i="29"/>
  <c r="W48" i="29" s="1"/>
  <c r="X48" i="29" s="1"/>
  <c r="Y48" i="29" s="1"/>
  <c r="Z48" i="29" s="1"/>
  <c r="AA48" i="29" s="1"/>
  <c r="O66" i="29"/>
  <c r="V52" i="29"/>
  <c r="W52" i="29" s="1"/>
  <c r="X52" i="29" s="1"/>
  <c r="Y52" i="29" s="1"/>
  <c r="Z52" i="29" s="1"/>
  <c r="AA52" i="29" s="1"/>
  <c r="O70" i="29"/>
  <c r="V47" i="30"/>
  <c r="W47" i="30" s="1"/>
  <c r="X47" i="30" s="1"/>
  <c r="Y47" i="30" s="1"/>
  <c r="Z47" i="30" s="1"/>
  <c r="AA47" i="30" s="1"/>
  <c r="O65" i="30"/>
  <c r="V46" i="30"/>
  <c r="W46" i="30" s="1"/>
  <c r="X46" i="30" s="1"/>
  <c r="Y46" i="30" s="1"/>
  <c r="Z46" i="30" s="1"/>
  <c r="AA46" i="30" s="1"/>
  <c r="O64" i="30"/>
  <c r="O28" i="30"/>
  <c r="N167" i="30"/>
  <c r="N148" i="30"/>
  <c r="V45" i="30"/>
  <c r="W45" i="30" s="1"/>
  <c r="X45" i="30" s="1"/>
  <c r="Y45" i="30" s="1"/>
  <c r="Z45" i="30" s="1"/>
  <c r="AA45" i="30" s="1"/>
  <c r="O63" i="30"/>
  <c r="O27" i="30"/>
  <c r="N166" i="30"/>
  <c r="N147" i="30"/>
  <c r="V49" i="29"/>
  <c r="W49" i="29" s="1"/>
  <c r="X49" i="29" s="1"/>
  <c r="Y49" i="29" s="1"/>
  <c r="Z49" i="29" s="1"/>
  <c r="AA49" i="29" s="1"/>
  <c r="O67" i="29"/>
  <c r="V50" i="30"/>
  <c r="W50" i="30" s="1"/>
  <c r="X50" i="30" s="1"/>
  <c r="Y50" i="30" s="1"/>
  <c r="Z50" i="30" s="1"/>
  <c r="AA50" i="30" s="1"/>
  <c r="O68" i="30"/>
  <c r="V47" i="29"/>
  <c r="W47" i="29" s="1"/>
  <c r="X47" i="29" s="1"/>
  <c r="Y47" i="29" s="1"/>
  <c r="Z47" i="29" s="1"/>
  <c r="AA47" i="29" s="1"/>
  <c r="O65" i="29"/>
  <c r="V43" i="30"/>
  <c r="W43" i="30" s="1"/>
  <c r="X43" i="30" s="1"/>
  <c r="Y43" i="30" s="1"/>
  <c r="Z43" i="30" s="1"/>
  <c r="AA43" i="30" s="1"/>
  <c r="O61" i="30"/>
  <c r="V43" i="29"/>
  <c r="W43" i="29" s="1"/>
  <c r="X43" i="29" s="1"/>
  <c r="Y43" i="29" s="1"/>
  <c r="Z43" i="29" s="1"/>
  <c r="AA43" i="29" s="1"/>
  <c r="O61" i="29"/>
  <c r="V44" i="30"/>
  <c r="W44" i="30" s="1"/>
  <c r="X44" i="30" s="1"/>
  <c r="Y44" i="30" s="1"/>
  <c r="Z44" i="30" s="1"/>
  <c r="AA44" i="30" s="1"/>
  <c r="O62" i="30"/>
  <c r="O73" i="35"/>
  <c r="P23" i="36"/>
  <c r="P59" i="36"/>
  <c r="O162" i="36"/>
  <c r="O143" i="36"/>
  <c r="V50" i="35"/>
  <c r="K194" i="35"/>
  <c r="L156" i="34"/>
  <c r="L191" i="36"/>
  <c r="L193" i="36" s="1"/>
  <c r="L197" i="36"/>
  <c r="L196" i="36"/>
  <c r="L184" i="36"/>
  <c r="L186" i="36" s="1"/>
  <c r="L194" i="36" s="1"/>
  <c r="N71" i="34"/>
  <c r="M173" i="34"/>
  <c r="M154" i="34"/>
  <c r="N59" i="33"/>
  <c r="M189" i="36"/>
  <c r="M182" i="36"/>
  <c r="M178" i="36"/>
  <c r="M179" i="36" s="1"/>
  <c r="Q31" i="36"/>
  <c r="Q67" i="36"/>
  <c r="P170" i="36"/>
  <c r="P151" i="36"/>
  <c r="N63" i="34"/>
  <c r="M146" i="34"/>
  <c r="M165" i="34"/>
  <c r="J183" i="34"/>
  <c r="J185" i="34" s="1"/>
  <c r="J195" i="34"/>
  <c r="N59" i="34"/>
  <c r="M161" i="34"/>
  <c r="M142" i="34"/>
  <c r="N66" i="34"/>
  <c r="M149" i="34"/>
  <c r="M168" i="34"/>
  <c r="V51" i="35"/>
  <c r="P25" i="36"/>
  <c r="P61" i="36"/>
  <c r="O145" i="36"/>
  <c r="O164" i="36"/>
  <c r="L197" i="35"/>
  <c r="L191" i="35"/>
  <c r="L193" i="35" s="1"/>
  <c r="V43" i="33"/>
  <c r="W43" i="33" s="1"/>
  <c r="X43" i="33" s="1"/>
  <c r="Y43" i="33" s="1"/>
  <c r="Z43" i="33" s="1"/>
  <c r="AA43" i="33" s="1"/>
  <c r="O61" i="33"/>
  <c r="V47" i="33"/>
  <c r="W47" i="33" s="1"/>
  <c r="X47" i="33" s="1"/>
  <c r="Y47" i="33" s="1"/>
  <c r="Z47" i="33" s="1"/>
  <c r="AA47" i="33" s="1"/>
  <c r="O65" i="33"/>
  <c r="P29" i="36"/>
  <c r="P65" i="36"/>
  <c r="O168" i="36"/>
  <c r="O149" i="36"/>
  <c r="J196" i="34"/>
  <c r="J190" i="34"/>
  <c r="J192" i="34" s="1"/>
  <c r="M73" i="34"/>
  <c r="M106" i="28" s="1"/>
  <c r="N70" i="34"/>
  <c r="M172" i="34"/>
  <c r="M153" i="34"/>
  <c r="J198" i="35"/>
  <c r="V47" i="35"/>
  <c r="P34" i="36"/>
  <c r="P70" i="36"/>
  <c r="O173" i="36"/>
  <c r="O154" i="36"/>
  <c r="M190" i="36"/>
  <c r="M192" i="36" s="1"/>
  <c r="M183" i="36"/>
  <c r="M185" i="36" s="1"/>
  <c r="V46" i="33"/>
  <c r="W46" i="33" s="1"/>
  <c r="X46" i="33" s="1"/>
  <c r="Y46" i="33" s="1"/>
  <c r="Z46" i="33" s="1"/>
  <c r="AA46" i="33" s="1"/>
  <c r="O64" i="33"/>
  <c r="M177" i="36"/>
  <c r="V49" i="35"/>
  <c r="N65" i="34"/>
  <c r="M167" i="34"/>
  <c r="M148" i="34"/>
  <c r="N69" i="34"/>
  <c r="M171" i="34"/>
  <c r="M152" i="34"/>
  <c r="V48" i="35"/>
  <c r="J194" i="35"/>
  <c r="N61" i="34"/>
  <c r="M144" i="34"/>
  <c r="M163" i="34"/>
  <c r="N68" i="34"/>
  <c r="M151" i="34"/>
  <c r="M170" i="34"/>
  <c r="V51" i="33"/>
  <c r="W51" i="33" s="1"/>
  <c r="X51" i="33" s="1"/>
  <c r="Y51" i="33" s="1"/>
  <c r="Z51" i="33" s="1"/>
  <c r="AA51" i="33" s="1"/>
  <c r="O69" i="33"/>
  <c r="P35" i="36"/>
  <c r="P71" i="36"/>
  <c r="O155" i="36"/>
  <c r="O174" i="36"/>
  <c r="V42" i="35"/>
  <c r="N176" i="36"/>
  <c r="P28" i="36"/>
  <c r="P64" i="36"/>
  <c r="O148" i="36"/>
  <c r="O167" i="36"/>
  <c r="N67" i="34"/>
  <c r="M169" i="34"/>
  <c r="M150" i="34"/>
  <c r="N62" i="34"/>
  <c r="M164" i="34"/>
  <c r="M145" i="34"/>
  <c r="V52" i="35"/>
  <c r="P26" i="36"/>
  <c r="P62" i="36"/>
  <c r="O165" i="36"/>
  <c r="O146" i="36"/>
  <c r="N157" i="35"/>
  <c r="N158" i="35" s="1"/>
  <c r="O158" i="35" s="1"/>
  <c r="J198" i="36"/>
  <c r="M189" i="35"/>
  <c r="M182" i="35"/>
  <c r="M178" i="35"/>
  <c r="M179" i="35" s="1"/>
  <c r="V43" i="35"/>
  <c r="Q27" i="36"/>
  <c r="Q63" i="36"/>
  <c r="P147" i="36"/>
  <c r="P166" i="36"/>
  <c r="K181" i="34"/>
  <c r="K188" i="34"/>
  <c r="N157" i="36"/>
  <c r="N158" i="36" s="1"/>
  <c r="P30" i="36"/>
  <c r="P66" i="36"/>
  <c r="O169" i="36"/>
  <c r="O150" i="36"/>
  <c r="K182" i="34"/>
  <c r="K184" i="34" s="1"/>
  <c r="K189" i="34"/>
  <c r="K191" i="34" s="1"/>
  <c r="R24" i="36"/>
  <c r="R60" i="36"/>
  <c r="Q163" i="36"/>
  <c r="Q144" i="36"/>
  <c r="N176" i="35"/>
  <c r="N177" i="35" s="1"/>
  <c r="P32" i="36"/>
  <c r="P68" i="36"/>
  <c r="O171" i="36"/>
  <c r="O152" i="36"/>
  <c r="V44" i="35"/>
  <c r="J194" i="36"/>
  <c r="N60" i="34"/>
  <c r="M162" i="34"/>
  <c r="M143" i="34"/>
  <c r="N64" i="34"/>
  <c r="M166" i="34"/>
  <c r="M147" i="34"/>
  <c r="V46" i="35"/>
  <c r="P33" i="36"/>
  <c r="P69" i="36"/>
  <c r="O172" i="36"/>
  <c r="O153" i="36"/>
  <c r="U55" i="36"/>
  <c r="K176" i="34"/>
  <c r="V45" i="35"/>
  <c r="V53" i="35"/>
  <c r="V41" i="35"/>
  <c r="U55" i="35"/>
  <c r="L184" i="35"/>
  <c r="L186" i="35" s="1"/>
  <c r="L196" i="35"/>
  <c r="L198" i="35" s="1"/>
  <c r="K157" i="34"/>
  <c r="L157" i="34" s="1"/>
  <c r="K74" i="29"/>
  <c r="K16" i="28" s="1"/>
  <c r="W41" i="30"/>
  <c r="W41" i="29"/>
  <c r="L74" i="35"/>
  <c r="K25" i="28"/>
  <c r="G198" i="30"/>
  <c r="H74" i="31"/>
  <c r="H18" i="28" s="1"/>
  <c r="G194" i="30"/>
  <c r="J73" i="30"/>
  <c r="I190" i="30"/>
  <c r="I192" i="30" s="1"/>
  <c r="I183" i="30"/>
  <c r="I185" i="30" s="1"/>
  <c r="H184" i="30"/>
  <c r="H186" i="30" s="1"/>
  <c r="H196" i="30"/>
  <c r="H197" i="30"/>
  <c r="H191" i="30"/>
  <c r="H193" i="30" s="1"/>
  <c r="I189" i="30"/>
  <c r="I178" i="30"/>
  <c r="I179" i="30" s="1"/>
  <c r="I182" i="30"/>
  <c r="J157" i="30"/>
  <c r="J176" i="30"/>
  <c r="K165" i="30"/>
  <c r="K169" i="30"/>
  <c r="K146" i="30"/>
  <c r="K168" i="30"/>
  <c r="K150" i="30"/>
  <c r="K171" i="30"/>
  <c r="K149" i="30"/>
  <c r="K152" i="30"/>
  <c r="H74" i="30"/>
  <c r="G17" i="28"/>
  <c r="G9" i="28" s="1"/>
  <c r="G74" i="36"/>
  <c r="F26" i="28"/>
  <c r="F10" i="28" s="1"/>
  <c r="G74" i="33"/>
  <c r="F23" i="28"/>
  <c r="G74" i="34"/>
  <c r="F24" i="28"/>
  <c r="F8" i="28" s="1"/>
  <c r="G62" i="32"/>
  <c r="F22" i="28"/>
  <c r="J194" i="29"/>
  <c r="E27" i="28"/>
  <c r="K196" i="29"/>
  <c r="K198" i="29" s="1"/>
  <c r="K186" i="29"/>
  <c r="O29" i="33"/>
  <c r="P65" i="33" s="1"/>
  <c r="M37" i="33"/>
  <c r="O33" i="33"/>
  <c r="P69" i="33" s="1"/>
  <c r="L73" i="33"/>
  <c r="L105" i="28" s="1"/>
  <c r="L109" i="28" s="1"/>
  <c r="O25" i="33"/>
  <c r="P61" i="33" s="1"/>
  <c r="O28" i="33"/>
  <c r="P64" i="33" s="1"/>
  <c r="L178" i="29"/>
  <c r="L179" i="29" s="1"/>
  <c r="L189" i="29"/>
  <c r="L197" i="29" s="1"/>
  <c r="L158" i="29"/>
  <c r="K193" i="29"/>
  <c r="M157" i="29"/>
  <c r="M189" i="29" s="1"/>
  <c r="G194" i="31"/>
  <c r="L192" i="29"/>
  <c r="L183" i="29"/>
  <c r="L185" i="29" s="1"/>
  <c r="M73" i="29"/>
  <c r="M98" i="28" s="1"/>
  <c r="J157" i="31"/>
  <c r="J182" i="31" s="1"/>
  <c r="M176" i="29"/>
  <c r="M190" i="29" s="1"/>
  <c r="X61" i="32"/>
  <c r="X104" i="28" s="1"/>
  <c r="AA23" i="32"/>
  <c r="Z21" i="32"/>
  <c r="AA51" i="32" s="1"/>
  <c r="Z29" i="32"/>
  <c r="AA59" i="32" s="1"/>
  <c r="Z24" i="32"/>
  <c r="AA54" i="32" s="1"/>
  <c r="Z20" i="32"/>
  <c r="AA50" i="32" s="1"/>
  <c r="Z26" i="32"/>
  <c r="AA56" i="32" s="1"/>
  <c r="Z25" i="32"/>
  <c r="AA55" i="32" s="1"/>
  <c r="Z28" i="32"/>
  <c r="AA58" i="32" s="1"/>
  <c r="AA27" i="32"/>
  <c r="AA22" i="32"/>
  <c r="L34" i="31"/>
  <c r="M70" i="31" s="1"/>
  <c r="K173" i="31"/>
  <c r="K154" i="31"/>
  <c r="L23" i="31"/>
  <c r="M59" i="31" s="1"/>
  <c r="K143" i="31"/>
  <c r="K162" i="31"/>
  <c r="O25" i="29"/>
  <c r="P61" i="29" s="1"/>
  <c r="N164" i="29"/>
  <c r="N145" i="29"/>
  <c r="P24" i="30"/>
  <c r="Q60" i="30" s="1"/>
  <c r="O163" i="30"/>
  <c r="O144" i="30"/>
  <c r="O29" i="29"/>
  <c r="P65" i="29" s="1"/>
  <c r="N168" i="29"/>
  <c r="N149" i="29"/>
  <c r="O34" i="29"/>
  <c r="P70" i="29" s="1"/>
  <c r="N154" i="29"/>
  <c r="N173" i="29"/>
  <c r="O32" i="30"/>
  <c r="P68" i="30" s="1"/>
  <c r="P33" i="29"/>
  <c r="Q69" i="29" s="1"/>
  <c r="O172" i="29"/>
  <c r="O153" i="29"/>
  <c r="L27" i="31"/>
  <c r="M63" i="31" s="1"/>
  <c r="K147" i="31"/>
  <c r="K166" i="31"/>
  <c r="L25" i="31"/>
  <c r="M61" i="31" s="1"/>
  <c r="K145" i="31"/>
  <c r="K164" i="31"/>
  <c r="O31" i="30"/>
  <c r="P67" i="30" s="1"/>
  <c r="N170" i="30"/>
  <c r="N151" i="30"/>
  <c r="L31" i="31"/>
  <c r="M67" i="31" s="1"/>
  <c r="K170" i="31"/>
  <c r="K151" i="31"/>
  <c r="O31" i="29"/>
  <c r="P67" i="29" s="1"/>
  <c r="N170" i="29"/>
  <c r="N151" i="29"/>
  <c r="J73" i="31"/>
  <c r="L32" i="31"/>
  <c r="M68" i="31" s="1"/>
  <c r="K171" i="31"/>
  <c r="K152" i="31"/>
  <c r="L28" i="31"/>
  <c r="M64" i="31" s="1"/>
  <c r="K167" i="31"/>
  <c r="K148" i="31"/>
  <c r="O35" i="30"/>
  <c r="P71" i="30" s="1"/>
  <c r="N174" i="30"/>
  <c r="N155" i="30"/>
  <c r="G198" i="31"/>
  <c r="P33" i="30"/>
  <c r="Q69" i="30" s="1"/>
  <c r="O172" i="30"/>
  <c r="O153" i="30"/>
  <c r="O32" i="29"/>
  <c r="P68" i="29" s="1"/>
  <c r="N152" i="29"/>
  <c r="N171" i="29"/>
  <c r="O29" i="30"/>
  <c r="P65" i="30" s="1"/>
  <c r="L24" i="31"/>
  <c r="M60" i="31" s="1"/>
  <c r="K163" i="31"/>
  <c r="K144" i="31"/>
  <c r="O26" i="30"/>
  <c r="P62" i="30" s="1"/>
  <c r="O34" i="30"/>
  <c r="P70" i="30" s="1"/>
  <c r="N173" i="30"/>
  <c r="N154" i="30"/>
  <c r="O28" i="29"/>
  <c r="P64" i="29" s="1"/>
  <c r="N167" i="29"/>
  <c r="N148" i="29"/>
  <c r="I189" i="31"/>
  <c r="I182" i="31"/>
  <c r="I178" i="31"/>
  <c r="I179" i="31" s="1"/>
  <c r="H184" i="31"/>
  <c r="H186" i="31" s="1"/>
  <c r="H196" i="31"/>
  <c r="J176" i="31"/>
  <c r="O30" i="30"/>
  <c r="P66" i="30" s="1"/>
  <c r="L33" i="31"/>
  <c r="M69" i="31" s="1"/>
  <c r="K172" i="31"/>
  <c r="K153" i="31"/>
  <c r="P23" i="29"/>
  <c r="Q59" i="29" s="1"/>
  <c r="O162" i="29"/>
  <c r="O143" i="29"/>
  <c r="P23" i="30"/>
  <c r="Q59" i="30" s="1"/>
  <c r="O162" i="30"/>
  <c r="O143" i="30"/>
  <c r="L26" i="31"/>
  <c r="M62" i="31" s="1"/>
  <c r="K165" i="31"/>
  <c r="K146" i="31"/>
  <c r="H197" i="31"/>
  <c r="H191" i="31"/>
  <c r="H193" i="31" s="1"/>
  <c r="L30" i="31"/>
  <c r="M66" i="31" s="1"/>
  <c r="K169" i="31"/>
  <c r="K150" i="31"/>
  <c r="O30" i="29"/>
  <c r="P66" i="29" s="1"/>
  <c r="N169" i="29"/>
  <c r="N150" i="29"/>
  <c r="P26" i="29"/>
  <c r="Q62" i="29" s="1"/>
  <c r="O165" i="29"/>
  <c r="O146" i="29"/>
  <c r="I190" i="31"/>
  <c r="I192" i="31" s="1"/>
  <c r="I183" i="31"/>
  <c r="I185" i="31" s="1"/>
  <c r="P24" i="29"/>
  <c r="Q60" i="29" s="1"/>
  <c r="O163" i="29"/>
  <c r="O144" i="29"/>
  <c r="P35" i="29"/>
  <c r="Q71" i="29" s="1"/>
  <c r="O174" i="29"/>
  <c r="O155" i="29"/>
  <c r="L35" i="31"/>
  <c r="M71" i="31" s="1"/>
  <c r="K174" i="31"/>
  <c r="K155" i="31"/>
  <c r="P27" i="29"/>
  <c r="Q63" i="29" s="1"/>
  <c r="O166" i="29"/>
  <c r="O147" i="29"/>
  <c r="O25" i="30"/>
  <c r="P61" i="30" s="1"/>
  <c r="N164" i="30"/>
  <c r="N145" i="30"/>
  <c r="L29" i="31"/>
  <c r="M65" i="31" s="1"/>
  <c r="K168" i="31"/>
  <c r="K149" i="31"/>
  <c r="L184" i="29"/>
  <c r="I37" i="36"/>
  <c r="F177" i="34"/>
  <c r="F178" i="34" s="1"/>
  <c r="I37" i="34"/>
  <c r="I31" i="32"/>
  <c r="I37" i="35"/>
  <c r="O177" i="35" l="1"/>
  <c r="U55" i="29"/>
  <c r="Q172" i="35"/>
  <c r="R33" i="35"/>
  <c r="R69" i="35"/>
  <c r="Q153" i="35"/>
  <c r="P176" i="35"/>
  <c r="R32" i="35"/>
  <c r="R68" i="35"/>
  <c r="Q171" i="35"/>
  <c r="Q152" i="35"/>
  <c r="Q73" i="35"/>
  <c r="Q107" i="28" s="1"/>
  <c r="O190" i="35"/>
  <c r="O197" i="35" s="1"/>
  <c r="O183" i="35"/>
  <c r="O196" i="35" s="1"/>
  <c r="R23" i="35"/>
  <c r="R59" i="35"/>
  <c r="Q143" i="35"/>
  <c r="Q162" i="35"/>
  <c r="P157" i="35"/>
  <c r="P177" i="35"/>
  <c r="L182" i="34"/>
  <c r="L184" i="34" s="1"/>
  <c r="R28" i="35"/>
  <c r="R64" i="35"/>
  <c r="Q167" i="35"/>
  <c r="Q148" i="35"/>
  <c r="R34" i="35"/>
  <c r="R70" i="35"/>
  <c r="Q173" i="35"/>
  <c r="Q154" i="35"/>
  <c r="R30" i="35"/>
  <c r="R66" i="35"/>
  <c r="Q150" i="35"/>
  <c r="Q169" i="35"/>
  <c r="R29" i="35"/>
  <c r="R65" i="35"/>
  <c r="Q168" i="35"/>
  <c r="Q149" i="35"/>
  <c r="R27" i="35"/>
  <c r="R63" i="35"/>
  <c r="Q147" i="35"/>
  <c r="Q166" i="35"/>
  <c r="R31" i="35"/>
  <c r="R67" i="35"/>
  <c r="Q170" i="35"/>
  <c r="Q151" i="35"/>
  <c r="V55" i="29"/>
  <c r="L194" i="35"/>
  <c r="L176" i="34"/>
  <c r="R71" i="35"/>
  <c r="Q155" i="35"/>
  <c r="Q174" i="35"/>
  <c r="R35" i="35"/>
  <c r="R25" i="35"/>
  <c r="R61" i="35"/>
  <c r="Q164" i="35"/>
  <c r="Q145" i="35"/>
  <c r="R60" i="35"/>
  <c r="Q144" i="35"/>
  <c r="R24" i="35"/>
  <c r="Q163" i="35"/>
  <c r="R26" i="35"/>
  <c r="R62" i="35"/>
  <c r="Q146" i="35"/>
  <c r="Q165" i="35"/>
  <c r="V55" i="30"/>
  <c r="P64" i="30"/>
  <c r="P28" i="30"/>
  <c r="O167" i="30"/>
  <c r="O148" i="30"/>
  <c r="U55" i="30"/>
  <c r="P63" i="30"/>
  <c r="P27" i="30"/>
  <c r="O166" i="30"/>
  <c r="O147" i="30"/>
  <c r="V49" i="33"/>
  <c r="W49" i="33" s="1"/>
  <c r="X49" i="33" s="1"/>
  <c r="Y49" i="33" s="1"/>
  <c r="Z49" i="33" s="1"/>
  <c r="AA49" i="33" s="1"/>
  <c r="O67" i="33"/>
  <c r="W50" i="35"/>
  <c r="V50" i="33"/>
  <c r="W50" i="33" s="1"/>
  <c r="X50" i="33" s="1"/>
  <c r="Y50" i="33" s="1"/>
  <c r="Z50" i="33" s="1"/>
  <c r="AA50" i="33" s="1"/>
  <c r="O68" i="33"/>
  <c r="V55" i="35"/>
  <c r="W41" i="35"/>
  <c r="W44" i="35"/>
  <c r="M191" i="35"/>
  <c r="M193" i="35" s="1"/>
  <c r="M197" i="35"/>
  <c r="O62" i="34"/>
  <c r="N145" i="34"/>
  <c r="N164" i="34"/>
  <c r="O26" i="34"/>
  <c r="V44" i="34"/>
  <c r="W44" i="34" s="1"/>
  <c r="X44" i="34" s="1"/>
  <c r="Y44" i="34" s="1"/>
  <c r="Z44" i="34" s="1"/>
  <c r="AA44" i="34" s="1"/>
  <c r="Q28" i="36"/>
  <c r="Q64" i="36"/>
  <c r="P167" i="36"/>
  <c r="P148" i="36"/>
  <c r="O69" i="34"/>
  <c r="N152" i="34"/>
  <c r="N171" i="34"/>
  <c r="O33" i="34"/>
  <c r="V51" i="34"/>
  <c r="W51" i="34" s="1"/>
  <c r="X51" i="34" s="1"/>
  <c r="Y51" i="34" s="1"/>
  <c r="Z51" i="34" s="1"/>
  <c r="AA51" i="34" s="1"/>
  <c r="Q25" i="36"/>
  <c r="Q61" i="36"/>
  <c r="P145" i="36"/>
  <c r="P164" i="36"/>
  <c r="J197" i="34"/>
  <c r="O71" i="34"/>
  <c r="N173" i="34"/>
  <c r="N154" i="34"/>
  <c r="V53" i="34"/>
  <c r="W53" i="34" s="1"/>
  <c r="X53" i="34" s="1"/>
  <c r="Y53" i="34" s="1"/>
  <c r="Z53" i="34" s="1"/>
  <c r="AA53" i="34" s="1"/>
  <c r="O35" i="34"/>
  <c r="O157" i="36"/>
  <c r="O158" i="36" s="1"/>
  <c r="O61" i="34"/>
  <c r="O25" i="34"/>
  <c r="V43" i="34"/>
  <c r="W43" i="34" s="1"/>
  <c r="X43" i="34" s="1"/>
  <c r="Y43" i="34" s="1"/>
  <c r="Z43" i="34" s="1"/>
  <c r="AA43" i="34" s="1"/>
  <c r="N163" i="34"/>
  <c r="N144" i="34"/>
  <c r="N73" i="34"/>
  <c r="N106" i="28" s="1"/>
  <c r="W46" i="35"/>
  <c r="N183" i="36"/>
  <c r="N185" i="36" s="1"/>
  <c r="N190" i="36"/>
  <c r="N192" i="36" s="1"/>
  <c r="O65" i="34"/>
  <c r="N148" i="34"/>
  <c r="N167" i="34"/>
  <c r="V47" i="34"/>
  <c r="W47" i="34" s="1"/>
  <c r="X47" i="34" s="1"/>
  <c r="Y47" i="34" s="1"/>
  <c r="Z47" i="34" s="1"/>
  <c r="AA47" i="34" s="1"/>
  <c r="O29" i="34"/>
  <c r="W49" i="35"/>
  <c r="W47" i="35"/>
  <c r="J193" i="34"/>
  <c r="M196" i="36"/>
  <c r="M184" i="36"/>
  <c r="M186" i="36" s="1"/>
  <c r="L188" i="34"/>
  <c r="L181" i="34"/>
  <c r="O176" i="36"/>
  <c r="V53" i="33"/>
  <c r="W53" i="33" s="1"/>
  <c r="X53" i="33" s="1"/>
  <c r="Y53" i="33" s="1"/>
  <c r="Z53" i="33" s="1"/>
  <c r="AA53" i="33" s="1"/>
  <c r="O71" i="33"/>
  <c r="O60" i="33"/>
  <c r="W53" i="35"/>
  <c r="O64" i="34"/>
  <c r="O28" i="34"/>
  <c r="V46" i="34"/>
  <c r="W46" i="34" s="1"/>
  <c r="X46" i="34" s="1"/>
  <c r="Y46" i="34" s="1"/>
  <c r="Z46" i="34" s="1"/>
  <c r="AA46" i="34" s="1"/>
  <c r="N147" i="34"/>
  <c r="N166" i="34"/>
  <c r="Q26" i="36"/>
  <c r="Q62" i="36"/>
  <c r="P146" i="36"/>
  <c r="P165" i="36"/>
  <c r="N177" i="36"/>
  <c r="O66" i="34"/>
  <c r="N149" i="34"/>
  <c r="N168" i="34"/>
  <c r="O30" i="34"/>
  <c r="V48" i="34"/>
  <c r="W48" i="34" s="1"/>
  <c r="X48" i="34" s="1"/>
  <c r="Y48" i="34" s="1"/>
  <c r="Z48" i="34" s="1"/>
  <c r="AA48" i="34" s="1"/>
  <c r="M197" i="36"/>
  <c r="M191" i="36"/>
  <c r="M193" i="36" s="1"/>
  <c r="L198" i="36"/>
  <c r="P73" i="36"/>
  <c r="P108" i="28" s="1"/>
  <c r="M184" i="35"/>
  <c r="M186" i="35" s="1"/>
  <c r="M196" i="35"/>
  <c r="V45" i="33"/>
  <c r="W45" i="33" s="1"/>
  <c r="X45" i="33" s="1"/>
  <c r="Y45" i="33" s="1"/>
  <c r="Z45" i="33" s="1"/>
  <c r="AA45" i="33" s="1"/>
  <c r="O63" i="33"/>
  <c r="R27" i="36"/>
  <c r="R63" i="36"/>
  <c r="Q166" i="36"/>
  <c r="Q147" i="36"/>
  <c r="O67" i="34"/>
  <c r="N169" i="34"/>
  <c r="N150" i="34"/>
  <c r="V49" i="34"/>
  <c r="W49" i="34" s="1"/>
  <c r="X49" i="34" s="1"/>
  <c r="Y49" i="34" s="1"/>
  <c r="Z49" i="34" s="1"/>
  <c r="AA49" i="34" s="1"/>
  <c r="O31" i="34"/>
  <c r="W42" i="35"/>
  <c r="Q35" i="36"/>
  <c r="Q71" i="36"/>
  <c r="P174" i="36"/>
  <c r="P155" i="36"/>
  <c r="O63" i="34"/>
  <c r="O27" i="34"/>
  <c r="V45" i="34"/>
  <c r="W45" i="34" s="1"/>
  <c r="X45" i="34" s="1"/>
  <c r="Y45" i="34" s="1"/>
  <c r="Z45" i="34" s="1"/>
  <c r="AA45" i="34" s="1"/>
  <c r="N165" i="34"/>
  <c r="N146" i="34"/>
  <c r="O59" i="33"/>
  <c r="O23" i="33"/>
  <c r="V41" i="33"/>
  <c r="W41" i="33" s="1"/>
  <c r="X41" i="33" s="1"/>
  <c r="Y41" i="33" s="1"/>
  <c r="Z41" i="33" s="1"/>
  <c r="AA41" i="33" s="1"/>
  <c r="Q23" i="36"/>
  <c r="Q59" i="36"/>
  <c r="P143" i="36"/>
  <c r="P162" i="36"/>
  <c r="W51" i="35"/>
  <c r="R31" i="36"/>
  <c r="R67" i="36"/>
  <c r="Q170" i="36"/>
  <c r="Q151" i="36"/>
  <c r="W45" i="35"/>
  <c r="Q32" i="36"/>
  <c r="Q68" i="36"/>
  <c r="P171" i="36"/>
  <c r="P152" i="36"/>
  <c r="Q30" i="36"/>
  <c r="Q66" i="36"/>
  <c r="P150" i="36"/>
  <c r="P169" i="36"/>
  <c r="W52" i="35"/>
  <c r="W48" i="35"/>
  <c r="M156" i="34"/>
  <c r="K195" i="34"/>
  <c r="K183" i="34"/>
  <c r="K185" i="34" s="1"/>
  <c r="Q34" i="36"/>
  <c r="Q70" i="36"/>
  <c r="P173" i="36"/>
  <c r="P154" i="36"/>
  <c r="V48" i="33"/>
  <c r="W48" i="33" s="1"/>
  <c r="X48" i="33" s="1"/>
  <c r="Y48" i="33" s="1"/>
  <c r="Z48" i="33" s="1"/>
  <c r="AA48" i="33" s="1"/>
  <c r="O66" i="33"/>
  <c r="N178" i="36"/>
  <c r="N179" i="36" s="1"/>
  <c r="N182" i="36"/>
  <c r="N189" i="36"/>
  <c r="W43" i="35"/>
  <c r="O68" i="34"/>
  <c r="N170" i="34"/>
  <c r="N151" i="34"/>
  <c r="O32" i="34"/>
  <c r="V50" i="34"/>
  <c r="W50" i="34" s="1"/>
  <c r="X50" i="34" s="1"/>
  <c r="Y50" i="34" s="1"/>
  <c r="Z50" i="34" s="1"/>
  <c r="AA50" i="34" s="1"/>
  <c r="O70" i="34"/>
  <c r="N172" i="34"/>
  <c r="N153" i="34"/>
  <c r="O34" i="34"/>
  <c r="V52" i="34"/>
  <c r="W52" i="34" s="1"/>
  <c r="X52" i="34" s="1"/>
  <c r="Y52" i="34" s="1"/>
  <c r="Z52" i="34" s="1"/>
  <c r="AA52" i="34" s="1"/>
  <c r="M175" i="34"/>
  <c r="M176" i="34" s="1"/>
  <c r="Q33" i="36"/>
  <c r="Q69" i="36"/>
  <c r="P172" i="36"/>
  <c r="P153" i="36"/>
  <c r="V52" i="33"/>
  <c r="W52" i="33" s="1"/>
  <c r="X52" i="33" s="1"/>
  <c r="Y52" i="33" s="1"/>
  <c r="Z52" i="33" s="1"/>
  <c r="AA52" i="33" s="1"/>
  <c r="O70" i="33"/>
  <c r="V44" i="33"/>
  <c r="W44" i="33" s="1"/>
  <c r="X44" i="33" s="1"/>
  <c r="Y44" i="33" s="1"/>
  <c r="Z44" i="33" s="1"/>
  <c r="AA44" i="33" s="1"/>
  <c r="O62" i="33"/>
  <c r="O60" i="34"/>
  <c r="V42" i="34"/>
  <c r="W42" i="34" s="1"/>
  <c r="X42" i="34" s="1"/>
  <c r="Y42" i="34" s="1"/>
  <c r="Z42" i="34" s="1"/>
  <c r="AA42" i="34" s="1"/>
  <c r="N143" i="34"/>
  <c r="N162" i="34"/>
  <c r="O24" i="34"/>
  <c r="N183" i="35"/>
  <c r="N185" i="35" s="1"/>
  <c r="N190" i="35"/>
  <c r="N192" i="35" s="1"/>
  <c r="S24" i="36"/>
  <c r="S60" i="36"/>
  <c r="R144" i="36"/>
  <c r="R163" i="36"/>
  <c r="K196" i="34"/>
  <c r="K190" i="34"/>
  <c r="K192" i="34" s="1"/>
  <c r="N178" i="35"/>
  <c r="N179" i="35" s="1"/>
  <c r="N182" i="35"/>
  <c r="N189" i="35"/>
  <c r="Q29" i="36"/>
  <c r="Q65" i="36"/>
  <c r="P168" i="36"/>
  <c r="P149" i="36"/>
  <c r="O59" i="34"/>
  <c r="O23" i="34"/>
  <c r="N161" i="34"/>
  <c r="N142" i="34"/>
  <c r="O107" i="28"/>
  <c r="O184" i="35"/>
  <c r="O179" i="35"/>
  <c r="O185" i="35"/>
  <c r="O192" i="35"/>
  <c r="O191" i="35"/>
  <c r="L74" i="29"/>
  <c r="L16" i="28" s="1"/>
  <c r="X41" i="30"/>
  <c r="W55" i="30"/>
  <c r="X41" i="29"/>
  <c r="W55" i="29"/>
  <c r="V42" i="33"/>
  <c r="M74" i="35"/>
  <c r="L25" i="28"/>
  <c r="I74" i="31"/>
  <c r="I18" i="28" s="1"/>
  <c r="I74" i="30"/>
  <c r="H17" i="28"/>
  <c r="H9" i="28" s="1"/>
  <c r="H194" i="30"/>
  <c r="H198" i="30"/>
  <c r="K73" i="30"/>
  <c r="K157" i="30"/>
  <c r="L169" i="30"/>
  <c r="L152" i="30"/>
  <c r="L150" i="30"/>
  <c r="L168" i="30"/>
  <c r="L165" i="30"/>
  <c r="L149" i="30"/>
  <c r="L146" i="30"/>
  <c r="L171" i="30"/>
  <c r="J190" i="30"/>
  <c r="J192" i="30" s="1"/>
  <c r="J183" i="30"/>
  <c r="J185" i="30" s="1"/>
  <c r="I197" i="30"/>
  <c r="I191" i="30"/>
  <c r="I193" i="30" s="1"/>
  <c r="K176" i="30"/>
  <c r="J189" i="30"/>
  <c r="J178" i="30"/>
  <c r="J179" i="30" s="1"/>
  <c r="J182" i="30"/>
  <c r="I184" i="30"/>
  <c r="I186" i="30" s="1"/>
  <c r="I196" i="30"/>
  <c r="H74" i="36"/>
  <c r="G26" i="28"/>
  <c r="G10" i="28" s="1"/>
  <c r="H74" i="34"/>
  <c r="G24" i="28"/>
  <c r="G8" i="28" s="1"/>
  <c r="H62" i="32"/>
  <c r="G22" i="28"/>
  <c r="H74" i="33"/>
  <c r="G23" i="28"/>
  <c r="F27" i="28"/>
  <c r="M74" i="29"/>
  <c r="M16" i="28" s="1"/>
  <c r="J189" i="31"/>
  <c r="J191" i="31" s="1"/>
  <c r="L191" i="29"/>
  <c r="L193" i="29" s="1"/>
  <c r="L196" i="29"/>
  <c r="L198" i="29" s="1"/>
  <c r="J178" i="31"/>
  <c r="J179" i="31" s="1"/>
  <c r="M158" i="29"/>
  <c r="K194" i="29"/>
  <c r="M73" i="33"/>
  <c r="M105" i="28" s="1"/>
  <c r="M109" i="28" s="1"/>
  <c r="O34" i="33"/>
  <c r="P70" i="33" s="1"/>
  <c r="O32" i="33"/>
  <c r="P68" i="33" s="1"/>
  <c r="O35" i="33"/>
  <c r="P71" i="33" s="1"/>
  <c r="P25" i="33"/>
  <c r="Q61" i="33" s="1"/>
  <c r="O27" i="33"/>
  <c r="P63" i="33" s="1"/>
  <c r="O30" i="33"/>
  <c r="P66" i="33" s="1"/>
  <c r="O31" i="33"/>
  <c r="P67" i="33" s="1"/>
  <c r="P33" i="33"/>
  <c r="Q69" i="33" s="1"/>
  <c r="P28" i="33"/>
  <c r="Q64" i="33" s="1"/>
  <c r="O24" i="33"/>
  <c r="P60" i="33" s="1"/>
  <c r="N37" i="33"/>
  <c r="P29" i="33"/>
  <c r="Q65" i="33" s="1"/>
  <c r="O26" i="33"/>
  <c r="P62" i="33" s="1"/>
  <c r="M182" i="29"/>
  <c r="M184" i="29" s="1"/>
  <c r="L186" i="29"/>
  <c r="N73" i="29"/>
  <c r="N98" i="28" s="1"/>
  <c r="M178" i="29"/>
  <c r="M179" i="29" s="1"/>
  <c r="H194" i="31"/>
  <c r="M183" i="29"/>
  <c r="M185" i="29" s="1"/>
  <c r="M192" i="29"/>
  <c r="N157" i="29"/>
  <c r="N182" i="29" s="1"/>
  <c r="N176" i="29"/>
  <c r="N190" i="29" s="1"/>
  <c r="AA24" i="32"/>
  <c r="AA21" i="32"/>
  <c r="AA25" i="32"/>
  <c r="AA20" i="32"/>
  <c r="Y61" i="32"/>
  <c r="Y104" i="28" s="1"/>
  <c r="AA29" i="32"/>
  <c r="AA28" i="32"/>
  <c r="AA26" i="32"/>
  <c r="M29" i="31"/>
  <c r="N65" i="31" s="1"/>
  <c r="L168" i="31"/>
  <c r="L149" i="31"/>
  <c r="P25" i="30"/>
  <c r="Q61" i="30" s="1"/>
  <c r="O164" i="30"/>
  <c r="O145" i="30"/>
  <c r="Q27" i="29"/>
  <c r="R63" i="29" s="1"/>
  <c r="P166" i="29"/>
  <c r="P147" i="29"/>
  <c r="M35" i="31"/>
  <c r="N71" i="31" s="1"/>
  <c r="L174" i="31"/>
  <c r="L155" i="31"/>
  <c r="Q35" i="29"/>
  <c r="R71" i="29" s="1"/>
  <c r="P174" i="29"/>
  <c r="P155" i="29"/>
  <c r="Q24" i="29"/>
  <c r="R60" i="29" s="1"/>
  <c r="P163" i="29"/>
  <c r="P144" i="29"/>
  <c r="J184" i="31"/>
  <c r="P30" i="30"/>
  <c r="Q66" i="30" s="1"/>
  <c r="J190" i="31"/>
  <c r="J192" i="31" s="1"/>
  <c r="J183" i="31"/>
  <c r="J185" i="31" s="1"/>
  <c r="I184" i="31"/>
  <c r="I186" i="31" s="1"/>
  <c r="I196" i="31"/>
  <c r="M24" i="31"/>
  <c r="N60" i="31" s="1"/>
  <c r="L144" i="31"/>
  <c r="L163" i="31"/>
  <c r="P29" i="30"/>
  <c r="Q65" i="30" s="1"/>
  <c r="P32" i="29"/>
  <c r="Q68" i="29" s="1"/>
  <c r="O152" i="29"/>
  <c r="O171" i="29"/>
  <c r="Q33" i="30"/>
  <c r="R69" i="30" s="1"/>
  <c r="P172" i="30"/>
  <c r="P153" i="30"/>
  <c r="P29" i="29"/>
  <c r="Q65" i="29" s="1"/>
  <c r="O168" i="29"/>
  <c r="O149" i="29"/>
  <c r="Q24" i="30"/>
  <c r="R60" i="30" s="1"/>
  <c r="P163" i="30"/>
  <c r="P144" i="30"/>
  <c r="P25" i="29"/>
  <c r="Q61" i="29" s="1"/>
  <c r="O164" i="29"/>
  <c r="O145" i="29"/>
  <c r="M23" i="31"/>
  <c r="N59" i="31" s="1"/>
  <c r="L162" i="31"/>
  <c r="L143" i="31"/>
  <c r="M34" i="31"/>
  <c r="N70" i="31" s="1"/>
  <c r="L173" i="31"/>
  <c r="L154" i="31"/>
  <c r="H198" i="31"/>
  <c r="I191" i="31"/>
  <c r="I193" i="31" s="1"/>
  <c r="I197" i="31"/>
  <c r="P31" i="29"/>
  <c r="Q67" i="29" s="1"/>
  <c r="O170" i="29"/>
  <c r="O151" i="29"/>
  <c r="M31" i="31"/>
  <c r="N67" i="31" s="1"/>
  <c r="L170" i="31"/>
  <c r="L151" i="31"/>
  <c r="P31" i="30"/>
  <c r="Q67" i="30" s="1"/>
  <c r="O170" i="30"/>
  <c r="O151" i="30"/>
  <c r="M25" i="31"/>
  <c r="N61" i="31" s="1"/>
  <c r="L164" i="31"/>
  <c r="L145" i="31"/>
  <c r="M27" i="31"/>
  <c r="N63" i="31" s="1"/>
  <c r="L166" i="31"/>
  <c r="L147" i="31"/>
  <c r="K73" i="31"/>
  <c r="Q26" i="29"/>
  <c r="R62" i="29" s="1"/>
  <c r="P165" i="29"/>
  <c r="P146" i="29"/>
  <c r="P30" i="29"/>
  <c r="Q66" i="29" s="1"/>
  <c r="O169" i="29"/>
  <c r="O150" i="29"/>
  <c r="M30" i="31"/>
  <c r="N66" i="31" s="1"/>
  <c r="L169" i="31"/>
  <c r="L150" i="31"/>
  <c r="K176" i="31"/>
  <c r="M26" i="31"/>
  <c r="N62" i="31" s="1"/>
  <c r="L146" i="31"/>
  <c r="L165" i="31"/>
  <c r="Q23" i="30"/>
  <c r="R59" i="30" s="1"/>
  <c r="P162" i="30"/>
  <c r="P143" i="30"/>
  <c r="Q23" i="29"/>
  <c r="R59" i="29" s="1"/>
  <c r="P162" i="29"/>
  <c r="P143" i="29"/>
  <c r="M33" i="31"/>
  <c r="N69" i="31" s="1"/>
  <c r="L172" i="31"/>
  <c r="L153" i="31"/>
  <c r="P28" i="29"/>
  <c r="Q64" i="29" s="1"/>
  <c r="O167" i="29"/>
  <c r="O148" i="29"/>
  <c r="P34" i="30"/>
  <c r="Q70" i="30" s="1"/>
  <c r="O173" i="30"/>
  <c r="O154" i="30"/>
  <c r="P26" i="30"/>
  <c r="Q62" i="30" s="1"/>
  <c r="P35" i="30"/>
  <c r="Q71" i="30" s="1"/>
  <c r="O174" i="30"/>
  <c r="O155" i="30"/>
  <c r="M28" i="31"/>
  <c r="N64" i="31" s="1"/>
  <c r="L167" i="31"/>
  <c r="L148" i="31"/>
  <c r="M32" i="31"/>
  <c r="N68" i="31" s="1"/>
  <c r="L171" i="31"/>
  <c r="L152" i="31"/>
  <c r="Q33" i="29"/>
  <c r="R69" i="29" s="1"/>
  <c r="P172" i="29"/>
  <c r="P153" i="29"/>
  <c r="P32" i="30"/>
  <c r="Q68" i="30" s="1"/>
  <c r="P34" i="29"/>
  <c r="Q70" i="29" s="1"/>
  <c r="O173" i="29"/>
  <c r="O154" i="29"/>
  <c r="K157" i="31"/>
  <c r="M191" i="29"/>
  <c r="M197" i="29"/>
  <c r="J37" i="36"/>
  <c r="G177" i="34"/>
  <c r="G178" i="34" s="1"/>
  <c r="J31" i="32"/>
  <c r="J37" i="34"/>
  <c r="J37" i="35"/>
  <c r="O177" i="36" l="1"/>
  <c r="O198" i="35"/>
  <c r="R73" i="35"/>
  <c r="R107" i="28" s="1"/>
  <c r="M194" i="35"/>
  <c r="S26" i="35"/>
  <c r="R165" i="35"/>
  <c r="S62" i="35"/>
  <c r="R146" i="35"/>
  <c r="R164" i="35"/>
  <c r="R145" i="35"/>
  <c r="S61" i="35"/>
  <c r="S25" i="35"/>
  <c r="S23" i="35"/>
  <c r="S59" i="35"/>
  <c r="R162" i="35"/>
  <c r="R143" i="35"/>
  <c r="R152" i="35"/>
  <c r="R171" i="35"/>
  <c r="S32" i="35"/>
  <c r="S68" i="35"/>
  <c r="S27" i="35"/>
  <c r="S63" i="35"/>
  <c r="R166" i="35"/>
  <c r="R147" i="35"/>
  <c r="S30" i="35"/>
  <c r="S66" i="35"/>
  <c r="R169" i="35"/>
  <c r="R150" i="35"/>
  <c r="R148" i="35"/>
  <c r="S28" i="35"/>
  <c r="R167" i="35"/>
  <c r="S64" i="35"/>
  <c r="P190" i="35"/>
  <c r="P192" i="35" s="1"/>
  <c r="P183" i="35"/>
  <c r="P185" i="35" s="1"/>
  <c r="S24" i="35"/>
  <c r="R163" i="35"/>
  <c r="S60" i="35"/>
  <c r="R144" i="35"/>
  <c r="R155" i="35"/>
  <c r="R174" i="35"/>
  <c r="S71" i="35"/>
  <c r="S35" i="35"/>
  <c r="O186" i="35"/>
  <c r="P182" i="35"/>
  <c r="P189" i="35"/>
  <c r="P178" i="35"/>
  <c r="P179" i="35" s="1"/>
  <c r="P158" i="35"/>
  <c r="S33" i="35"/>
  <c r="S69" i="35"/>
  <c r="R172" i="35"/>
  <c r="R153" i="35"/>
  <c r="R151" i="35"/>
  <c r="R170" i="35"/>
  <c r="S31" i="35"/>
  <c r="S67" i="35"/>
  <c r="S29" i="35"/>
  <c r="S65" i="35"/>
  <c r="R168" i="35"/>
  <c r="R149" i="35"/>
  <c r="R173" i="35"/>
  <c r="S34" i="35"/>
  <c r="R154" i="35"/>
  <c r="S70" i="35"/>
  <c r="Q176" i="35"/>
  <c r="Q157" i="35"/>
  <c r="Q63" i="30"/>
  <c r="Q27" i="30"/>
  <c r="P147" i="30"/>
  <c r="P166" i="30"/>
  <c r="Q64" i="30"/>
  <c r="Q28" i="30"/>
  <c r="P167" i="30"/>
  <c r="P148" i="30"/>
  <c r="R34" i="36"/>
  <c r="R70" i="36"/>
  <c r="Q173" i="36"/>
  <c r="Q154" i="36"/>
  <c r="P71" i="34"/>
  <c r="P35" i="34"/>
  <c r="O173" i="34"/>
  <c r="O154" i="34"/>
  <c r="N197" i="35"/>
  <c r="N191" i="35"/>
  <c r="N193" i="35" s="1"/>
  <c r="T24" i="36"/>
  <c r="T60" i="36"/>
  <c r="S144" i="36"/>
  <c r="S163" i="36"/>
  <c r="R33" i="36"/>
  <c r="R69" i="36"/>
  <c r="Q153" i="36"/>
  <c r="Q172" i="36"/>
  <c r="P68" i="34"/>
  <c r="P32" i="34"/>
  <c r="O170" i="34"/>
  <c r="O151" i="34"/>
  <c r="P176" i="36"/>
  <c r="R25" i="36"/>
  <c r="R61" i="36"/>
  <c r="Q164" i="36"/>
  <c r="Q145" i="36"/>
  <c r="N196" i="35"/>
  <c r="N184" i="35"/>
  <c r="N186" i="35" s="1"/>
  <c r="N194" i="35" s="1"/>
  <c r="X43" i="35"/>
  <c r="X45" i="35"/>
  <c r="P157" i="36"/>
  <c r="P66" i="34"/>
  <c r="P30" i="34"/>
  <c r="O168" i="34"/>
  <c r="O149" i="34"/>
  <c r="R28" i="36"/>
  <c r="R64" i="36"/>
  <c r="Q167" i="36"/>
  <c r="Q148" i="36"/>
  <c r="X50" i="35"/>
  <c r="R32" i="36"/>
  <c r="R68" i="36"/>
  <c r="Q171" i="36"/>
  <c r="Q152" i="36"/>
  <c r="N156" i="34"/>
  <c r="R29" i="36"/>
  <c r="R65" i="36"/>
  <c r="Q168" i="36"/>
  <c r="Q149" i="36"/>
  <c r="N197" i="36"/>
  <c r="N191" i="36"/>
  <c r="N193" i="36" s="1"/>
  <c r="Q73" i="36"/>
  <c r="Q108" i="28" s="1"/>
  <c r="M198" i="35"/>
  <c r="R26" i="36"/>
  <c r="R62" i="36"/>
  <c r="Q165" i="36"/>
  <c r="Q146" i="36"/>
  <c r="P64" i="34"/>
  <c r="P28" i="34"/>
  <c r="O166" i="34"/>
  <c r="O147" i="34"/>
  <c r="X46" i="35"/>
  <c r="P69" i="34"/>
  <c r="P33" i="34"/>
  <c r="O152" i="34"/>
  <c r="O171" i="34"/>
  <c r="X44" i="35"/>
  <c r="X52" i="35"/>
  <c r="O193" i="35"/>
  <c r="O194" i="35" s="1"/>
  <c r="N175" i="34"/>
  <c r="P60" i="34"/>
  <c r="P24" i="34"/>
  <c r="O162" i="34"/>
  <c r="O143" i="34"/>
  <c r="M189" i="34"/>
  <c r="M191" i="34" s="1"/>
  <c r="M182" i="34"/>
  <c r="M184" i="34" s="1"/>
  <c r="N184" i="36"/>
  <c r="N186" i="36" s="1"/>
  <c r="N196" i="36"/>
  <c r="R30" i="36"/>
  <c r="R66" i="36"/>
  <c r="Q169" i="36"/>
  <c r="Q150" i="36"/>
  <c r="R23" i="36"/>
  <c r="R59" i="36"/>
  <c r="Q143" i="36"/>
  <c r="Q162" i="36"/>
  <c r="R35" i="36"/>
  <c r="R71" i="36"/>
  <c r="Q174" i="36"/>
  <c r="Q155" i="36"/>
  <c r="O190" i="36"/>
  <c r="O192" i="36" s="1"/>
  <c r="O183" i="36"/>
  <c r="O185" i="36" s="1"/>
  <c r="X47" i="35"/>
  <c r="P62" i="34"/>
  <c r="P26" i="34"/>
  <c r="O164" i="34"/>
  <c r="O145" i="34"/>
  <c r="V41" i="34"/>
  <c r="U55" i="34"/>
  <c r="K193" i="34"/>
  <c r="L183" i="34"/>
  <c r="L185" i="34" s="1"/>
  <c r="L195" i="34"/>
  <c r="P61" i="34"/>
  <c r="P25" i="34"/>
  <c r="O163" i="34"/>
  <c r="O144" i="34"/>
  <c r="X41" i="35"/>
  <c r="W55" i="35"/>
  <c r="P59" i="34"/>
  <c r="P23" i="34"/>
  <c r="O142" i="34"/>
  <c r="O161" i="34"/>
  <c r="P70" i="34"/>
  <c r="O172" i="34"/>
  <c r="P34" i="34"/>
  <c r="O153" i="34"/>
  <c r="K197" i="34"/>
  <c r="X48" i="35"/>
  <c r="S31" i="36"/>
  <c r="S67" i="36"/>
  <c r="R170" i="36"/>
  <c r="R151" i="36"/>
  <c r="P59" i="33"/>
  <c r="P23" i="33"/>
  <c r="X42" i="35"/>
  <c r="X53" i="35"/>
  <c r="L190" i="34"/>
  <c r="L192" i="34" s="1"/>
  <c r="L196" i="34"/>
  <c r="X49" i="35"/>
  <c r="M188" i="34"/>
  <c r="M181" i="34"/>
  <c r="X51" i="35"/>
  <c r="M198" i="36"/>
  <c r="M157" i="34"/>
  <c r="N157" i="34" s="1"/>
  <c r="U55" i="33"/>
  <c r="O73" i="34"/>
  <c r="P63" i="34"/>
  <c r="O165" i="34"/>
  <c r="P27" i="34"/>
  <c r="O146" i="34"/>
  <c r="P67" i="34"/>
  <c r="P31" i="34"/>
  <c r="O150" i="34"/>
  <c r="O169" i="34"/>
  <c r="S27" i="36"/>
  <c r="S63" i="36"/>
  <c r="R166" i="36"/>
  <c r="R147" i="36"/>
  <c r="P177" i="36"/>
  <c r="M194" i="36"/>
  <c r="P65" i="34"/>
  <c r="O167" i="34"/>
  <c r="O148" i="34"/>
  <c r="P29" i="34"/>
  <c r="O189" i="36"/>
  <c r="O182" i="36"/>
  <c r="O178" i="36"/>
  <c r="O179" i="36" s="1"/>
  <c r="Y41" i="30"/>
  <c r="X55" i="30"/>
  <c r="Y41" i="29"/>
  <c r="X55" i="29"/>
  <c r="W42" i="33"/>
  <c r="V55" i="33"/>
  <c r="J74" i="31"/>
  <c r="J18" i="28" s="1"/>
  <c r="N74" i="29"/>
  <c r="N16" i="28" s="1"/>
  <c r="N74" i="35"/>
  <c r="M25" i="28"/>
  <c r="J74" i="30"/>
  <c r="I17" i="28"/>
  <c r="I9" i="28" s="1"/>
  <c r="I74" i="33"/>
  <c r="H23" i="28"/>
  <c r="I74" i="34"/>
  <c r="H24" i="28"/>
  <c r="H8" i="28" s="1"/>
  <c r="I62" i="32"/>
  <c r="H22" i="28"/>
  <c r="I74" i="36"/>
  <c r="H26" i="28"/>
  <c r="H10" i="28" s="1"/>
  <c r="L157" i="30"/>
  <c r="L182" i="30" s="1"/>
  <c r="J184" i="30"/>
  <c r="J186" i="30" s="1"/>
  <c r="J196" i="30"/>
  <c r="M146" i="30"/>
  <c r="M149" i="30"/>
  <c r="M169" i="30"/>
  <c r="M171" i="30"/>
  <c r="M150" i="30"/>
  <c r="M152" i="30"/>
  <c r="M165" i="30"/>
  <c r="M168" i="30"/>
  <c r="L176" i="30"/>
  <c r="K182" i="30"/>
  <c r="K189" i="30"/>
  <c r="K178" i="30"/>
  <c r="K179" i="30" s="1"/>
  <c r="I198" i="30"/>
  <c r="J191" i="30"/>
  <c r="J193" i="30" s="1"/>
  <c r="J197" i="30"/>
  <c r="L73" i="30"/>
  <c r="L99" i="28" s="1"/>
  <c r="I194" i="30"/>
  <c r="K183" i="30"/>
  <c r="K185" i="30" s="1"/>
  <c r="K190" i="30"/>
  <c r="K192" i="30" s="1"/>
  <c r="G27" i="28"/>
  <c r="M193" i="29"/>
  <c r="J197" i="31"/>
  <c r="L194" i="29"/>
  <c r="N192" i="29"/>
  <c r="M196" i="29"/>
  <c r="M198" i="29" s="1"/>
  <c r="M186" i="29"/>
  <c r="N73" i="33"/>
  <c r="N105" i="28" s="1"/>
  <c r="N109" i="28" s="1"/>
  <c r="Q29" i="33"/>
  <c r="R65" i="33" s="1"/>
  <c r="Q28" i="33"/>
  <c r="R64" i="33" s="1"/>
  <c r="P31" i="33"/>
  <c r="Q67" i="33" s="1"/>
  <c r="P27" i="33"/>
  <c r="Q63" i="33" s="1"/>
  <c r="P35" i="33"/>
  <c r="Q71" i="33" s="1"/>
  <c r="P34" i="33"/>
  <c r="Q70" i="33" s="1"/>
  <c r="P26" i="33"/>
  <c r="Q62" i="33" s="1"/>
  <c r="P24" i="33"/>
  <c r="Q60" i="33" s="1"/>
  <c r="O37" i="33"/>
  <c r="D38" i="47" s="1"/>
  <c r="Q33" i="33"/>
  <c r="R69" i="33" s="1"/>
  <c r="P30" i="33"/>
  <c r="Q66" i="33" s="1"/>
  <c r="Q25" i="33"/>
  <c r="R61" i="33" s="1"/>
  <c r="P32" i="33"/>
  <c r="Q68" i="33" s="1"/>
  <c r="N158" i="29"/>
  <c r="J193" i="31"/>
  <c r="I194" i="31"/>
  <c r="N183" i="29"/>
  <c r="N185" i="29" s="1"/>
  <c r="N178" i="29"/>
  <c r="N179" i="29" s="1"/>
  <c r="N189" i="29"/>
  <c r="N191" i="29" s="1"/>
  <c r="O157" i="29"/>
  <c r="O176" i="29"/>
  <c r="O183" i="29" s="1"/>
  <c r="O73" i="29"/>
  <c r="O98" i="28" s="1"/>
  <c r="Z61" i="32"/>
  <c r="Z104" i="28" s="1"/>
  <c r="K189" i="31"/>
  <c r="K182" i="31"/>
  <c r="K178" i="31"/>
  <c r="K179" i="31" s="1"/>
  <c r="M166" i="31"/>
  <c r="M147" i="31"/>
  <c r="M164" i="31"/>
  <c r="M145" i="31"/>
  <c r="Q31" i="30"/>
  <c r="R67" i="30" s="1"/>
  <c r="P170" i="30"/>
  <c r="P151" i="30"/>
  <c r="M170" i="31"/>
  <c r="M151" i="31"/>
  <c r="Q31" i="29"/>
  <c r="R67" i="29" s="1"/>
  <c r="P151" i="29"/>
  <c r="P170" i="29"/>
  <c r="M173" i="31"/>
  <c r="M154" i="31"/>
  <c r="M162" i="31"/>
  <c r="M143" i="31"/>
  <c r="Q25" i="29"/>
  <c r="R61" i="29" s="1"/>
  <c r="P164" i="29"/>
  <c r="P145" i="29"/>
  <c r="R24" i="30"/>
  <c r="S60" i="30" s="1"/>
  <c r="Q163" i="30"/>
  <c r="Q144" i="30"/>
  <c r="Q29" i="29"/>
  <c r="R65" i="29" s="1"/>
  <c r="P168" i="29"/>
  <c r="P149" i="29"/>
  <c r="J196" i="31"/>
  <c r="Q34" i="29"/>
  <c r="R70" i="29" s="1"/>
  <c r="P173" i="29"/>
  <c r="P154" i="29"/>
  <c r="Q32" i="30"/>
  <c r="R68" i="30" s="1"/>
  <c r="R33" i="29"/>
  <c r="S69" i="29" s="1"/>
  <c r="Q172" i="29"/>
  <c r="Q153" i="29"/>
  <c r="M171" i="31"/>
  <c r="M152" i="31"/>
  <c r="M167" i="31"/>
  <c r="M148" i="31"/>
  <c r="Q35" i="30"/>
  <c r="R71" i="30" s="1"/>
  <c r="P174" i="30"/>
  <c r="P155" i="30"/>
  <c r="Q26" i="30"/>
  <c r="R62" i="30" s="1"/>
  <c r="Q34" i="30"/>
  <c r="R70" i="30" s="1"/>
  <c r="P173" i="30"/>
  <c r="P154" i="30"/>
  <c r="Q28" i="29"/>
  <c r="R64" i="29" s="1"/>
  <c r="P167" i="29"/>
  <c r="P148" i="29"/>
  <c r="L73" i="31"/>
  <c r="L100" i="28" s="1"/>
  <c r="R33" i="30"/>
  <c r="S69" i="30" s="1"/>
  <c r="Q172" i="30"/>
  <c r="Q153" i="30"/>
  <c r="Q32" i="29"/>
  <c r="R68" i="29" s="1"/>
  <c r="P152" i="29"/>
  <c r="P171" i="29"/>
  <c r="Q29" i="30"/>
  <c r="R65" i="30" s="1"/>
  <c r="M144" i="31"/>
  <c r="M163" i="31"/>
  <c r="Q30" i="30"/>
  <c r="R66" i="30" s="1"/>
  <c r="J186" i="31"/>
  <c r="R24" i="29"/>
  <c r="S60" i="29" s="1"/>
  <c r="Q163" i="29"/>
  <c r="Q144" i="29"/>
  <c r="R35" i="29"/>
  <c r="S71" i="29" s="1"/>
  <c r="Q174" i="29"/>
  <c r="Q155" i="29"/>
  <c r="M174" i="31"/>
  <c r="M155" i="31"/>
  <c r="R27" i="29"/>
  <c r="S63" i="29" s="1"/>
  <c r="Q166" i="29"/>
  <c r="Q147" i="29"/>
  <c r="Q25" i="30"/>
  <c r="R61" i="30" s="1"/>
  <c r="P164" i="30"/>
  <c r="P145" i="30"/>
  <c r="M168" i="31"/>
  <c r="M149" i="31"/>
  <c r="N184" i="29"/>
  <c r="K190" i="31"/>
  <c r="K192" i="31" s="1"/>
  <c r="K183" i="31"/>
  <c r="K185" i="31" s="1"/>
  <c r="M169" i="31"/>
  <c r="M150" i="31"/>
  <c r="Q30" i="29"/>
  <c r="R66" i="29" s="1"/>
  <c r="P169" i="29"/>
  <c r="P150" i="29"/>
  <c r="R26" i="29"/>
  <c r="S62" i="29" s="1"/>
  <c r="Q165" i="29"/>
  <c r="Q146" i="29"/>
  <c r="L157" i="31"/>
  <c r="I198" i="31"/>
  <c r="M172" i="31"/>
  <c r="M153" i="31"/>
  <c r="R23" i="29"/>
  <c r="S59" i="29" s="1"/>
  <c r="Q162" i="29"/>
  <c r="Q143" i="29"/>
  <c r="R23" i="30"/>
  <c r="S59" i="30" s="1"/>
  <c r="Q162" i="30"/>
  <c r="Q143" i="30"/>
  <c r="M146" i="31"/>
  <c r="M165" i="31"/>
  <c r="L176" i="31"/>
  <c r="K37" i="36"/>
  <c r="H177" i="34"/>
  <c r="H178" i="34" s="1"/>
  <c r="K37" i="34"/>
  <c r="K31" i="32"/>
  <c r="K37" i="35"/>
  <c r="N198" i="35" l="1"/>
  <c r="Q183" i="35"/>
  <c r="Q185" i="35" s="1"/>
  <c r="Q190" i="35"/>
  <c r="Q192" i="35" s="1"/>
  <c r="Q158" i="35"/>
  <c r="R157" i="35"/>
  <c r="T33" i="35"/>
  <c r="S153" i="35"/>
  <c r="T69" i="35"/>
  <c r="S172" i="35"/>
  <c r="T31" i="35"/>
  <c r="T67" i="35"/>
  <c r="S170" i="35"/>
  <c r="S151" i="35"/>
  <c r="R176" i="35"/>
  <c r="Q189" i="35"/>
  <c r="Q178" i="35"/>
  <c r="Q179" i="35" s="1"/>
  <c r="Q182" i="35"/>
  <c r="S154" i="35"/>
  <c r="S173" i="35"/>
  <c r="T34" i="35"/>
  <c r="T70" i="35"/>
  <c r="P191" i="35"/>
  <c r="P193" i="35" s="1"/>
  <c r="P197" i="35"/>
  <c r="S148" i="35"/>
  <c r="T28" i="35"/>
  <c r="T64" i="35"/>
  <c r="S167" i="35"/>
  <c r="S73" i="35"/>
  <c r="S107" i="28" s="1"/>
  <c r="T71" i="35"/>
  <c r="S174" i="35"/>
  <c r="S155" i="35"/>
  <c r="T35" i="35"/>
  <c r="P184" i="35"/>
  <c r="P186" i="35" s="1"/>
  <c r="P196" i="35"/>
  <c r="T27" i="35"/>
  <c r="S147" i="35"/>
  <c r="T63" i="35"/>
  <c r="S166" i="35"/>
  <c r="T23" i="35"/>
  <c r="T59" i="35"/>
  <c r="S162" i="35"/>
  <c r="S143" i="35"/>
  <c r="T26" i="35"/>
  <c r="T62" i="35"/>
  <c r="S165" i="35"/>
  <c r="S146" i="35"/>
  <c r="S149" i="35"/>
  <c r="T65" i="35"/>
  <c r="S168" i="35"/>
  <c r="T29" i="35"/>
  <c r="Q177" i="35"/>
  <c r="S145" i="35"/>
  <c r="T25" i="35"/>
  <c r="S164" i="35"/>
  <c r="T61" i="35"/>
  <c r="T30" i="35"/>
  <c r="T66" i="35"/>
  <c r="S169" i="35"/>
  <c r="S150" i="35"/>
  <c r="T24" i="35"/>
  <c r="T60" i="35"/>
  <c r="S144" i="35"/>
  <c r="S163" i="35"/>
  <c r="T68" i="35"/>
  <c r="S171" i="35"/>
  <c r="T32" i="35"/>
  <c r="S152" i="35"/>
  <c r="O59" i="31"/>
  <c r="V48" i="31"/>
  <c r="W48" i="31" s="1"/>
  <c r="X48" i="31" s="1"/>
  <c r="Y48" i="31" s="1"/>
  <c r="Z48" i="31" s="1"/>
  <c r="AA48" i="31" s="1"/>
  <c r="O66" i="31"/>
  <c r="V42" i="31"/>
  <c r="W42" i="31" s="1"/>
  <c r="X42" i="31" s="1"/>
  <c r="Y42" i="31" s="1"/>
  <c r="Z42" i="31" s="1"/>
  <c r="AA42" i="31" s="1"/>
  <c r="O60" i="31"/>
  <c r="V46" i="31"/>
  <c r="W46" i="31" s="1"/>
  <c r="X46" i="31" s="1"/>
  <c r="Y46" i="31" s="1"/>
  <c r="Z46" i="31" s="1"/>
  <c r="AA46" i="31" s="1"/>
  <c r="O64" i="31"/>
  <c r="R64" i="30"/>
  <c r="Q148" i="30"/>
  <c r="Q167" i="30"/>
  <c r="R28" i="30"/>
  <c r="V43" i="31"/>
  <c r="W43" i="31" s="1"/>
  <c r="X43" i="31" s="1"/>
  <c r="Y43" i="31" s="1"/>
  <c r="Z43" i="31" s="1"/>
  <c r="AA43" i="31" s="1"/>
  <c r="O61" i="31"/>
  <c r="V52" i="31"/>
  <c r="W52" i="31" s="1"/>
  <c r="X52" i="31" s="1"/>
  <c r="Y52" i="31" s="1"/>
  <c r="Z52" i="31" s="1"/>
  <c r="AA52" i="31" s="1"/>
  <c r="O70" i="31"/>
  <c r="V51" i="31"/>
  <c r="W51" i="31" s="1"/>
  <c r="X51" i="31" s="1"/>
  <c r="Y51" i="31" s="1"/>
  <c r="Z51" i="31" s="1"/>
  <c r="AA51" i="31" s="1"/>
  <c r="O69" i="31"/>
  <c r="V50" i="31"/>
  <c r="W50" i="31" s="1"/>
  <c r="X50" i="31" s="1"/>
  <c r="Y50" i="31" s="1"/>
  <c r="Z50" i="31" s="1"/>
  <c r="AA50" i="31" s="1"/>
  <c r="O68" i="31"/>
  <c r="V49" i="31"/>
  <c r="W49" i="31" s="1"/>
  <c r="X49" i="31" s="1"/>
  <c r="Y49" i="31" s="1"/>
  <c r="Z49" i="31" s="1"/>
  <c r="AA49" i="31" s="1"/>
  <c r="O67" i="31"/>
  <c r="V44" i="31"/>
  <c r="W44" i="31" s="1"/>
  <c r="X44" i="31" s="1"/>
  <c r="Y44" i="31" s="1"/>
  <c r="Z44" i="31" s="1"/>
  <c r="AA44" i="31" s="1"/>
  <c r="O62" i="31"/>
  <c r="V47" i="31"/>
  <c r="W47" i="31" s="1"/>
  <c r="X47" i="31" s="1"/>
  <c r="Y47" i="31" s="1"/>
  <c r="Z47" i="31" s="1"/>
  <c r="AA47" i="31" s="1"/>
  <c r="O65" i="31"/>
  <c r="V45" i="31"/>
  <c r="W45" i="31" s="1"/>
  <c r="X45" i="31" s="1"/>
  <c r="Y45" i="31" s="1"/>
  <c r="Z45" i="31" s="1"/>
  <c r="AA45" i="31" s="1"/>
  <c r="O63" i="31"/>
  <c r="R63" i="30"/>
  <c r="Q147" i="30"/>
  <c r="R27" i="30"/>
  <c r="Q166" i="30"/>
  <c r="V53" i="31"/>
  <c r="W53" i="31" s="1"/>
  <c r="X53" i="31" s="1"/>
  <c r="Y53" i="31" s="1"/>
  <c r="Z53" i="31" s="1"/>
  <c r="AA53" i="31" s="1"/>
  <c r="O71" i="31"/>
  <c r="Q63" i="34"/>
  <c r="Q27" i="34"/>
  <c r="P165" i="34"/>
  <c r="P146" i="34"/>
  <c r="Y51" i="35"/>
  <c r="Y53" i="35"/>
  <c r="Q59" i="34"/>
  <c r="Q23" i="34"/>
  <c r="P142" i="34"/>
  <c r="P161" i="34"/>
  <c r="Q61" i="34"/>
  <c r="Q25" i="34"/>
  <c r="P163" i="34"/>
  <c r="P144" i="34"/>
  <c r="S28" i="36"/>
  <c r="S64" i="36"/>
  <c r="R167" i="36"/>
  <c r="R148" i="36"/>
  <c r="P182" i="36"/>
  <c r="P189" i="36"/>
  <c r="P178" i="36"/>
  <c r="P179" i="36" s="1"/>
  <c r="Q71" i="34"/>
  <c r="P173" i="34"/>
  <c r="P154" i="34"/>
  <c r="Q35" i="34"/>
  <c r="Q70" i="34"/>
  <c r="Q34" i="34"/>
  <c r="P172" i="34"/>
  <c r="P153" i="34"/>
  <c r="M183" i="34"/>
  <c r="M185" i="34" s="1"/>
  <c r="M195" i="34"/>
  <c r="P73" i="34"/>
  <c r="Y52" i="35"/>
  <c r="S26" i="36"/>
  <c r="S62" i="36"/>
  <c r="R165" i="36"/>
  <c r="R146" i="36"/>
  <c r="S25" i="36"/>
  <c r="S61" i="36"/>
  <c r="R164" i="36"/>
  <c r="R145" i="36"/>
  <c r="S33" i="36"/>
  <c r="S69" i="36"/>
  <c r="R172" i="36"/>
  <c r="R153" i="36"/>
  <c r="O196" i="36"/>
  <c r="O184" i="36"/>
  <c r="O186" i="36" s="1"/>
  <c r="O191" i="36"/>
  <c r="O193" i="36" s="1"/>
  <c r="O197" i="36"/>
  <c r="T27" i="36"/>
  <c r="T63" i="36"/>
  <c r="S147" i="36"/>
  <c r="S166" i="36"/>
  <c r="M196" i="34"/>
  <c r="M190" i="34"/>
  <c r="M192" i="34" s="1"/>
  <c r="T31" i="36"/>
  <c r="T67" i="36"/>
  <c r="S170" i="36"/>
  <c r="S151" i="36"/>
  <c r="L197" i="34"/>
  <c r="Q62" i="34"/>
  <c r="Q26" i="34"/>
  <c r="P145" i="34"/>
  <c r="P164" i="34"/>
  <c r="Q60" i="34"/>
  <c r="Q24" i="34"/>
  <c r="P162" i="34"/>
  <c r="P143" i="34"/>
  <c r="Q69" i="34"/>
  <c r="Q33" i="34"/>
  <c r="P171" i="34"/>
  <c r="P152" i="34"/>
  <c r="S32" i="36"/>
  <c r="S68" i="36"/>
  <c r="R171" i="36"/>
  <c r="R152" i="36"/>
  <c r="Y45" i="35"/>
  <c r="Q65" i="34"/>
  <c r="P148" i="34"/>
  <c r="Q29" i="34"/>
  <c r="P167" i="34"/>
  <c r="O106" i="28"/>
  <c r="O90" i="28" s="1"/>
  <c r="O178" i="34"/>
  <c r="L193" i="34"/>
  <c r="S35" i="36"/>
  <c r="S71" i="36"/>
  <c r="R155" i="36"/>
  <c r="R174" i="36"/>
  <c r="S30" i="36"/>
  <c r="S66" i="36"/>
  <c r="R169" i="36"/>
  <c r="R150" i="36"/>
  <c r="U24" i="36"/>
  <c r="U60" i="36"/>
  <c r="T163" i="36"/>
  <c r="T144" i="36"/>
  <c r="Y44" i="35"/>
  <c r="Y49" i="35"/>
  <c r="Y42" i="35"/>
  <c r="Y48" i="35"/>
  <c r="Q176" i="36"/>
  <c r="N198" i="36"/>
  <c r="N189" i="34"/>
  <c r="N191" i="34" s="1"/>
  <c r="N182" i="34"/>
  <c r="N184" i="34" s="1"/>
  <c r="Q64" i="34"/>
  <c r="P147" i="34"/>
  <c r="Q28" i="34"/>
  <c r="P166" i="34"/>
  <c r="Y50" i="35"/>
  <c r="N176" i="34"/>
  <c r="P190" i="36"/>
  <c r="P192" i="36" s="1"/>
  <c r="P183" i="36"/>
  <c r="P185" i="36" s="1"/>
  <c r="Q68" i="34"/>
  <c r="Q32" i="34"/>
  <c r="P170" i="34"/>
  <c r="P151" i="34"/>
  <c r="S23" i="36"/>
  <c r="S59" i="36"/>
  <c r="R162" i="36"/>
  <c r="R143" i="36"/>
  <c r="Q67" i="34"/>
  <c r="Q31" i="34"/>
  <c r="P150" i="34"/>
  <c r="P169" i="34"/>
  <c r="Q59" i="33"/>
  <c r="Q23" i="33"/>
  <c r="Y41" i="35"/>
  <c r="X55" i="35"/>
  <c r="Y47" i="35"/>
  <c r="Q157" i="36"/>
  <c r="N194" i="36"/>
  <c r="Y46" i="35"/>
  <c r="S29" i="36"/>
  <c r="S65" i="36"/>
  <c r="R168" i="36"/>
  <c r="R149" i="36"/>
  <c r="S34" i="36"/>
  <c r="S70" i="36"/>
  <c r="R154" i="36"/>
  <c r="R173" i="36"/>
  <c r="O156" i="34"/>
  <c r="O157" i="34" s="1"/>
  <c r="Q177" i="36"/>
  <c r="O175" i="34"/>
  <c r="W41" i="34"/>
  <c r="V55" i="34"/>
  <c r="R73" i="36"/>
  <c r="R108" i="28" s="1"/>
  <c r="N188" i="34"/>
  <c r="N181" i="34"/>
  <c r="Q66" i="34"/>
  <c r="P168" i="34"/>
  <c r="Q30" i="34"/>
  <c r="P149" i="34"/>
  <c r="Y43" i="35"/>
  <c r="P158" i="36"/>
  <c r="V41" i="31"/>
  <c r="K74" i="31"/>
  <c r="K18" i="28" s="1"/>
  <c r="Z41" i="30"/>
  <c r="Y55" i="30"/>
  <c r="Z41" i="29"/>
  <c r="Y55" i="29"/>
  <c r="X42" i="33"/>
  <c r="W55" i="33"/>
  <c r="O74" i="29"/>
  <c r="O16" i="28" s="1"/>
  <c r="O74" i="35"/>
  <c r="N25" i="28"/>
  <c r="K74" i="30"/>
  <c r="J17" i="28"/>
  <c r="J9" i="28" s="1"/>
  <c r="J74" i="36"/>
  <c r="I26" i="28"/>
  <c r="I10" i="28" s="1"/>
  <c r="J74" i="34"/>
  <c r="I24" i="28"/>
  <c r="I8" i="28" s="1"/>
  <c r="J62" i="32"/>
  <c r="I22" i="28"/>
  <c r="J74" i="33"/>
  <c r="I23" i="28"/>
  <c r="L189" i="30"/>
  <c r="L191" i="30" s="1"/>
  <c r="H27" i="28"/>
  <c r="J194" i="30"/>
  <c r="L183" i="30"/>
  <c r="L185" i="30" s="1"/>
  <c r="L190" i="30"/>
  <c r="L192" i="30" s="1"/>
  <c r="M73" i="30"/>
  <c r="M99" i="28" s="1"/>
  <c r="N149" i="30"/>
  <c r="N146" i="30"/>
  <c r="N171" i="30"/>
  <c r="N169" i="30"/>
  <c r="N152" i="30"/>
  <c r="N150" i="30"/>
  <c r="N168" i="30"/>
  <c r="N165" i="30"/>
  <c r="J198" i="30"/>
  <c r="K191" i="30"/>
  <c r="K193" i="30" s="1"/>
  <c r="K197" i="30"/>
  <c r="L178" i="30"/>
  <c r="L179" i="30" s="1"/>
  <c r="M176" i="30"/>
  <c r="K184" i="30"/>
  <c r="K186" i="30" s="1"/>
  <c r="K196" i="30"/>
  <c r="L184" i="30"/>
  <c r="M157" i="30"/>
  <c r="J198" i="31"/>
  <c r="N186" i="29"/>
  <c r="O158" i="29"/>
  <c r="M194" i="29"/>
  <c r="N193" i="29"/>
  <c r="N196" i="29"/>
  <c r="J194" i="31"/>
  <c r="O73" i="33"/>
  <c r="O105" i="28" s="1"/>
  <c r="O109" i="28" s="1"/>
  <c r="Q26" i="33"/>
  <c r="R62" i="33" s="1"/>
  <c r="Q35" i="33"/>
  <c r="R71" i="33" s="1"/>
  <c r="Q31" i="33"/>
  <c r="R67" i="33" s="1"/>
  <c r="R29" i="33"/>
  <c r="S65" i="33" s="1"/>
  <c r="R33" i="33"/>
  <c r="S69" i="33" s="1"/>
  <c r="Q32" i="33"/>
  <c r="R68" i="33" s="1"/>
  <c r="Q30" i="33"/>
  <c r="R66" i="33" s="1"/>
  <c r="R25" i="33"/>
  <c r="S61" i="33" s="1"/>
  <c r="Q24" i="33"/>
  <c r="R60" i="33" s="1"/>
  <c r="P37" i="33"/>
  <c r="Q34" i="33"/>
  <c r="R70" i="33" s="1"/>
  <c r="Q27" i="33"/>
  <c r="R63" i="33" s="1"/>
  <c r="R28" i="33"/>
  <c r="S64" i="33" s="1"/>
  <c r="O189" i="29"/>
  <c r="N197" i="29"/>
  <c r="P176" i="29"/>
  <c r="P183" i="29" s="1"/>
  <c r="O190" i="29"/>
  <c r="O182" i="29"/>
  <c r="O196" i="29" s="1"/>
  <c r="O178" i="29"/>
  <c r="O179" i="29" s="1"/>
  <c r="P73" i="29"/>
  <c r="P98" i="28" s="1"/>
  <c r="AA61" i="32"/>
  <c r="AA104" i="28" s="1"/>
  <c r="O26" i="31"/>
  <c r="P62" i="31" s="1"/>
  <c r="N165" i="31"/>
  <c r="N146" i="31"/>
  <c r="O33" i="31"/>
  <c r="P69" i="31" s="1"/>
  <c r="N172" i="31"/>
  <c r="N153" i="31"/>
  <c r="S26" i="29"/>
  <c r="T62" i="29" s="1"/>
  <c r="R165" i="29"/>
  <c r="R146" i="29"/>
  <c r="R30" i="29"/>
  <c r="S66" i="29" s="1"/>
  <c r="Q169" i="29"/>
  <c r="Q150" i="29"/>
  <c r="O30" i="31"/>
  <c r="P66" i="31" s="1"/>
  <c r="N169" i="31"/>
  <c r="N150" i="31"/>
  <c r="O29" i="31"/>
  <c r="P65" i="31" s="1"/>
  <c r="N168" i="31"/>
  <c r="N149" i="31"/>
  <c r="R25" i="30"/>
  <c r="S61" i="30" s="1"/>
  <c r="Q164" i="30"/>
  <c r="Q145" i="30"/>
  <c r="S27" i="29"/>
  <c r="T63" i="29" s="1"/>
  <c r="R166" i="29"/>
  <c r="R147" i="29"/>
  <c r="O35" i="31"/>
  <c r="P71" i="31" s="1"/>
  <c r="N174" i="31"/>
  <c r="N155" i="31"/>
  <c r="S35" i="29"/>
  <c r="T71" i="29" s="1"/>
  <c r="R174" i="29"/>
  <c r="R155" i="29"/>
  <c r="S24" i="29"/>
  <c r="T60" i="29" s="1"/>
  <c r="R163" i="29"/>
  <c r="R144" i="29"/>
  <c r="M157" i="31"/>
  <c r="R29" i="29"/>
  <c r="S65" i="29" s="1"/>
  <c r="Q168" i="29"/>
  <c r="Q149" i="29"/>
  <c r="S24" i="30"/>
  <c r="T60" i="30" s="1"/>
  <c r="R163" i="30"/>
  <c r="R144" i="30"/>
  <c r="R25" i="29"/>
  <c r="S61" i="29" s="1"/>
  <c r="Q164" i="29"/>
  <c r="Q145" i="29"/>
  <c r="O23" i="31"/>
  <c r="P59" i="31" s="1"/>
  <c r="N143" i="31"/>
  <c r="N162" i="31"/>
  <c r="O34" i="31"/>
  <c r="P70" i="31" s="1"/>
  <c r="N173" i="31"/>
  <c r="N154" i="31"/>
  <c r="K191" i="31"/>
  <c r="K193" i="31" s="1"/>
  <c r="K197" i="31"/>
  <c r="L189" i="31"/>
  <c r="L182" i="31"/>
  <c r="L178" i="31"/>
  <c r="L179" i="31" s="1"/>
  <c r="L190" i="31"/>
  <c r="L192" i="31" s="1"/>
  <c r="L183" i="31"/>
  <c r="L185" i="31" s="1"/>
  <c r="S23" i="30"/>
  <c r="T59" i="30" s="1"/>
  <c r="R162" i="30"/>
  <c r="R143" i="30"/>
  <c r="S23" i="29"/>
  <c r="T59" i="29" s="1"/>
  <c r="R162" i="29"/>
  <c r="R143" i="29"/>
  <c r="R30" i="30"/>
  <c r="S66" i="30" s="1"/>
  <c r="O24" i="31"/>
  <c r="P60" i="31" s="1"/>
  <c r="N163" i="31"/>
  <c r="N144" i="31"/>
  <c r="R29" i="30"/>
  <c r="S65" i="30" s="1"/>
  <c r="R32" i="29"/>
  <c r="S68" i="29" s="1"/>
  <c r="Q171" i="29"/>
  <c r="Q152" i="29"/>
  <c r="S33" i="30"/>
  <c r="T69" i="30" s="1"/>
  <c r="R172" i="30"/>
  <c r="R153" i="30"/>
  <c r="R28" i="29"/>
  <c r="S64" i="29" s="1"/>
  <c r="Q167" i="29"/>
  <c r="Q148" i="29"/>
  <c r="R34" i="30"/>
  <c r="S70" i="30" s="1"/>
  <c r="Q173" i="30"/>
  <c r="Q154" i="30"/>
  <c r="R26" i="30"/>
  <c r="S62" i="30" s="1"/>
  <c r="R35" i="30"/>
  <c r="S71" i="30" s="1"/>
  <c r="Q174" i="30"/>
  <c r="Q155" i="30"/>
  <c r="O28" i="31"/>
  <c r="P64" i="31" s="1"/>
  <c r="N167" i="31"/>
  <c r="N148" i="31"/>
  <c r="O32" i="31"/>
  <c r="P68" i="31" s="1"/>
  <c r="N171" i="31"/>
  <c r="N152" i="31"/>
  <c r="M73" i="31"/>
  <c r="M100" i="28" s="1"/>
  <c r="P157" i="29"/>
  <c r="M176" i="31"/>
  <c r="S33" i="29"/>
  <c r="T69" i="29" s="1"/>
  <c r="R172" i="29"/>
  <c r="R153" i="29"/>
  <c r="R32" i="30"/>
  <c r="S68" i="30" s="1"/>
  <c r="Q173" i="29"/>
  <c r="Q154" i="29"/>
  <c r="R34" i="29"/>
  <c r="S70" i="29" s="1"/>
  <c r="R31" i="29"/>
  <c r="S67" i="29" s="1"/>
  <c r="Q151" i="29"/>
  <c r="Q170" i="29"/>
  <c r="O31" i="31"/>
  <c r="P67" i="31" s="1"/>
  <c r="N170" i="31"/>
  <c r="N151" i="31"/>
  <c r="R31" i="30"/>
  <c r="S67" i="30" s="1"/>
  <c r="Q170" i="30"/>
  <c r="Q151" i="30"/>
  <c r="O25" i="31"/>
  <c r="P61" i="31" s="1"/>
  <c r="N145" i="31"/>
  <c r="N164" i="31"/>
  <c r="O27" i="31"/>
  <c r="P63" i="31" s="1"/>
  <c r="N147" i="31"/>
  <c r="N166" i="31"/>
  <c r="K184" i="31"/>
  <c r="K186" i="31" s="1"/>
  <c r="K196" i="31"/>
  <c r="L37" i="36"/>
  <c r="I177" i="34"/>
  <c r="I178" i="34" s="1"/>
  <c r="L37" i="34"/>
  <c r="L31" i="32"/>
  <c r="L37" i="35"/>
  <c r="O198" i="36" l="1"/>
  <c r="P194" i="35"/>
  <c r="O176" i="34"/>
  <c r="T164" i="35"/>
  <c r="T145" i="35"/>
  <c r="U25" i="35"/>
  <c r="U61" i="35"/>
  <c r="R190" i="35"/>
  <c r="R192" i="35" s="1"/>
  <c r="R183" i="35"/>
  <c r="R185" i="35" s="1"/>
  <c r="U33" i="35"/>
  <c r="T153" i="35"/>
  <c r="T172" i="35"/>
  <c r="U69" i="35"/>
  <c r="S73" i="36"/>
  <c r="S108" i="28" s="1"/>
  <c r="U24" i="35"/>
  <c r="T163" i="35"/>
  <c r="T144" i="35"/>
  <c r="U60" i="35"/>
  <c r="T173" i="35"/>
  <c r="T154" i="35"/>
  <c r="U34" i="35"/>
  <c r="U70" i="35"/>
  <c r="Q197" i="35"/>
  <c r="Q191" i="35"/>
  <c r="Q193" i="35" s="1"/>
  <c r="R177" i="35"/>
  <c r="U26" i="35"/>
  <c r="T165" i="35"/>
  <c r="T146" i="35"/>
  <c r="U62" i="35"/>
  <c r="T166" i="35"/>
  <c r="T147" i="35"/>
  <c r="U27" i="35"/>
  <c r="U63" i="35"/>
  <c r="R182" i="35"/>
  <c r="R189" i="35"/>
  <c r="R178" i="35"/>
  <c r="R179" i="35" s="1"/>
  <c r="U23" i="35"/>
  <c r="T162" i="35"/>
  <c r="T143" i="35"/>
  <c r="U59" i="35"/>
  <c r="R157" i="36"/>
  <c r="U55" i="31"/>
  <c r="U32" i="35"/>
  <c r="T171" i="35"/>
  <c r="T152" i="35"/>
  <c r="U68" i="35"/>
  <c r="T168" i="35"/>
  <c r="U29" i="35"/>
  <c r="T149" i="35"/>
  <c r="U65" i="35"/>
  <c r="S157" i="35"/>
  <c r="P198" i="35"/>
  <c r="R158" i="35"/>
  <c r="S176" i="35"/>
  <c r="U28" i="35"/>
  <c r="T167" i="35"/>
  <c r="T148" i="35"/>
  <c r="U64" i="35"/>
  <c r="U31" i="35"/>
  <c r="T151" i="35"/>
  <c r="T170" i="35"/>
  <c r="U67" i="35"/>
  <c r="Q158" i="36"/>
  <c r="U30" i="35"/>
  <c r="T150" i="35"/>
  <c r="T169" i="35"/>
  <c r="U66" i="35"/>
  <c r="T73" i="35"/>
  <c r="T107" i="28" s="1"/>
  <c r="T174" i="35"/>
  <c r="U35" i="35"/>
  <c r="T155" i="35"/>
  <c r="U71" i="35"/>
  <c r="Q184" i="35"/>
  <c r="Q186" i="35" s="1"/>
  <c r="Q194" i="35" s="1"/>
  <c r="Q196" i="35"/>
  <c r="S63" i="30"/>
  <c r="S27" i="30"/>
  <c r="R166" i="30"/>
  <c r="R147" i="30"/>
  <c r="L74" i="31"/>
  <c r="L18" i="28" s="1"/>
  <c r="S64" i="30"/>
  <c r="R167" i="30"/>
  <c r="R148" i="30"/>
  <c r="S28" i="30"/>
  <c r="Z53" i="35"/>
  <c r="Z47" i="35"/>
  <c r="R176" i="36"/>
  <c r="Z42" i="35"/>
  <c r="V24" i="36"/>
  <c r="V60" i="36"/>
  <c r="U163" i="36"/>
  <c r="U144" i="36"/>
  <c r="Z45" i="35"/>
  <c r="U31" i="36"/>
  <c r="U67" i="36"/>
  <c r="T170" i="36"/>
  <c r="T151" i="36"/>
  <c r="P197" i="36"/>
  <c r="P191" i="36"/>
  <c r="P193" i="36" s="1"/>
  <c r="R61" i="34"/>
  <c r="R25" i="34"/>
  <c r="Q144" i="34"/>
  <c r="Q163" i="34"/>
  <c r="R66" i="34"/>
  <c r="Q149" i="34"/>
  <c r="Q168" i="34"/>
  <c r="R30" i="34"/>
  <c r="Z46" i="35"/>
  <c r="R69" i="34"/>
  <c r="R33" i="34"/>
  <c r="Q171" i="34"/>
  <c r="Q152" i="34"/>
  <c r="R62" i="34"/>
  <c r="Q145" i="34"/>
  <c r="Q164" i="34"/>
  <c r="R26" i="34"/>
  <c r="U27" i="36"/>
  <c r="U63" i="36"/>
  <c r="T147" i="36"/>
  <c r="T166" i="36"/>
  <c r="T25" i="36"/>
  <c r="T61" i="36"/>
  <c r="S164" i="36"/>
  <c r="S145" i="36"/>
  <c r="R70" i="34"/>
  <c r="Q172" i="34"/>
  <c r="Q153" i="34"/>
  <c r="R34" i="34"/>
  <c r="P184" i="36"/>
  <c r="P186" i="36" s="1"/>
  <c r="P194" i="36" s="1"/>
  <c r="P196" i="36"/>
  <c r="Z51" i="35"/>
  <c r="Z43" i="35"/>
  <c r="X41" i="34"/>
  <c r="W55" i="34"/>
  <c r="T23" i="36"/>
  <c r="T59" i="36"/>
  <c r="S162" i="36"/>
  <c r="S143" i="36"/>
  <c r="Z49" i="35"/>
  <c r="T30" i="36"/>
  <c r="T66" i="36"/>
  <c r="S169" i="36"/>
  <c r="S150" i="36"/>
  <c r="Z52" i="35"/>
  <c r="P175" i="34"/>
  <c r="T29" i="36"/>
  <c r="T65" i="36"/>
  <c r="S168" i="36"/>
  <c r="S149" i="36"/>
  <c r="O189" i="34"/>
  <c r="O191" i="34" s="1"/>
  <c r="O182" i="34"/>
  <c r="O184" i="34" s="1"/>
  <c r="O188" i="34"/>
  <c r="O181" i="34"/>
  <c r="Y55" i="35"/>
  <c r="Z41" i="35"/>
  <c r="R67" i="34"/>
  <c r="R31" i="34"/>
  <c r="Q169" i="34"/>
  <c r="Q150" i="34"/>
  <c r="Z50" i="35"/>
  <c r="T33" i="36"/>
  <c r="T69" i="36"/>
  <c r="S172" i="36"/>
  <c r="S153" i="36"/>
  <c r="P106" i="28"/>
  <c r="P178" i="34"/>
  <c r="R71" i="34"/>
  <c r="R35" i="34"/>
  <c r="Q154" i="34"/>
  <c r="Q173" i="34"/>
  <c r="P156" i="34"/>
  <c r="T34" i="36"/>
  <c r="T70" i="36"/>
  <c r="S173" i="36"/>
  <c r="S154" i="36"/>
  <c r="R158" i="36"/>
  <c r="N183" i="34"/>
  <c r="N185" i="34" s="1"/>
  <c r="N195" i="34"/>
  <c r="Q183" i="36"/>
  <c r="Q185" i="36" s="1"/>
  <c r="Q190" i="36"/>
  <c r="Q192" i="36" s="1"/>
  <c r="Z44" i="35"/>
  <c r="R65" i="34"/>
  <c r="Q148" i="34"/>
  <c r="Q167" i="34"/>
  <c r="R29" i="34"/>
  <c r="R59" i="34"/>
  <c r="R23" i="34"/>
  <c r="Q161" i="34"/>
  <c r="Q142" i="34"/>
  <c r="R63" i="34"/>
  <c r="Q146" i="34"/>
  <c r="Q165" i="34"/>
  <c r="R27" i="34"/>
  <c r="N196" i="34"/>
  <c r="N190" i="34"/>
  <c r="N192" i="34" s="1"/>
  <c r="R68" i="34"/>
  <c r="Q151" i="34"/>
  <c r="R32" i="34"/>
  <c r="Q170" i="34"/>
  <c r="R64" i="34"/>
  <c r="R28" i="34"/>
  <c r="Q147" i="34"/>
  <c r="Q166" i="34"/>
  <c r="R60" i="34"/>
  <c r="R24" i="34"/>
  <c r="Q143" i="34"/>
  <c r="Q162" i="34"/>
  <c r="M197" i="34"/>
  <c r="T28" i="36"/>
  <c r="T64" i="36"/>
  <c r="S148" i="36"/>
  <c r="S167" i="36"/>
  <c r="Q73" i="34"/>
  <c r="R182" i="36"/>
  <c r="R189" i="36"/>
  <c r="R178" i="36"/>
  <c r="R179" i="36" s="1"/>
  <c r="R177" i="36"/>
  <c r="Q189" i="36"/>
  <c r="Q182" i="36"/>
  <c r="Q178" i="36"/>
  <c r="Q179" i="36" s="1"/>
  <c r="R59" i="33"/>
  <c r="R23" i="33"/>
  <c r="Z48" i="35"/>
  <c r="T35" i="36"/>
  <c r="T71" i="36"/>
  <c r="S174" i="36"/>
  <c r="S155" i="36"/>
  <c r="T32" i="36"/>
  <c r="T68" i="36"/>
  <c r="S171" i="36"/>
  <c r="S152" i="36"/>
  <c r="O194" i="36"/>
  <c r="T26" i="36"/>
  <c r="T62" i="36"/>
  <c r="S146" i="36"/>
  <c r="S165" i="36"/>
  <c r="M193" i="34"/>
  <c r="W41" i="31"/>
  <c r="V55" i="31"/>
  <c r="AA41" i="30"/>
  <c r="AA55" i="30" s="1"/>
  <c r="Z55" i="30"/>
  <c r="AA41" i="29"/>
  <c r="AA55" i="29" s="1"/>
  <c r="Z55" i="29"/>
  <c r="Y42" i="33"/>
  <c r="X55" i="33"/>
  <c r="P74" i="35"/>
  <c r="O25" i="28"/>
  <c r="P74" i="29"/>
  <c r="P16" i="28" s="1"/>
  <c r="K194" i="30"/>
  <c r="L196" i="30"/>
  <c r="L74" i="30"/>
  <c r="L17" i="28" s="1"/>
  <c r="L9" i="28" s="1"/>
  <c r="K17" i="28"/>
  <c r="K9" i="28" s="1"/>
  <c r="K74" i="33"/>
  <c r="J23" i="28"/>
  <c r="K74" i="36"/>
  <c r="J26" i="28"/>
  <c r="J10" i="28" s="1"/>
  <c r="K74" i="34"/>
  <c r="J24" i="28"/>
  <c r="J8" i="28" s="1"/>
  <c r="K62" i="32"/>
  <c r="J22" i="28"/>
  <c r="I27" i="28"/>
  <c r="L186" i="30"/>
  <c r="N194" i="29"/>
  <c r="N198" i="29"/>
  <c r="L197" i="30"/>
  <c r="N176" i="30"/>
  <c r="N183" i="30" s="1"/>
  <c r="M183" i="30"/>
  <c r="M185" i="30" s="1"/>
  <c r="M190" i="30"/>
  <c r="M192" i="30" s="1"/>
  <c r="N157" i="30"/>
  <c r="K198" i="30"/>
  <c r="L193" i="30"/>
  <c r="N73" i="30"/>
  <c r="N99" i="28" s="1"/>
  <c r="M182" i="30"/>
  <c r="M189" i="30"/>
  <c r="M178" i="30"/>
  <c r="M179" i="30" s="1"/>
  <c r="O165" i="30"/>
  <c r="O171" i="30"/>
  <c r="O152" i="30"/>
  <c r="O169" i="30"/>
  <c r="O168" i="30"/>
  <c r="O146" i="30"/>
  <c r="O150" i="30"/>
  <c r="O149" i="30"/>
  <c r="M74" i="31"/>
  <c r="M18" i="28" s="1"/>
  <c r="R27" i="33"/>
  <c r="S63" i="33" s="1"/>
  <c r="R24" i="33"/>
  <c r="S60" i="33" s="1"/>
  <c r="Q37" i="33"/>
  <c r="R30" i="33"/>
  <c r="S66" i="33" s="1"/>
  <c r="S33" i="33"/>
  <c r="T69" i="33" s="1"/>
  <c r="R31" i="33"/>
  <c r="S67" i="33" s="1"/>
  <c r="R26" i="33"/>
  <c r="S62" i="33" s="1"/>
  <c r="S28" i="33"/>
  <c r="T64" i="33" s="1"/>
  <c r="R34" i="33"/>
  <c r="S70" i="33" s="1"/>
  <c r="P73" i="33"/>
  <c r="P105" i="28" s="1"/>
  <c r="P109" i="28" s="1"/>
  <c r="S25" i="33"/>
  <c r="T61" i="33" s="1"/>
  <c r="R32" i="33"/>
  <c r="S68" i="33" s="1"/>
  <c r="S29" i="33"/>
  <c r="T65" i="33" s="1"/>
  <c r="R35" i="33"/>
  <c r="S71" i="33" s="1"/>
  <c r="O197" i="29"/>
  <c r="O198" i="29" s="1"/>
  <c r="P190" i="29"/>
  <c r="Q176" i="29"/>
  <c r="Q183" i="29" s="1"/>
  <c r="K198" i="31"/>
  <c r="Q157" i="29"/>
  <c r="Q182" i="29" s="1"/>
  <c r="Q73" i="29"/>
  <c r="P178" i="29"/>
  <c r="P179" i="29" s="1"/>
  <c r="P182" i="29"/>
  <c r="P196" i="29" s="1"/>
  <c r="P189" i="29"/>
  <c r="T23" i="29"/>
  <c r="U59" i="29" s="1"/>
  <c r="S162" i="29"/>
  <c r="S143" i="29"/>
  <c r="T23" i="30"/>
  <c r="U59" i="30" s="1"/>
  <c r="S162" i="30"/>
  <c r="S143" i="30"/>
  <c r="N73" i="31"/>
  <c r="N100" i="28" s="1"/>
  <c r="M189" i="31"/>
  <c r="M182" i="31"/>
  <c r="M178" i="31"/>
  <c r="M179" i="31" s="1"/>
  <c r="T24" i="29"/>
  <c r="U60" i="29" s="1"/>
  <c r="S163" i="29"/>
  <c r="S144" i="29"/>
  <c r="T35" i="29"/>
  <c r="U71" i="29" s="1"/>
  <c r="S174" i="29"/>
  <c r="S155" i="29"/>
  <c r="P35" i="31"/>
  <c r="Q71" i="31" s="1"/>
  <c r="O174" i="31"/>
  <c r="O155" i="31"/>
  <c r="T27" i="29"/>
  <c r="U63" i="29" s="1"/>
  <c r="S166" i="29"/>
  <c r="S147" i="29"/>
  <c r="S25" i="30"/>
  <c r="T61" i="30" s="1"/>
  <c r="R164" i="30"/>
  <c r="R145" i="30"/>
  <c r="P29" i="31"/>
  <c r="Q65" i="31" s="1"/>
  <c r="O168" i="31"/>
  <c r="O149" i="31"/>
  <c r="P33" i="31"/>
  <c r="Q69" i="31" s="1"/>
  <c r="O172" i="31"/>
  <c r="O153" i="31"/>
  <c r="P26" i="31"/>
  <c r="Q62" i="31" s="1"/>
  <c r="O165" i="31"/>
  <c r="O146" i="31"/>
  <c r="L184" i="31"/>
  <c r="L186" i="31" s="1"/>
  <c r="L196" i="31"/>
  <c r="N176" i="31"/>
  <c r="S32" i="30"/>
  <c r="T68" i="30" s="1"/>
  <c r="T33" i="29"/>
  <c r="U69" i="29" s="1"/>
  <c r="S172" i="29"/>
  <c r="S153" i="29"/>
  <c r="M190" i="31"/>
  <c r="M192" i="31" s="1"/>
  <c r="M183" i="31"/>
  <c r="M185" i="31" s="1"/>
  <c r="P32" i="31"/>
  <c r="Q68" i="31" s="1"/>
  <c r="O171" i="31"/>
  <c r="O152" i="31"/>
  <c r="P28" i="31"/>
  <c r="Q64" i="31" s="1"/>
  <c r="O167" i="31"/>
  <c r="O148" i="31"/>
  <c r="S35" i="30"/>
  <c r="T71" i="30" s="1"/>
  <c r="R174" i="30"/>
  <c r="R155" i="30"/>
  <c r="S26" i="30"/>
  <c r="T62" i="30" s="1"/>
  <c r="S34" i="30"/>
  <c r="T70" i="30" s="1"/>
  <c r="R173" i="30"/>
  <c r="R154" i="30"/>
  <c r="S28" i="29"/>
  <c r="T64" i="29" s="1"/>
  <c r="R167" i="29"/>
  <c r="R148" i="29"/>
  <c r="T33" i="30"/>
  <c r="U69" i="30" s="1"/>
  <c r="S172" i="30"/>
  <c r="S153" i="30"/>
  <c r="S32" i="29"/>
  <c r="T68" i="29" s="1"/>
  <c r="R152" i="29"/>
  <c r="R171" i="29"/>
  <c r="S29" i="30"/>
  <c r="T65" i="30" s="1"/>
  <c r="P24" i="31"/>
  <c r="Q60" i="31" s="1"/>
  <c r="O163" i="31"/>
  <c r="O144" i="31"/>
  <c r="P158" i="29"/>
  <c r="L197" i="31"/>
  <c r="L191" i="31"/>
  <c r="L193" i="31" s="1"/>
  <c r="N157" i="31"/>
  <c r="P30" i="31"/>
  <c r="Q66" i="31" s="1"/>
  <c r="O169" i="31"/>
  <c r="O150" i="31"/>
  <c r="S30" i="29"/>
  <c r="T66" i="29" s="1"/>
  <c r="R169" i="29"/>
  <c r="R150" i="29"/>
  <c r="T26" i="29"/>
  <c r="U62" i="29" s="1"/>
  <c r="S165" i="29"/>
  <c r="S146" i="29"/>
  <c r="P27" i="31"/>
  <c r="Q63" i="31" s="1"/>
  <c r="O166" i="31"/>
  <c r="O147" i="31"/>
  <c r="P25" i="31"/>
  <c r="Q61" i="31" s="1"/>
  <c r="O145" i="31"/>
  <c r="O164" i="31"/>
  <c r="S31" i="30"/>
  <c r="T67" i="30" s="1"/>
  <c r="R170" i="30"/>
  <c r="R151" i="30"/>
  <c r="P31" i="31"/>
  <c r="Q67" i="31" s="1"/>
  <c r="O170" i="31"/>
  <c r="O151" i="31"/>
  <c r="S31" i="29"/>
  <c r="T67" i="29" s="1"/>
  <c r="R170" i="29"/>
  <c r="R151" i="29"/>
  <c r="S34" i="29"/>
  <c r="T70" i="29" s="1"/>
  <c r="R173" i="29"/>
  <c r="R154" i="29"/>
  <c r="S30" i="30"/>
  <c r="T66" i="30" s="1"/>
  <c r="K194" i="31"/>
  <c r="P34" i="31"/>
  <c r="Q70" i="31" s="1"/>
  <c r="O173" i="31"/>
  <c r="O154" i="31"/>
  <c r="P23" i="31"/>
  <c r="Q59" i="31" s="1"/>
  <c r="O143" i="31"/>
  <c r="O162" i="31"/>
  <c r="S25" i="29"/>
  <c r="T61" i="29" s="1"/>
  <c r="R164" i="29"/>
  <c r="R145" i="29"/>
  <c r="T24" i="30"/>
  <c r="U60" i="30" s="1"/>
  <c r="S163" i="30"/>
  <c r="S144" i="30"/>
  <c r="S29" i="29"/>
  <c r="T65" i="29" s="1"/>
  <c r="R168" i="29"/>
  <c r="R149" i="29"/>
  <c r="M37" i="36"/>
  <c r="J177" i="34"/>
  <c r="J178" i="34" s="1"/>
  <c r="M37" i="34"/>
  <c r="M31" i="32"/>
  <c r="M37" i="35"/>
  <c r="Q198" i="35" l="1"/>
  <c r="N193" i="34"/>
  <c r="V31" i="35"/>
  <c r="U151" i="35"/>
  <c r="U170" i="35"/>
  <c r="V67" i="35"/>
  <c r="V33" i="35"/>
  <c r="U172" i="35"/>
  <c r="U153" i="35"/>
  <c r="V69" i="35"/>
  <c r="S177" i="35"/>
  <c r="R197" i="35"/>
  <c r="R191" i="35"/>
  <c r="R193" i="35" s="1"/>
  <c r="P198" i="36"/>
  <c r="U169" i="35"/>
  <c r="U150" i="35"/>
  <c r="V30" i="35"/>
  <c r="V66" i="35"/>
  <c r="V29" i="35"/>
  <c r="U168" i="35"/>
  <c r="U149" i="35"/>
  <c r="V65" i="35"/>
  <c r="U73" i="35"/>
  <c r="U107" i="28" s="1"/>
  <c r="V27" i="35"/>
  <c r="U166" i="35"/>
  <c r="U147" i="35"/>
  <c r="V63" i="35"/>
  <c r="U146" i="35"/>
  <c r="V26" i="35"/>
  <c r="U165" i="35"/>
  <c r="V62" i="35"/>
  <c r="V28" i="35"/>
  <c r="U148" i="35"/>
  <c r="U167" i="35"/>
  <c r="V64" i="35"/>
  <c r="T157" i="35"/>
  <c r="V24" i="35"/>
  <c r="U163" i="35"/>
  <c r="U144" i="35"/>
  <c r="V60" i="35"/>
  <c r="S189" i="35"/>
  <c r="S182" i="35"/>
  <c r="S178" i="35"/>
  <c r="S179" i="35" s="1"/>
  <c r="R196" i="35"/>
  <c r="R198" i="35" s="1"/>
  <c r="R184" i="35"/>
  <c r="R186" i="35" s="1"/>
  <c r="R194" i="35" s="1"/>
  <c r="V35" i="35"/>
  <c r="U174" i="35"/>
  <c r="U155" i="35"/>
  <c r="V71" i="35"/>
  <c r="S190" i="35"/>
  <c r="S192" i="35" s="1"/>
  <c r="S183" i="35"/>
  <c r="S185" i="35" s="1"/>
  <c r="T176" i="35"/>
  <c r="V25" i="35"/>
  <c r="U145" i="35"/>
  <c r="U164" i="35"/>
  <c r="V61" i="35"/>
  <c r="V32" i="35"/>
  <c r="U171" i="35"/>
  <c r="U152" i="35"/>
  <c r="V68" i="35"/>
  <c r="S158" i="35"/>
  <c r="T158" i="35" s="1"/>
  <c r="U162" i="35"/>
  <c r="V23" i="35"/>
  <c r="U143" i="35"/>
  <c r="V59" i="35"/>
  <c r="U173" i="35"/>
  <c r="V34" i="35"/>
  <c r="U154" i="35"/>
  <c r="V70" i="35"/>
  <c r="N197" i="34"/>
  <c r="T63" i="30"/>
  <c r="T27" i="30"/>
  <c r="S147" i="30"/>
  <c r="S166" i="30"/>
  <c r="T64" i="30"/>
  <c r="S148" i="30"/>
  <c r="T28" i="30"/>
  <c r="S167" i="30"/>
  <c r="U32" i="36"/>
  <c r="U68" i="36"/>
  <c r="T152" i="36"/>
  <c r="T171" i="36"/>
  <c r="Q178" i="34"/>
  <c r="Q106" i="28"/>
  <c r="S60" i="34"/>
  <c r="R143" i="34"/>
  <c r="S24" i="34"/>
  <c r="R162" i="34"/>
  <c r="U33" i="36"/>
  <c r="U69" i="36"/>
  <c r="T153" i="36"/>
  <c r="T172" i="36"/>
  <c r="O190" i="34"/>
  <c r="O192" i="34" s="1"/>
  <c r="O196" i="34"/>
  <c r="AA49" i="35"/>
  <c r="S70" i="34"/>
  <c r="S34" i="34"/>
  <c r="R172" i="34"/>
  <c r="R153" i="34"/>
  <c r="AA42" i="35"/>
  <c r="U25" i="36"/>
  <c r="U61" i="36"/>
  <c r="T164" i="36"/>
  <c r="T145" i="36"/>
  <c r="S71" i="34"/>
  <c r="S35" i="34"/>
  <c r="R154" i="34"/>
  <c r="R173" i="34"/>
  <c r="S67" i="34"/>
  <c r="R169" i="34"/>
  <c r="S31" i="34"/>
  <c r="R150" i="34"/>
  <c r="AA52" i="35"/>
  <c r="S157" i="36"/>
  <c r="Y41" i="34"/>
  <c r="X55" i="34"/>
  <c r="AA46" i="35"/>
  <c r="R190" i="36"/>
  <c r="R192" i="36" s="1"/>
  <c r="R183" i="36"/>
  <c r="R185" i="36" s="1"/>
  <c r="S59" i="33"/>
  <c r="S23" i="33"/>
  <c r="Q196" i="36"/>
  <c r="Q184" i="36"/>
  <c r="Q186" i="36" s="1"/>
  <c r="Q156" i="34"/>
  <c r="S176" i="36"/>
  <c r="S69" i="34"/>
  <c r="R171" i="34"/>
  <c r="S33" i="34"/>
  <c r="R152" i="34"/>
  <c r="V31" i="36"/>
  <c r="V67" i="36"/>
  <c r="U170" i="36"/>
  <c r="U151" i="36"/>
  <c r="U26" i="36"/>
  <c r="U62" i="36"/>
  <c r="T165" i="36"/>
  <c r="T146" i="36"/>
  <c r="Q197" i="36"/>
  <c r="Q191" i="36"/>
  <c r="Q193" i="36" s="1"/>
  <c r="Q175" i="34"/>
  <c r="T73" i="36"/>
  <c r="T108" i="28" s="1"/>
  <c r="AA43" i="35"/>
  <c r="V27" i="36"/>
  <c r="V63" i="36"/>
  <c r="U166" i="36"/>
  <c r="U147" i="36"/>
  <c r="S61" i="34"/>
  <c r="R144" i="34"/>
  <c r="R163" i="34"/>
  <c r="S25" i="34"/>
  <c r="AA47" i="35"/>
  <c r="S68" i="34"/>
  <c r="R170" i="34"/>
  <c r="R151" i="34"/>
  <c r="S32" i="34"/>
  <c r="O195" i="34"/>
  <c r="O183" i="34"/>
  <c r="O185" i="34" s="1"/>
  <c r="O193" i="34" s="1"/>
  <c r="U35" i="36"/>
  <c r="U71" i="36"/>
  <c r="T174" i="36"/>
  <c r="T155" i="36"/>
  <c r="S177" i="36"/>
  <c r="U28" i="36"/>
  <c r="U64" i="36"/>
  <c r="T167" i="36"/>
  <c r="T148" i="36"/>
  <c r="S64" i="34"/>
  <c r="S28" i="34"/>
  <c r="R147" i="34"/>
  <c r="R166" i="34"/>
  <c r="S59" i="34"/>
  <c r="R142" i="34"/>
  <c r="R161" i="34"/>
  <c r="S23" i="34"/>
  <c r="AA44" i="35"/>
  <c r="AA41" i="35"/>
  <c r="Z55" i="35"/>
  <c r="U23" i="36"/>
  <c r="U59" i="36"/>
  <c r="T143" i="36"/>
  <c r="T162" i="36"/>
  <c r="S62" i="34"/>
  <c r="S26" i="34"/>
  <c r="R145" i="34"/>
  <c r="R164" i="34"/>
  <c r="AA45" i="35"/>
  <c r="R196" i="36"/>
  <c r="R184" i="36"/>
  <c r="R73" i="34"/>
  <c r="U34" i="36"/>
  <c r="U70" i="36"/>
  <c r="T173" i="36"/>
  <c r="T154" i="36"/>
  <c r="U30" i="36"/>
  <c r="U66" i="36"/>
  <c r="T169" i="36"/>
  <c r="T150" i="36"/>
  <c r="AA51" i="35"/>
  <c r="S66" i="34"/>
  <c r="S30" i="34"/>
  <c r="R168" i="34"/>
  <c r="R149" i="34"/>
  <c r="AA53" i="35"/>
  <c r="S65" i="34"/>
  <c r="S29" i="34"/>
  <c r="R167" i="34"/>
  <c r="R148" i="34"/>
  <c r="P182" i="34"/>
  <c r="P184" i="34" s="1"/>
  <c r="P189" i="34"/>
  <c r="P191" i="34" s="1"/>
  <c r="AA48" i="35"/>
  <c r="R191" i="36"/>
  <c r="S63" i="34"/>
  <c r="S27" i="34"/>
  <c r="R165" i="34"/>
  <c r="R146" i="34"/>
  <c r="P181" i="34"/>
  <c r="P188" i="34"/>
  <c r="AA50" i="35"/>
  <c r="U29" i="36"/>
  <c r="U65" i="36"/>
  <c r="T168" i="36"/>
  <c r="T149" i="36"/>
  <c r="P176" i="34"/>
  <c r="W24" i="36"/>
  <c r="W60" i="36"/>
  <c r="V144" i="36"/>
  <c r="V163" i="36"/>
  <c r="P157" i="34"/>
  <c r="X41" i="31"/>
  <c r="W55" i="31"/>
  <c r="Z42" i="33"/>
  <c r="Y55" i="33"/>
  <c r="P90" i="28"/>
  <c r="Q74" i="29"/>
  <c r="Q16" i="28" s="1"/>
  <c r="Q98" i="28"/>
  <c r="Q90" i="28" s="1"/>
  <c r="Q74" i="35"/>
  <c r="P25" i="28"/>
  <c r="M74" i="30"/>
  <c r="M17" i="28" s="1"/>
  <c r="M9" i="28" s="1"/>
  <c r="L198" i="30"/>
  <c r="L62" i="32"/>
  <c r="K22" i="28"/>
  <c r="L74" i="36"/>
  <c r="K26" i="28"/>
  <c r="K10" i="28" s="1"/>
  <c r="L74" i="34"/>
  <c r="K24" i="28"/>
  <c r="K8" i="28" s="1"/>
  <c r="L74" i="33"/>
  <c r="K23" i="28"/>
  <c r="J27" i="28"/>
  <c r="L194" i="30"/>
  <c r="N190" i="30"/>
  <c r="N192" i="30" s="1"/>
  <c r="L194" i="31"/>
  <c r="O73" i="30"/>
  <c r="O157" i="30"/>
  <c r="M196" i="30"/>
  <c r="M184" i="30"/>
  <c r="M186" i="30" s="1"/>
  <c r="N189" i="30"/>
  <c r="N182" i="30"/>
  <c r="N178" i="30"/>
  <c r="N179" i="30" s="1"/>
  <c r="N185" i="30"/>
  <c r="P169" i="30"/>
  <c r="P150" i="30"/>
  <c r="P171" i="30"/>
  <c r="P165" i="30"/>
  <c r="P152" i="30"/>
  <c r="P168" i="30"/>
  <c r="P146" i="30"/>
  <c r="P149" i="30"/>
  <c r="O176" i="30"/>
  <c r="M191" i="30"/>
  <c r="M193" i="30" s="1"/>
  <c r="M197" i="30"/>
  <c r="N74" i="31"/>
  <c r="N18" i="28" s="1"/>
  <c r="T29" i="33"/>
  <c r="U65" i="33" s="1"/>
  <c r="T25" i="33"/>
  <c r="U61" i="33" s="1"/>
  <c r="S24" i="33"/>
  <c r="T60" i="33" s="1"/>
  <c r="R37" i="33"/>
  <c r="T28" i="33"/>
  <c r="U64" i="33" s="1"/>
  <c r="S31" i="33"/>
  <c r="T67" i="33" s="1"/>
  <c r="S30" i="33"/>
  <c r="T66" i="33" s="1"/>
  <c r="Q73" i="33"/>
  <c r="Q105" i="28" s="1"/>
  <c r="Q109" i="28" s="1"/>
  <c r="S35" i="33"/>
  <c r="T71" i="33" s="1"/>
  <c r="S32" i="33"/>
  <c r="T68" i="33" s="1"/>
  <c r="S27" i="33"/>
  <c r="T63" i="33" s="1"/>
  <c r="S34" i="33"/>
  <c r="T70" i="33" s="1"/>
  <c r="S26" i="33"/>
  <c r="T62" i="33" s="1"/>
  <c r="T33" i="33"/>
  <c r="U69" i="33" s="1"/>
  <c r="P197" i="29"/>
  <c r="P198" i="29" s="1"/>
  <c r="Q158" i="29"/>
  <c r="R176" i="29"/>
  <c r="R190" i="29" s="1"/>
  <c r="Q190" i="29"/>
  <c r="Q189" i="29"/>
  <c r="O73" i="31"/>
  <c r="Q178" i="29"/>
  <c r="Q179" i="29" s="1"/>
  <c r="Q196" i="29"/>
  <c r="R157" i="29"/>
  <c r="R182" i="29" s="1"/>
  <c r="O176" i="31"/>
  <c r="O183" i="31" s="1"/>
  <c r="R73" i="29"/>
  <c r="R98" i="28" s="1"/>
  <c r="O157" i="31"/>
  <c r="U23" i="30"/>
  <c r="V59" i="30" s="1"/>
  <c r="T162" i="30"/>
  <c r="T143" i="30"/>
  <c r="U23" i="29"/>
  <c r="V59" i="29" s="1"/>
  <c r="T162" i="29"/>
  <c r="T143" i="29"/>
  <c r="T29" i="29"/>
  <c r="U65" i="29" s="1"/>
  <c r="S168" i="29"/>
  <c r="S149" i="29"/>
  <c r="U24" i="30"/>
  <c r="V60" i="30" s="1"/>
  <c r="T163" i="30"/>
  <c r="T144" i="30"/>
  <c r="T25" i="29"/>
  <c r="U61" i="29" s="1"/>
  <c r="S164" i="29"/>
  <c r="S145" i="29"/>
  <c r="Q23" i="31"/>
  <c r="R59" i="31" s="1"/>
  <c r="P162" i="31"/>
  <c r="P143" i="31"/>
  <c r="Q34" i="31"/>
  <c r="R70" i="31" s="1"/>
  <c r="P173" i="31"/>
  <c r="P154" i="31"/>
  <c r="U26" i="29"/>
  <c r="V62" i="29" s="1"/>
  <c r="T165" i="29"/>
  <c r="T146" i="29"/>
  <c r="T30" i="29"/>
  <c r="U66" i="29" s="1"/>
  <c r="S169" i="29"/>
  <c r="S150" i="29"/>
  <c r="Q30" i="31"/>
  <c r="R66" i="31" s="1"/>
  <c r="P169" i="31"/>
  <c r="P150" i="31"/>
  <c r="U33" i="29"/>
  <c r="V69" i="29" s="1"/>
  <c r="T172" i="29"/>
  <c r="T153" i="29"/>
  <c r="T32" i="30"/>
  <c r="U68" i="30" s="1"/>
  <c r="L198" i="31"/>
  <c r="Q26" i="31"/>
  <c r="R62" i="31" s="1"/>
  <c r="P146" i="31"/>
  <c r="P165" i="31"/>
  <c r="Q33" i="31"/>
  <c r="R69" i="31" s="1"/>
  <c r="P172" i="31"/>
  <c r="P153" i="31"/>
  <c r="M184" i="31"/>
  <c r="M186" i="31" s="1"/>
  <c r="M196" i="31"/>
  <c r="T34" i="29"/>
  <c r="U70" i="29" s="1"/>
  <c r="S173" i="29"/>
  <c r="S154" i="29"/>
  <c r="T31" i="29"/>
  <c r="U67" i="29" s="1"/>
  <c r="S170" i="29"/>
  <c r="S151" i="29"/>
  <c r="Q31" i="31"/>
  <c r="R67" i="31" s="1"/>
  <c r="P170" i="31"/>
  <c r="P151" i="31"/>
  <c r="T31" i="30"/>
  <c r="U67" i="30" s="1"/>
  <c r="S170" i="30"/>
  <c r="S151" i="30"/>
  <c r="Q25" i="31"/>
  <c r="R61" i="31" s="1"/>
  <c r="P164" i="31"/>
  <c r="P145" i="31"/>
  <c r="Q27" i="31"/>
  <c r="R63" i="31" s="1"/>
  <c r="P166" i="31"/>
  <c r="P147" i="31"/>
  <c r="N189" i="31"/>
  <c r="N182" i="31"/>
  <c r="N178" i="31"/>
  <c r="N179" i="31" s="1"/>
  <c r="M191" i="31"/>
  <c r="M193" i="31" s="1"/>
  <c r="M197" i="31"/>
  <c r="T30" i="30"/>
  <c r="U66" i="30" s="1"/>
  <c r="Q24" i="31"/>
  <c r="R60" i="31" s="1"/>
  <c r="P144" i="31"/>
  <c r="P163" i="31"/>
  <c r="T29" i="30"/>
  <c r="U65" i="30" s="1"/>
  <c r="T32" i="29"/>
  <c r="U68" i="29" s="1"/>
  <c r="S152" i="29"/>
  <c r="S171" i="29"/>
  <c r="U33" i="30"/>
  <c r="V69" i="30" s="1"/>
  <c r="T172" i="30"/>
  <c r="T153" i="30"/>
  <c r="T28" i="29"/>
  <c r="U64" i="29" s="1"/>
  <c r="S167" i="29"/>
  <c r="S148" i="29"/>
  <c r="T34" i="30"/>
  <c r="U70" i="30" s="1"/>
  <c r="S173" i="30"/>
  <c r="S154" i="30"/>
  <c r="T26" i="30"/>
  <c r="U62" i="30" s="1"/>
  <c r="T35" i="30"/>
  <c r="U71" i="30" s="1"/>
  <c r="S174" i="30"/>
  <c r="S155" i="30"/>
  <c r="Q28" i="31"/>
  <c r="R64" i="31" s="1"/>
  <c r="P167" i="31"/>
  <c r="P148" i="31"/>
  <c r="Q32" i="31"/>
  <c r="R68" i="31" s="1"/>
  <c r="P171" i="31"/>
  <c r="P152" i="31"/>
  <c r="N190" i="31"/>
  <c r="N192" i="31" s="1"/>
  <c r="N183" i="31"/>
  <c r="N185" i="31" s="1"/>
  <c r="Q29" i="31"/>
  <c r="R65" i="31" s="1"/>
  <c r="P168" i="31"/>
  <c r="P149" i="31"/>
  <c r="T25" i="30"/>
  <c r="U61" i="30" s="1"/>
  <c r="S164" i="30"/>
  <c r="S145" i="30"/>
  <c r="U27" i="29"/>
  <c r="V63" i="29" s="1"/>
  <c r="T166" i="29"/>
  <c r="T147" i="29"/>
  <c r="Q35" i="31"/>
  <c r="R71" i="31" s="1"/>
  <c r="P174" i="31"/>
  <c r="P155" i="31"/>
  <c r="U35" i="29"/>
  <c r="V71" i="29" s="1"/>
  <c r="T174" i="29"/>
  <c r="T155" i="29"/>
  <c r="U24" i="29"/>
  <c r="V60" i="29" s="1"/>
  <c r="T163" i="29"/>
  <c r="T144" i="29"/>
  <c r="N37" i="36"/>
  <c r="K177" i="34"/>
  <c r="K178" i="34" s="1"/>
  <c r="N31" i="32"/>
  <c r="N37" i="34"/>
  <c r="N37" i="35"/>
  <c r="R186" i="36" l="1"/>
  <c r="V73" i="35"/>
  <c r="V107" i="28" s="1"/>
  <c r="T176" i="36"/>
  <c r="U157" i="35"/>
  <c r="W28" i="35"/>
  <c r="V167" i="35"/>
  <c r="V148" i="35"/>
  <c r="W64" i="35"/>
  <c r="V166" i="35"/>
  <c r="V147" i="35"/>
  <c r="W27" i="35"/>
  <c r="W63" i="35"/>
  <c r="S191" i="35"/>
  <c r="S193" i="35" s="1"/>
  <c r="S197" i="35"/>
  <c r="R193" i="36"/>
  <c r="R194" i="36" s="1"/>
  <c r="W23" i="35"/>
  <c r="V143" i="35"/>
  <c r="V162" i="35"/>
  <c r="W59" i="35"/>
  <c r="V153" i="35"/>
  <c r="V172" i="35"/>
  <c r="W33" i="35"/>
  <c r="W69" i="35"/>
  <c r="R197" i="36"/>
  <c r="U176" i="35"/>
  <c r="W35" i="35"/>
  <c r="V155" i="35"/>
  <c r="V174" i="35"/>
  <c r="W71" i="35"/>
  <c r="S184" i="35"/>
  <c r="S186" i="35" s="1"/>
  <c r="S194" i="35" s="1"/>
  <c r="S196" i="35"/>
  <c r="W30" i="35"/>
  <c r="V150" i="35"/>
  <c r="V169" i="35"/>
  <c r="W66" i="35"/>
  <c r="Q194" i="36"/>
  <c r="U158" i="35"/>
  <c r="W25" i="35"/>
  <c r="V164" i="35"/>
  <c r="V145" i="35"/>
  <c r="W61" i="35"/>
  <c r="V144" i="35"/>
  <c r="W24" i="35"/>
  <c r="V163" i="35"/>
  <c r="W60" i="35"/>
  <c r="V165" i="35"/>
  <c r="V146" i="35"/>
  <c r="W26" i="35"/>
  <c r="W62" i="35"/>
  <c r="W32" i="35"/>
  <c r="V171" i="35"/>
  <c r="V152" i="35"/>
  <c r="W68" i="35"/>
  <c r="Q198" i="36"/>
  <c r="T190" i="35"/>
  <c r="T192" i="35" s="1"/>
  <c r="T183" i="35"/>
  <c r="T185" i="35" s="1"/>
  <c r="T178" i="35"/>
  <c r="T179" i="35" s="1"/>
  <c r="T182" i="35"/>
  <c r="T189" i="35"/>
  <c r="W34" i="35"/>
  <c r="V154" i="35"/>
  <c r="V173" i="35"/>
  <c r="W70" i="35"/>
  <c r="V168" i="35"/>
  <c r="V149" i="35"/>
  <c r="W29" i="35"/>
  <c r="W65" i="35"/>
  <c r="T177" i="35"/>
  <c r="W31" i="35"/>
  <c r="V170" i="35"/>
  <c r="V151" i="35"/>
  <c r="W67" i="35"/>
  <c r="U64" i="30"/>
  <c r="U28" i="30"/>
  <c r="T167" i="30"/>
  <c r="T148" i="30"/>
  <c r="U63" i="30"/>
  <c r="U27" i="30"/>
  <c r="T166" i="30"/>
  <c r="T147" i="30"/>
  <c r="T69" i="34"/>
  <c r="T33" i="34"/>
  <c r="S171" i="34"/>
  <c r="S152" i="34"/>
  <c r="T59" i="33"/>
  <c r="T23" i="33"/>
  <c r="T65" i="34"/>
  <c r="T29" i="34"/>
  <c r="S148" i="34"/>
  <c r="S167" i="34"/>
  <c r="T157" i="36"/>
  <c r="T64" i="34"/>
  <c r="S147" i="34"/>
  <c r="T28" i="34"/>
  <c r="S166" i="34"/>
  <c r="Q176" i="34"/>
  <c r="Q189" i="34"/>
  <c r="Q191" i="34" s="1"/>
  <c r="Q182" i="34"/>
  <c r="Q184" i="34" s="1"/>
  <c r="T71" i="34"/>
  <c r="S154" i="34"/>
  <c r="T35" i="34"/>
  <c r="S173" i="34"/>
  <c r="P190" i="34"/>
  <c r="P192" i="34" s="1"/>
  <c r="P196" i="34"/>
  <c r="V34" i="36"/>
  <c r="V70" i="36"/>
  <c r="U173" i="36"/>
  <c r="U154" i="36"/>
  <c r="U73" i="36"/>
  <c r="U108" i="28" s="1"/>
  <c r="S189" i="36"/>
  <c r="S182" i="36"/>
  <c r="S178" i="36"/>
  <c r="S179" i="36" s="1"/>
  <c r="P183" i="34"/>
  <c r="P185" i="34" s="1"/>
  <c r="P193" i="34" s="1"/>
  <c r="P195" i="34"/>
  <c r="R178" i="34"/>
  <c r="R106" i="28"/>
  <c r="V23" i="36"/>
  <c r="V59" i="36"/>
  <c r="U162" i="36"/>
  <c r="U143" i="36"/>
  <c r="T59" i="34"/>
  <c r="T23" i="34"/>
  <c r="S142" i="34"/>
  <c r="S161" i="34"/>
  <c r="V35" i="36"/>
  <c r="V71" i="36"/>
  <c r="U174" i="36"/>
  <c r="U155" i="36"/>
  <c r="W27" i="36"/>
  <c r="W63" i="36"/>
  <c r="V166" i="36"/>
  <c r="V147" i="36"/>
  <c r="S183" i="36"/>
  <c r="S185" i="36" s="1"/>
  <c r="S190" i="36"/>
  <c r="S192" i="36" s="1"/>
  <c r="S158" i="36"/>
  <c r="V26" i="36"/>
  <c r="V62" i="36"/>
  <c r="U146" i="36"/>
  <c r="U165" i="36"/>
  <c r="R90" i="28"/>
  <c r="R175" i="34"/>
  <c r="T61" i="34"/>
  <c r="S144" i="34"/>
  <c r="S163" i="34"/>
  <c r="T25" i="34"/>
  <c r="T67" i="34"/>
  <c r="T31" i="34"/>
  <c r="S169" i="34"/>
  <c r="S150" i="34"/>
  <c r="T70" i="34"/>
  <c r="T34" i="34"/>
  <c r="S172" i="34"/>
  <c r="S153" i="34"/>
  <c r="T190" i="36"/>
  <c r="T192" i="36" s="1"/>
  <c r="T183" i="36"/>
  <c r="T185" i="36" s="1"/>
  <c r="R156" i="34"/>
  <c r="O197" i="34"/>
  <c r="V33" i="36"/>
  <c r="V69" i="36"/>
  <c r="U172" i="36"/>
  <c r="U153" i="36"/>
  <c r="T63" i="34"/>
  <c r="T27" i="34"/>
  <c r="S146" i="34"/>
  <c r="S165" i="34"/>
  <c r="V30" i="36"/>
  <c r="V66" i="36"/>
  <c r="U150" i="36"/>
  <c r="U169" i="36"/>
  <c r="R198" i="36"/>
  <c r="T62" i="34"/>
  <c r="S145" i="34"/>
  <c r="S164" i="34"/>
  <c r="T26" i="34"/>
  <c r="AA55" i="35"/>
  <c r="S73" i="34"/>
  <c r="V28" i="36"/>
  <c r="V64" i="36"/>
  <c r="U167" i="36"/>
  <c r="U148" i="36"/>
  <c r="T68" i="34"/>
  <c r="S151" i="34"/>
  <c r="T32" i="34"/>
  <c r="S170" i="34"/>
  <c r="W31" i="36"/>
  <c r="W67" i="36"/>
  <c r="V170" i="36"/>
  <c r="V151" i="36"/>
  <c r="Q157" i="34"/>
  <c r="Q181" i="34"/>
  <c r="Q188" i="34"/>
  <c r="X24" i="36"/>
  <c r="X60" i="36"/>
  <c r="W144" i="36"/>
  <c r="W163" i="36"/>
  <c r="V29" i="36"/>
  <c r="V65" i="36"/>
  <c r="U168" i="36"/>
  <c r="U149" i="36"/>
  <c r="T66" i="34"/>
  <c r="T30" i="34"/>
  <c r="S168" i="34"/>
  <c r="S149" i="34"/>
  <c r="T177" i="36"/>
  <c r="Z41" i="34"/>
  <c r="Y55" i="34"/>
  <c r="V25" i="36"/>
  <c r="V61" i="36"/>
  <c r="U145" i="36"/>
  <c r="U164" i="36"/>
  <c r="T60" i="34"/>
  <c r="T24" i="34"/>
  <c r="S162" i="34"/>
  <c r="S143" i="34"/>
  <c r="V32" i="36"/>
  <c r="V68" i="36"/>
  <c r="U171" i="36"/>
  <c r="U152" i="36"/>
  <c r="Y41" i="31"/>
  <c r="X55" i="31"/>
  <c r="AA42" i="33"/>
  <c r="AA55" i="33" s="1"/>
  <c r="Z55" i="33"/>
  <c r="O99" i="28"/>
  <c r="O91" i="28" s="1"/>
  <c r="O100" i="28"/>
  <c r="O92" i="28" s="1"/>
  <c r="R74" i="29"/>
  <c r="R16" i="28" s="1"/>
  <c r="R74" i="35"/>
  <c r="Q25" i="28"/>
  <c r="N74" i="30"/>
  <c r="N17" i="28" s="1"/>
  <c r="N9" i="28" s="1"/>
  <c r="M198" i="30"/>
  <c r="M74" i="34"/>
  <c r="L24" i="28"/>
  <c r="L8" i="28" s="1"/>
  <c r="M62" i="32"/>
  <c r="L22" i="28"/>
  <c r="M74" i="33"/>
  <c r="L23" i="28"/>
  <c r="M74" i="36"/>
  <c r="L26" i="28"/>
  <c r="L10" i="28" s="1"/>
  <c r="K27" i="28"/>
  <c r="M194" i="30"/>
  <c r="P176" i="30"/>
  <c r="P183" i="30" s="1"/>
  <c r="P157" i="30"/>
  <c r="P182" i="30" s="1"/>
  <c r="Q150" i="30"/>
  <c r="Q168" i="30"/>
  <c r="Q165" i="30"/>
  <c r="Q171" i="30"/>
  <c r="Q149" i="30"/>
  <c r="Q146" i="30"/>
  <c r="Q152" i="30"/>
  <c r="Q169" i="30"/>
  <c r="N191" i="30"/>
  <c r="N193" i="30" s="1"/>
  <c r="N197" i="30"/>
  <c r="P73" i="30"/>
  <c r="O190" i="30"/>
  <c r="O183" i="30"/>
  <c r="N196" i="30"/>
  <c r="N184" i="30"/>
  <c r="N186" i="30" s="1"/>
  <c r="O189" i="30"/>
  <c r="O178" i="30"/>
  <c r="O179" i="30" s="1"/>
  <c r="O182" i="30"/>
  <c r="O74" i="31"/>
  <c r="O18" i="28" s="1"/>
  <c r="R183" i="29"/>
  <c r="R196" i="29" s="1"/>
  <c r="T35" i="33"/>
  <c r="U71" i="33" s="1"/>
  <c r="U25" i="33"/>
  <c r="V61" i="33" s="1"/>
  <c r="U33" i="33"/>
  <c r="V69" i="33" s="1"/>
  <c r="T34" i="33"/>
  <c r="U70" i="33" s="1"/>
  <c r="T31" i="33"/>
  <c r="U67" i="33" s="1"/>
  <c r="T32" i="33"/>
  <c r="U68" i="33" s="1"/>
  <c r="T24" i="33"/>
  <c r="U60" i="33" s="1"/>
  <c r="S37" i="33"/>
  <c r="U29" i="33"/>
  <c r="V65" i="33" s="1"/>
  <c r="T26" i="33"/>
  <c r="U62" i="33" s="1"/>
  <c r="T27" i="33"/>
  <c r="U63" i="33" s="1"/>
  <c r="T30" i="33"/>
  <c r="U66" i="33" s="1"/>
  <c r="U28" i="33"/>
  <c r="V64" i="33" s="1"/>
  <c r="R73" i="33"/>
  <c r="R105" i="28" s="1"/>
  <c r="R109" i="28" s="1"/>
  <c r="Q197" i="29"/>
  <c r="Q198" i="29" s="1"/>
  <c r="S157" i="29"/>
  <c r="S182" i="29" s="1"/>
  <c r="O190" i="31"/>
  <c r="R189" i="29"/>
  <c r="R197" i="29" s="1"/>
  <c r="R178" i="29"/>
  <c r="R179" i="29" s="1"/>
  <c r="S73" i="29"/>
  <c r="S98" i="28" s="1"/>
  <c r="R158" i="29"/>
  <c r="S176" i="29"/>
  <c r="S183" i="29" s="1"/>
  <c r="M194" i="31"/>
  <c r="V24" i="29"/>
  <c r="W60" i="29" s="1"/>
  <c r="U163" i="29"/>
  <c r="U144" i="29"/>
  <c r="V35" i="29"/>
  <c r="W71" i="29" s="1"/>
  <c r="U174" i="29"/>
  <c r="U155" i="29"/>
  <c r="R35" i="31"/>
  <c r="S71" i="31" s="1"/>
  <c r="Q174" i="31"/>
  <c r="Q155" i="31"/>
  <c r="V27" i="29"/>
  <c r="W63" i="29" s="1"/>
  <c r="U166" i="29"/>
  <c r="U147" i="29"/>
  <c r="U25" i="30"/>
  <c r="V61" i="30" s="1"/>
  <c r="T164" i="30"/>
  <c r="T145" i="30"/>
  <c r="R29" i="31"/>
  <c r="S65" i="31" s="1"/>
  <c r="Q168" i="31"/>
  <c r="Q149" i="31"/>
  <c r="P176" i="31"/>
  <c r="R32" i="31"/>
  <c r="S68" i="31" s="1"/>
  <c r="Q171" i="31"/>
  <c r="Q152" i="31"/>
  <c r="R28" i="31"/>
  <c r="S64" i="31" s="1"/>
  <c r="Q167" i="31"/>
  <c r="Q148" i="31"/>
  <c r="U35" i="30"/>
  <c r="V71" i="30" s="1"/>
  <c r="T174" i="30"/>
  <c r="T155" i="30"/>
  <c r="U26" i="30"/>
  <c r="V62" i="30" s="1"/>
  <c r="U34" i="30"/>
  <c r="V70" i="30" s="1"/>
  <c r="T173" i="30"/>
  <c r="T154" i="30"/>
  <c r="U28" i="29"/>
  <c r="V64" i="29" s="1"/>
  <c r="T167" i="29"/>
  <c r="T148" i="29"/>
  <c r="V33" i="30"/>
  <c r="W69" i="30" s="1"/>
  <c r="U172" i="30"/>
  <c r="U153" i="30"/>
  <c r="U32" i="29"/>
  <c r="V68" i="29" s="1"/>
  <c r="T152" i="29"/>
  <c r="T171" i="29"/>
  <c r="U29" i="30"/>
  <c r="V65" i="30" s="1"/>
  <c r="R24" i="31"/>
  <c r="S60" i="31" s="1"/>
  <c r="Q144" i="31"/>
  <c r="Q163" i="31"/>
  <c r="N184" i="31"/>
  <c r="N186" i="31" s="1"/>
  <c r="N196" i="31"/>
  <c r="R34" i="31"/>
  <c r="S70" i="31" s="1"/>
  <c r="Q173" i="31"/>
  <c r="Q154" i="31"/>
  <c r="R23" i="31"/>
  <c r="S59" i="31" s="1"/>
  <c r="Q162" i="31"/>
  <c r="Q143" i="31"/>
  <c r="U25" i="29"/>
  <c r="V61" i="29" s="1"/>
  <c r="T164" i="29"/>
  <c r="T145" i="29"/>
  <c r="V24" i="30"/>
  <c r="W60" i="30" s="1"/>
  <c r="U163" i="30"/>
  <c r="U144" i="30"/>
  <c r="U29" i="29"/>
  <c r="V65" i="29" s="1"/>
  <c r="T168" i="29"/>
  <c r="T149" i="29"/>
  <c r="O178" i="31"/>
  <c r="O179" i="31" s="1"/>
  <c r="O182" i="31"/>
  <c r="O196" i="31" s="1"/>
  <c r="O189" i="31"/>
  <c r="U30" i="30"/>
  <c r="V66" i="30" s="1"/>
  <c r="N191" i="31"/>
  <c r="N193" i="31" s="1"/>
  <c r="N197" i="31"/>
  <c r="R27" i="31"/>
  <c r="S63" i="31" s="1"/>
  <c r="Q166" i="31"/>
  <c r="Q147" i="31"/>
  <c r="R25" i="31"/>
  <c r="S61" i="31" s="1"/>
  <c r="Q164" i="31"/>
  <c r="Q145" i="31"/>
  <c r="U31" i="30"/>
  <c r="V67" i="30" s="1"/>
  <c r="T170" i="30"/>
  <c r="T151" i="30"/>
  <c r="R31" i="31"/>
  <c r="S67" i="31" s="1"/>
  <c r="Q170" i="31"/>
  <c r="Q151" i="31"/>
  <c r="U31" i="29"/>
  <c r="V67" i="29" s="1"/>
  <c r="T151" i="29"/>
  <c r="T170" i="29"/>
  <c r="U34" i="29"/>
  <c r="V70" i="29" s="1"/>
  <c r="T173" i="29"/>
  <c r="T154" i="29"/>
  <c r="M198" i="31"/>
  <c r="V33" i="29"/>
  <c r="W69" i="29" s="1"/>
  <c r="U172" i="29"/>
  <c r="U153" i="29"/>
  <c r="R30" i="31"/>
  <c r="S66" i="31" s="1"/>
  <c r="Q169" i="31"/>
  <c r="Q150" i="31"/>
  <c r="U30" i="29"/>
  <c r="V66" i="29" s="1"/>
  <c r="T169" i="29"/>
  <c r="T150" i="29"/>
  <c r="V26" i="29"/>
  <c r="W62" i="29" s="1"/>
  <c r="U165" i="29"/>
  <c r="U146" i="29"/>
  <c r="P73" i="31"/>
  <c r="V23" i="29"/>
  <c r="W59" i="29" s="1"/>
  <c r="U162" i="29"/>
  <c r="U143" i="29"/>
  <c r="V23" i="30"/>
  <c r="W59" i="30" s="1"/>
  <c r="U162" i="30"/>
  <c r="U143" i="30"/>
  <c r="R33" i="31"/>
  <c r="S69" i="31" s="1"/>
  <c r="Q172" i="31"/>
  <c r="Q153" i="31"/>
  <c r="R26" i="31"/>
  <c r="S62" i="31" s="1"/>
  <c r="Q146" i="31"/>
  <c r="Q165" i="31"/>
  <c r="U32" i="30"/>
  <c r="V68" i="30" s="1"/>
  <c r="P157" i="31"/>
  <c r="O37" i="36"/>
  <c r="D41" i="47" s="1"/>
  <c r="L177" i="34"/>
  <c r="L178" i="34" s="1"/>
  <c r="O31" i="32"/>
  <c r="D37" i="47" s="1"/>
  <c r="O37" i="34"/>
  <c r="D39" i="47" s="1"/>
  <c r="O37" i="35"/>
  <c r="D40" i="47" s="1"/>
  <c r="U177" i="35" l="1"/>
  <c r="P197" i="34"/>
  <c r="T158" i="36"/>
  <c r="U183" i="35"/>
  <c r="U185" i="35" s="1"/>
  <c r="U190" i="35"/>
  <c r="U192" i="35" s="1"/>
  <c r="W73" i="35"/>
  <c r="W107" i="28" s="1"/>
  <c r="X28" i="35"/>
  <c r="W167" i="35"/>
  <c r="W148" i="35"/>
  <c r="X64" i="35"/>
  <c r="X35" i="35"/>
  <c r="W174" i="35"/>
  <c r="W155" i="35"/>
  <c r="X71" i="35"/>
  <c r="X29" i="35"/>
  <c r="W149" i="35"/>
  <c r="W168" i="35"/>
  <c r="X65" i="35"/>
  <c r="W164" i="35"/>
  <c r="X25" i="35"/>
  <c r="W145" i="35"/>
  <c r="X61" i="35"/>
  <c r="X30" i="35"/>
  <c r="W169" i="35"/>
  <c r="W150" i="35"/>
  <c r="X66" i="35"/>
  <c r="V176" i="35"/>
  <c r="U178" i="35"/>
  <c r="U179" i="35" s="1"/>
  <c r="U182" i="35"/>
  <c r="U189" i="35"/>
  <c r="W165" i="35"/>
  <c r="W146" i="35"/>
  <c r="X26" i="35"/>
  <c r="X62" i="35"/>
  <c r="T197" i="35"/>
  <c r="T191" i="35"/>
  <c r="T193" i="35" s="1"/>
  <c r="S198" i="35"/>
  <c r="V157" i="35"/>
  <c r="X27" i="35"/>
  <c r="W166" i="35"/>
  <c r="W147" i="35"/>
  <c r="X63" i="35"/>
  <c r="T184" i="35"/>
  <c r="T186" i="35" s="1"/>
  <c r="T196" i="35"/>
  <c r="T198" i="35" s="1"/>
  <c r="W143" i="35"/>
  <c r="X23" i="35"/>
  <c r="W162" i="35"/>
  <c r="X59" i="35"/>
  <c r="X34" i="35"/>
  <c r="W173" i="35"/>
  <c r="W154" i="35"/>
  <c r="X70" i="35"/>
  <c r="X24" i="35"/>
  <c r="W144" i="35"/>
  <c r="W163" i="35"/>
  <c r="X60" i="35"/>
  <c r="X31" i="35"/>
  <c r="W170" i="35"/>
  <c r="W151" i="35"/>
  <c r="X67" i="35"/>
  <c r="V177" i="35"/>
  <c r="X32" i="35"/>
  <c r="W152" i="35"/>
  <c r="W171" i="35"/>
  <c r="X68" i="35"/>
  <c r="W172" i="35"/>
  <c r="W153" i="35"/>
  <c r="X33" i="35"/>
  <c r="X69" i="35"/>
  <c r="V63" i="30"/>
  <c r="V27" i="30"/>
  <c r="U166" i="30"/>
  <c r="U147" i="30"/>
  <c r="V64" i="30"/>
  <c r="V28" i="30"/>
  <c r="U167" i="30"/>
  <c r="U148" i="30"/>
  <c r="U65" i="34"/>
  <c r="T148" i="34"/>
  <c r="U29" i="34"/>
  <c r="T167" i="34"/>
  <c r="U60" i="34"/>
  <c r="U24" i="34"/>
  <c r="T162" i="34"/>
  <c r="T143" i="34"/>
  <c r="U63" i="34"/>
  <c r="T146" i="34"/>
  <c r="T165" i="34"/>
  <c r="U27" i="34"/>
  <c r="R181" i="34"/>
  <c r="R188" i="34"/>
  <c r="U157" i="36"/>
  <c r="U158" i="36" s="1"/>
  <c r="X27" i="36"/>
  <c r="X63" i="36"/>
  <c r="W147" i="36"/>
  <c r="W166" i="36"/>
  <c r="U66" i="34"/>
  <c r="T149" i="34"/>
  <c r="T168" i="34"/>
  <c r="U30" i="34"/>
  <c r="X31" i="36"/>
  <c r="X67" i="36"/>
  <c r="W151" i="36"/>
  <c r="W170" i="36"/>
  <c r="W28" i="36"/>
  <c r="W64" i="36"/>
  <c r="V148" i="36"/>
  <c r="V167" i="36"/>
  <c r="R176" i="34"/>
  <c r="R189" i="34"/>
  <c r="R191" i="34" s="1"/>
  <c r="R182" i="34"/>
  <c r="R184" i="34" s="1"/>
  <c r="U176" i="36"/>
  <c r="U177" i="36" s="1"/>
  <c r="U59" i="33"/>
  <c r="U23" i="33"/>
  <c r="W26" i="36"/>
  <c r="W62" i="36"/>
  <c r="V165" i="36"/>
  <c r="V146" i="36"/>
  <c r="Y24" i="36"/>
  <c r="Y60" i="36"/>
  <c r="X144" i="36"/>
  <c r="X163" i="36"/>
  <c r="S106" i="28"/>
  <c r="S90" i="28" s="1"/>
  <c r="S178" i="34"/>
  <c r="U67" i="34"/>
  <c r="U31" i="34"/>
  <c r="T150" i="34"/>
  <c r="T169" i="34"/>
  <c r="V73" i="36"/>
  <c r="V108" i="28" s="1"/>
  <c r="S184" i="36"/>
  <c r="S186" i="36" s="1"/>
  <c r="S196" i="36"/>
  <c r="T178" i="36"/>
  <c r="T179" i="36" s="1"/>
  <c r="T182" i="36"/>
  <c r="T189" i="36"/>
  <c r="U64" i="34"/>
  <c r="U28" i="34"/>
  <c r="T166" i="34"/>
  <c r="T147" i="34"/>
  <c r="Q190" i="34"/>
  <c r="Q192" i="34" s="1"/>
  <c r="Q196" i="34"/>
  <c r="U68" i="34"/>
  <c r="U32" i="34"/>
  <c r="T170" i="34"/>
  <c r="T151" i="34"/>
  <c r="W35" i="36"/>
  <c r="W71" i="36"/>
  <c r="V174" i="36"/>
  <c r="V155" i="36"/>
  <c r="W23" i="36"/>
  <c r="W59" i="36"/>
  <c r="V162" i="36"/>
  <c r="V143" i="36"/>
  <c r="S191" i="36"/>
  <c r="S193" i="36" s="1"/>
  <c r="S197" i="36"/>
  <c r="W34" i="36"/>
  <c r="W70" i="36"/>
  <c r="V173" i="36"/>
  <c r="V154" i="36"/>
  <c r="Q183" i="34"/>
  <c r="Q185" i="34" s="1"/>
  <c r="Q195" i="34"/>
  <c r="S175" i="34"/>
  <c r="Z55" i="34"/>
  <c r="AA41" i="34"/>
  <c r="AA55" i="34" s="1"/>
  <c r="T73" i="34"/>
  <c r="W32" i="36"/>
  <c r="W68" i="36"/>
  <c r="V171" i="36"/>
  <c r="V152" i="36"/>
  <c r="W25" i="36"/>
  <c r="W61" i="36"/>
  <c r="V164" i="36"/>
  <c r="V145" i="36"/>
  <c r="R157" i="34"/>
  <c r="U62" i="34"/>
  <c r="U26" i="34"/>
  <c r="T145" i="34"/>
  <c r="T164" i="34"/>
  <c r="W30" i="36"/>
  <c r="W66" i="36"/>
  <c r="V169" i="36"/>
  <c r="V150" i="36"/>
  <c r="W33" i="36"/>
  <c r="W69" i="36"/>
  <c r="V153" i="36"/>
  <c r="V172" i="36"/>
  <c r="U61" i="34"/>
  <c r="U25" i="34"/>
  <c r="T144" i="34"/>
  <c r="T163" i="34"/>
  <c r="S156" i="34"/>
  <c r="U69" i="34"/>
  <c r="U33" i="34"/>
  <c r="T171" i="34"/>
  <c r="T152" i="34"/>
  <c r="U71" i="34"/>
  <c r="U35" i="34"/>
  <c r="T173" i="34"/>
  <c r="T154" i="34"/>
  <c r="W29" i="36"/>
  <c r="W65" i="36"/>
  <c r="V168" i="36"/>
  <c r="V149" i="36"/>
  <c r="U70" i="34"/>
  <c r="U34" i="34"/>
  <c r="T172" i="34"/>
  <c r="T153" i="34"/>
  <c r="U59" i="34"/>
  <c r="U23" i="34"/>
  <c r="T142" i="34"/>
  <c r="T161" i="34"/>
  <c r="Z41" i="31"/>
  <c r="Y55" i="31"/>
  <c r="S74" i="35"/>
  <c r="R25" i="28"/>
  <c r="P100" i="28"/>
  <c r="P92" i="28" s="1"/>
  <c r="P99" i="28"/>
  <c r="P91" i="28" s="1"/>
  <c r="S74" i="29"/>
  <c r="S16" i="28" s="1"/>
  <c r="O74" i="30"/>
  <c r="N74" i="33"/>
  <c r="M23" i="28"/>
  <c r="N62" i="32"/>
  <c r="M22" i="28"/>
  <c r="N74" i="36"/>
  <c r="M26" i="28"/>
  <c r="M10" i="28" s="1"/>
  <c r="N74" i="34"/>
  <c r="M24" i="28"/>
  <c r="M8" i="28" s="1"/>
  <c r="L27" i="28"/>
  <c r="P178" i="30"/>
  <c r="P179" i="30" s="1"/>
  <c r="P189" i="30"/>
  <c r="O196" i="30"/>
  <c r="P190" i="30"/>
  <c r="P196" i="30"/>
  <c r="O197" i="30"/>
  <c r="Q157" i="30"/>
  <c r="Q189" i="30" s="1"/>
  <c r="Q73" i="30"/>
  <c r="Q99" i="28" s="1"/>
  <c r="Q91" i="28" s="1"/>
  <c r="Q176" i="30"/>
  <c r="Q183" i="30" s="1"/>
  <c r="N198" i="30"/>
  <c r="N194" i="30"/>
  <c r="R152" i="30"/>
  <c r="R165" i="30"/>
  <c r="R168" i="30"/>
  <c r="R146" i="30"/>
  <c r="R149" i="30"/>
  <c r="R169" i="30"/>
  <c r="R171" i="30"/>
  <c r="R150" i="30"/>
  <c r="P74" i="31"/>
  <c r="P18" i="28" s="1"/>
  <c r="S190" i="29"/>
  <c r="S158" i="29"/>
  <c r="U30" i="33"/>
  <c r="V66" i="33" s="1"/>
  <c r="U26" i="33"/>
  <c r="V62" i="33" s="1"/>
  <c r="U24" i="33"/>
  <c r="V60" i="33" s="1"/>
  <c r="T37" i="33"/>
  <c r="U31" i="33"/>
  <c r="V67" i="33" s="1"/>
  <c r="V33" i="33"/>
  <c r="W69" i="33" s="1"/>
  <c r="U35" i="33"/>
  <c r="V71" i="33" s="1"/>
  <c r="V28" i="33"/>
  <c r="W64" i="33" s="1"/>
  <c r="U27" i="33"/>
  <c r="V63" i="33" s="1"/>
  <c r="V29" i="33"/>
  <c r="W65" i="33" s="1"/>
  <c r="S73" i="33"/>
  <c r="S105" i="28" s="1"/>
  <c r="U32" i="33"/>
  <c r="V68" i="33" s="1"/>
  <c r="U34" i="33"/>
  <c r="V70" i="33" s="1"/>
  <c r="V25" i="33"/>
  <c r="W61" i="33" s="1"/>
  <c r="S189" i="29"/>
  <c r="S178" i="29"/>
  <c r="S179" i="29" s="1"/>
  <c r="T176" i="29"/>
  <c r="T183" i="29" s="1"/>
  <c r="N194" i="31"/>
  <c r="O197" i="31"/>
  <c r="O198" i="31" s="1"/>
  <c r="T73" i="29"/>
  <c r="R198" i="29"/>
  <c r="P178" i="31"/>
  <c r="P179" i="31" s="1"/>
  <c r="P182" i="31"/>
  <c r="P189" i="31"/>
  <c r="V32" i="30"/>
  <c r="W68" i="30" s="1"/>
  <c r="S26" i="31"/>
  <c r="T62" i="31" s="1"/>
  <c r="R165" i="31"/>
  <c r="R146" i="31"/>
  <c r="S33" i="31"/>
  <c r="T69" i="31" s="1"/>
  <c r="R172" i="31"/>
  <c r="R153" i="31"/>
  <c r="W23" i="30"/>
  <c r="X59" i="30" s="1"/>
  <c r="V162" i="30"/>
  <c r="V143" i="30"/>
  <c r="W23" i="29"/>
  <c r="X59" i="29" s="1"/>
  <c r="V162" i="29"/>
  <c r="V143" i="29"/>
  <c r="V30" i="30"/>
  <c r="W66" i="30" s="1"/>
  <c r="S24" i="31"/>
  <c r="T60" i="31" s="1"/>
  <c r="R163" i="31"/>
  <c r="R144" i="31"/>
  <c r="V29" i="30"/>
  <c r="W65" i="30" s="1"/>
  <c r="V32" i="29"/>
  <c r="W68" i="29" s="1"/>
  <c r="U171" i="29"/>
  <c r="U152" i="29"/>
  <c r="W33" i="30"/>
  <c r="X69" i="30" s="1"/>
  <c r="V172" i="30"/>
  <c r="V153" i="30"/>
  <c r="V28" i="29"/>
  <c r="W64" i="29" s="1"/>
  <c r="U167" i="29"/>
  <c r="U148" i="29"/>
  <c r="V34" i="30"/>
  <c r="W70" i="30" s="1"/>
  <c r="U173" i="30"/>
  <c r="U154" i="30"/>
  <c r="V26" i="30"/>
  <c r="W62" i="30" s="1"/>
  <c r="V35" i="30"/>
  <c r="W71" i="30" s="1"/>
  <c r="U174" i="30"/>
  <c r="U155" i="30"/>
  <c r="S28" i="31"/>
  <c r="T64" i="31" s="1"/>
  <c r="R167" i="31"/>
  <c r="R148" i="31"/>
  <c r="S32" i="31"/>
  <c r="T68" i="31" s="1"/>
  <c r="R171" i="31"/>
  <c r="R152" i="31"/>
  <c r="P190" i="31"/>
  <c r="P183" i="31"/>
  <c r="W26" i="29"/>
  <c r="X62" i="29" s="1"/>
  <c r="V165" i="29"/>
  <c r="V146" i="29"/>
  <c r="V30" i="29"/>
  <c r="W66" i="29" s="1"/>
  <c r="U169" i="29"/>
  <c r="U150" i="29"/>
  <c r="S30" i="31"/>
  <c r="T66" i="31" s="1"/>
  <c r="R169" i="31"/>
  <c r="R150" i="31"/>
  <c r="W33" i="29"/>
  <c r="X69" i="29" s="1"/>
  <c r="V172" i="29"/>
  <c r="V153" i="29"/>
  <c r="T157" i="29"/>
  <c r="Q73" i="31"/>
  <c r="Q100" i="28" s="1"/>
  <c r="Q92" i="28" s="1"/>
  <c r="V34" i="29"/>
  <c r="W70" i="29" s="1"/>
  <c r="U173" i="29"/>
  <c r="U154" i="29"/>
  <c r="V31" i="29"/>
  <c r="W67" i="29" s="1"/>
  <c r="U151" i="29"/>
  <c r="U170" i="29"/>
  <c r="S31" i="31"/>
  <c r="T67" i="31" s="1"/>
  <c r="R170" i="31"/>
  <c r="R151" i="31"/>
  <c r="V31" i="30"/>
  <c r="W67" i="30" s="1"/>
  <c r="U170" i="30"/>
  <c r="U151" i="30"/>
  <c r="S25" i="31"/>
  <c r="T61" i="31" s="1"/>
  <c r="R145" i="31"/>
  <c r="R164" i="31"/>
  <c r="S27" i="31"/>
  <c r="T63" i="31" s="1"/>
  <c r="R166" i="31"/>
  <c r="R147" i="31"/>
  <c r="N198" i="31"/>
  <c r="Q176" i="31"/>
  <c r="S29" i="31"/>
  <c r="T65" i="31" s="1"/>
  <c r="R168" i="31"/>
  <c r="R149" i="31"/>
  <c r="V25" i="30"/>
  <c r="W61" i="30" s="1"/>
  <c r="U164" i="30"/>
  <c r="U145" i="30"/>
  <c r="W27" i="29"/>
  <c r="X63" i="29" s="1"/>
  <c r="V166" i="29"/>
  <c r="V147" i="29"/>
  <c r="S35" i="31"/>
  <c r="T71" i="31" s="1"/>
  <c r="R174" i="31"/>
  <c r="R155" i="31"/>
  <c r="V174" i="29"/>
  <c r="V155" i="29"/>
  <c r="W35" i="29"/>
  <c r="X71" i="29" s="1"/>
  <c r="W24" i="29"/>
  <c r="X60" i="29" s="1"/>
  <c r="V163" i="29"/>
  <c r="V144" i="29"/>
  <c r="S196" i="29"/>
  <c r="V29" i="29"/>
  <c r="W65" i="29" s="1"/>
  <c r="U168" i="29"/>
  <c r="U149" i="29"/>
  <c r="W24" i="30"/>
  <c r="X60" i="30" s="1"/>
  <c r="V163" i="30"/>
  <c r="V144" i="30"/>
  <c r="V25" i="29"/>
  <c r="W61" i="29" s="1"/>
  <c r="U164" i="29"/>
  <c r="U145" i="29"/>
  <c r="S23" i="31"/>
  <c r="T59" i="31" s="1"/>
  <c r="R143" i="31"/>
  <c r="R162" i="31"/>
  <c r="S34" i="31"/>
  <c r="T70" i="31" s="1"/>
  <c r="R173" i="31"/>
  <c r="R154" i="31"/>
  <c r="Q157" i="31"/>
  <c r="P37" i="36"/>
  <c r="M177" i="34"/>
  <c r="M178" i="34" s="1"/>
  <c r="P31" i="32"/>
  <c r="P37" i="34"/>
  <c r="P37" i="35"/>
  <c r="T194" i="35" l="1"/>
  <c r="W176" i="35"/>
  <c r="Y27" i="35"/>
  <c r="X166" i="35"/>
  <c r="X147" i="35"/>
  <c r="Y63" i="35"/>
  <c r="X73" i="35"/>
  <c r="X107" i="28" s="1"/>
  <c r="Y32" i="35"/>
  <c r="X171" i="35"/>
  <c r="X152" i="35"/>
  <c r="Y68" i="35"/>
  <c r="X143" i="35"/>
  <c r="X162" i="35"/>
  <c r="Y23" i="35"/>
  <c r="Y59" i="35"/>
  <c r="V178" i="35"/>
  <c r="V179" i="35" s="1"/>
  <c r="V189" i="35"/>
  <c r="V182" i="35"/>
  <c r="Y30" i="35"/>
  <c r="X169" i="35"/>
  <c r="X150" i="35"/>
  <c r="Y66" i="35"/>
  <c r="X168" i="35"/>
  <c r="X149" i="35"/>
  <c r="Y29" i="35"/>
  <c r="Y65" i="35"/>
  <c r="X148" i="35"/>
  <c r="Y28" i="35"/>
  <c r="X167" i="35"/>
  <c r="Y64" i="35"/>
  <c r="W177" i="35"/>
  <c r="Y24" i="35"/>
  <c r="X163" i="35"/>
  <c r="X144" i="35"/>
  <c r="Y60" i="35"/>
  <c r="W157" i="35"/>
  <c r="U197" i="35"/>
  <c r="U191" i="35"/>
  <c r="U193" i="35" s="1"/>
  <c r="X153" i="35"/>
  <c r="Y33" i="35"/>
  <c r="X172" i="35"/>
  <c r="Y69" i="35"/>
  <c r="V158" i="35"/>
  <c r="U196" i="35"/>
  <c r="U184" i="35"/>
  <c r="U186" i="35" s="1"/>
  <c r="Y34" i="35"/>
  <c r="X154" i="35"/>
  <c r="X173" i="35"/>
  <c r="Y70" i="35"/>
  <c r="X145" i="35"/>
  <c r="X164" i="35"/>
  <c r="Y25" i="35"/>
  <c r="Y61" i="35"/>
  <c r="X170" i="35"/>
  <c r="X151" i="35"/>
  <c r="Y31" i="35"/>
  <c r="Y67" i="35"/>
  <c r="Y26" i="35"/>
  <c r="X146" i="35"/>
  <c r="X165" i="35"/>
  <c r="Y62" i="35"/>
  <c r="U73" i="34"/>
  <c r="U106" i="28" s="1"/>
  <c r="V183" i="35"/>
  <c r="V185" i="35" s="1"/>
  <c r="V190" i="35"/>
  <c r="V192" i="35" s="1"/>
  <c r="Y35" i="35"/>
  <c r="X155" i="35"/>
  <c r="X174" i="35"/>
  <c r="Y71" i="35"/>
  <c r="W64" i="30"/>
  <c r="W28" i="30"/>
  <c r="V167" i="30"/>
  <c r="V148" i="30"/>
  <c r="W63" i="30"/>
  <c r="V147" i="30"/>
  <c r="V166" i="30"/>
  <c r="W27" i="30"/>
  <c r="S109" i="28"/>
  <c r="V62" i="34"/>
  <c r="V26" i="34"/>
  <c r="U145" i="34"/>
  <c r="U164" i="34"/>
  <c r="S189" i="34"/>
  <c r="S191" i="34" s="1"/>
  <c r="S182" i="34"/>
  <c r="S184" i="34" s="1"/>
  <c r="X34" i="36"/>
  <c r="X70" i="36"/>
  <c r="W154" i="36"/>
  <c r="W173" i="36"/>
  <c r="X26" i="36"/>
  <c r="X62" i="36"/>
  <c r="W165" i="36"/>
  <c r="W146" i="36"/>
  <c r="S157" i="34"/>
  <c r="S188" i="34"/>
  <c r="S181" i="34"/>
  <c r="X33" i="36"/>
  <c r="X69" i="36"/>
  <c r="W172" i="36"/>
  <c r="W153" i="36"/>
  <c r="Q197" i="34"/>
  <c r="S198" i="36"/>
  <c r="V59" i="33"/>
  <c r="V23" i="33"/>
  <c r="R190" i="34"/>
  <c r="R192" i="34" s="1"/>
  <c r="R196" i="34"/>
  <c r="V60" i="34"/>
  <c r="V24" i="34"/>
  <c r="U143" i="34"/>
  <c r="U162" i="34"/>
  <c r="V69" i="34"/>
  <c r="U152" i="34"/>
  <c r="U171" i="34"/>
  <c r="V33" i="34"/>
  <c r="V70" i="34"/>
  <c r="V34" i="34"/>
  <c r="U172" i="34"/>
  <c r="U153" i="34"/>
  <c r="X32" i="36"/>
  <c r="X68" i="36"/>
  <c r="W171" i="36"/>
  <c r="W152" i="36"/>
  <c r="Q193" i="34"/>
  <c r="X35" i="36"/>
  <c r="X71" i="36"/>
  <c r="W174" i="36"/>
  <c r="W155" i="36"/>
  <c r="S194" i="36"/>
  <c r="X28" i="36"/>
  <c r="X64" i="36"/>
  <c r="W148" i="36"/>
  <c r="W167" i="36"/>
  <c r="R183" i="34"/>
  <c r="R185" i="34" s="1"/>
  <c r="R195" i="34"/>
  <c r="X29" i="36"/>
  <c r="X65" i="36"/>
  <c r="W168" i="36"/>
  <c r="W149" i="36"/>
  <c r="V66" i="34"/>
  <c r="U168" i="34"/>
  <c r="V30" i="34"/>
  <c r="U149" i="34"/>
  <c r="V71" i="34"/>
  <c r="U173" i="34"/>
  <c r="V35" i="34"/>
  <c r="U154" i="34"/>
  <c r="T178" i="34"/>
  <c r="T106" i="28"/>
  <c r="V157" i="36"/>
  <c r="V64" i="34"/>
  <c r="V28" i="34"/>
  <c r="U147" i="34"/>
  <c r="U166" i="34"/>
  <c r="Z24" i="36"/>
  <c r="Z60" i="36"/>
  <c r="Y163" i="36"/>
  <c r="Y144" i="36"/>
  <c r="U190" i="36"/>
  <c r="U192" i="36" s="1"/>
  <c r="U183" i="36"/>
  <c r="U185" i="36" s="1"/>
  <c r="V63" i="34"/>
  <c r="U146" i="34"/>
  <c r="V27" i="34"/>
  <c r="U165" i="34"/>
  <c r="T175" i="34"/>
  <c r="V61" i="34"/>
  <c r="U163" i="34"/>
  <c r="U144" i="34"/>
  <c r="V25" i="34"/>
  <c r="V176" i="36"/>
  <c r="V67" i="34"/>
  <c r="V31" i="34"/>
  <c r="U169" i="34"/>
  <c r="U150" i="34"/>
  <c r="V65" i="34"/>
  <c r="V29" i="34"/>
  <c r="U167" i="34"/>
  <c r="U148" i="34"/>
  <c r="U189" i="36"/>
  <c r="U182" i="36"/>
  <c r="U178" i="36"/>
  <c r="U179" i="36" s="1"/>
  <c r="T156" i="34"/>
  <c r="X30" i="36"/>
  <c r="X66" i="36"/>
  <c r="W150" i="36"/>
  <c r="W169" i="36"/>
  <c r="W73" i="36"/>
  <c r="W108" i="28" s="1"/>
  <c r="V68" i="34"/>
  <c r="V32" i="34"/>
  <c r="U170" i="34"/>
  <c r="U151" i="34"/>
  <c r="T197" i="36"/>
  <c r="T191" i="36"/>
  <c r="T193" i="36" s="1"/>
  <c r="V59" i="34"/>
  <c r="U142" i="34"/>
  <c r="U161" i="34"/>
  <c r="V23" i="34"/>
  <c r="X25" i="36"/>
  <c r="X61" i="36"/>
  <c r="W164" i="36"/>
  <c r="W145" i="36"/>
  <c r="X23" i="36"/>
  <c r="X59" i="36"/>
  <c r="W143" i="36"/>
  <c r="W162" i="36"/>
  <c r="T196" i="36"/>
  <c r="T184" i="36"/>
  <c r="T186" i="36" s="1"/>
  <c r="S176" i="34"/>
  <c r="T176" i="34" s="1"/>
  <c r="Y31" i="36"/>
  <c r="Y67" i="36"/>
  <c r="X170" i="36"/>
  <c r="X151" i="36"/>
  <c r="Y27" i="36"/>
  <c r="Y63" i="36"/>
  <c r="X166" i="36"/>
  <c r="X147" i="36"/>
  <c r="AA41" i="31"/>
  <c r="AA55" i="31" s="1"/>
  <c r="Z55" i="31"/>
  <c r="T74" i="29"/>
  <c r="T16" i="28" s="1"/>
  <c r="T98" i="28"/>
  <c r="T90" i="28" s="1"/>
  <c r="T74" i="35"/>
  <c r="S25" i="28"/>
  <c r="P74" i="30"/>
  <c r="P17" i="28" s="1"/>
  <c r="P9" i="28" s="1"/>
  <c r="O17" i="28"/>
  <c r="O9" i="28" s="1"/>
  <c r="O62" i="32"/>
  <c r="N22" i="28"/>
  <c r="O74" i="34"/>
  <c r="N24" i="28"/>
  <c r="N8" i="28" s="1"/>
  <c r="O74" i="36"/>
  <c r="N26" i="28"/>
  <c r="N10" i="28" s="1"/>
  <c r="O74" i="33"/>
  <c r="N23" i="28"/>
  <c r="M27" i="28"/>
  <c r="P197" i="30"/>
  <c r="P198" i="30" s="1"/>
  <c r="O198" i="30"/>
  <c r="Q178" i="30"/>
  <c r="Q179" i="30" s="1"/>
  <c r="Q182" i="30"/>
  <c r="Q196" i="30" s="1"/>
  <c r="Q190" i="30"/>
  <c r="Q197" i="30" s="1"/>
  <c r="Q74" i="31"/>
  <c r="Q18" i="28" s="1"/>
  <c r="R73" i="30"/>
  <c r="R99" i="28" s="1"/>
  <c r="R91" i="28" s="1"/>
  <c r="R157" i="30"/>
  <c r="R176" i="30"/>
  <c r="S152" i="30"/>
  <c r="S169" i="30"/>
  <c r="S168" i="30"/>
  <c r="S165" i="30"/>
  <c r="S150" i="30"/>
  <c r="S149" i="30"/>
  <c r="S146" i="30"/>
  <c r="S171" i="30"/>
  <c r="T190" i="29"/>
  <c r="S197" i="29"/>
  <c r="S198" i="29" s="1"/>
  <c r="W29" i="33"/>
  <c r="X65" i="33" s="1"/>
  <c r="W28" i="33"/>
  <c r="X64" i="33" s="1"/>
  <c r="W33" i="33"/>
  <c r="X69" i="33" s="1"/>
  <c r="W25" i="33"/>
  <c r="X61" i="33" s="1"/>
  <c r="V32" i="33"/>
  <c r="W68" i="33" s="1"/>
  <c r="V24" i="33"/>
  <c r="W60" i="33" s="1"/>
  <c r="U37" i="33"/>
  <c r="V30" i="33"/>
  <c r="W66" i="33" s="1"/>
  <c r="V27" i="33"/>
  <c r="W63" i="33" s="1"/>
  <c r="V35" i="33"/>
  <c r="W71" i="33" s="1"/>
  <c r="V31" i="33"/>
  <c r="W67" i="33" s="1"/>
  <c r="T73" i="33"/>
  <c r="T105" i="28" s="1"/>
  <c r="T109" i="28" s="1"/>
  <c r="V34" i="33"/>
  <c r="W70" i="33" s="1"/>
  <c r="V26" i="33"/>
  <c r="W62" i="33" s="1"/>
  <c r="U157" i="29"/>
  <c r="U189" i="29" s="1"/>
  <c r="R73" i="31"/>
  <c r="R100" i="28" s="1"/>
  <c r="R92" i="28" s="1"/>
  <c r="U73" i="29"/>
  <c r="U176" i="29"/>
  <c r="U183" i="29" s="1"/>
  <c r="X24" i="29"/>
  <c r="Y60" i="29" s="1"/>
  <c r="W163" i="29"/>
  <c r="W144" i="29"/>
  <c r="T35" i="31"/>
  <c r="U71" i="31" s="1"/>
  <c r="S174" i="31"/>
  <c r="S155" i="31"/>
  <c r="X27" i="29"/>
  <c r="Y63" i="29" s="1"/>
  <c r="W166" i="29"/>
  <c r="W147" i="29"/>
  <c r="W25" i="30"/>
  <c r="X61" i="30" s="1"/>
  <c r="V164" i="30"/>
  <c r="V145" i="30"/>
  <c r="T29" i="31"/>
  <c r="U65" i="31" s="1"/>
  <c r="S168" i="31"/>
  <c r="S149" i="31"/>
  <c r="W30" i="30"/>
  <c r="X66" i="30" s="1"/>
  <c r="T33" i="31"/>
  <c r="U69" i="31" s="1"/>
  <c r="S172" i="31"/>
  <c r="S153" i="31"/>
  <c r="T26" i="31"/>
  <c r="U62" i="31" s="1"/>
  <c r="S165" i="31"/>
  <c r="S146" i="31"/>
  <c r="W32" i="30"/>
  <c r="X68" i="30" s="1"/>
  <c r="R176" i="31"/>
  <c r="X35" i="29"/>
  <c r="Y71" i="29" s="1"/>
  <c r="W174" i="29"/>
  <c r="W155" i="29"/>
  <c r="Q190" i="31"/>
  <c r="Q183" i="31"/>
  <c r="T27" i="31"/>
  <c r="U63" i="31" s="1"/>
  <c r="S166" i="31"/>
  <c r="S147" i="31"/>
  <c r="T25" i="31"/>
  <c r="U61" i="31" s="1"/>
  <c r="S145" i="31"/>
  <c r="S164" i="31"/>
  <c r="W31" i="30"/>
  <c r="X67" i="30" s="1"/>
  <c r="V170" i="30"/>
  <c r="V151" i="30"/>
  <c r="T31" i="31"/>
  <c r="U67" i="31" s="1"/>
  <c r="S170" i="31"/>
  <c r="S151" i="31"/>
  <c r="W31" i="29"/>
  <c r="X67" i="29" s="1"/>
  <c r="V170" i="29"/>
  <c r="V151" i="29"/>
  <c r="W34" i="29"/>
  <c r="X70" i="29" s="1"/>
  <c r="V173" i="29"/>
  <c r="V154" i="29"/>
  <c r="P197" i="31"/>
  <c r="T178" i="29"/>
  <c r="T179" i="29" s="1"/>
  <c r="T182" i="29"/>
  <c r="T196" i="29" s="1"/>
  <c r="T189" i="29"/>
  <c r="T158" i="29"/>
  <c r="X33" i="29"/>
  <c r="Y69" i="29" s="1"/>
  <c r="W172" i="29"/>
  <c r="W153" i="29"/>
  <c r="T30" i="31"/>
  <c r="U66" i="31" s="1"/>
  <c r="S169" i="31"/>
  <c r="S150" i="31"/>
  <c r="W30" i="29"/>
  <c r="X66" i="29" s="1"/>
  <c r="V169" i="29"/>
  <c r="V150" i="29"/>
  <c r="X26" i="29"/>
  <c r="Y62" i="29" s="1"/>
  <c r="W165" i="29"/>
  <c r="W146" i="29"/>
  <c r="T32" i="31"/>
  <c r="U68" i="31" s="1"/>
  <c r="S171" i="31"/>
  <c r="S152" i="31"/>
  <c r="T28" i="31"/>
  <c r="U64" i="31" s="1"/>
  <c r="S167" i="31"/>
  <c r="S148" i="31"/>
  <c r="V174" i="30"/>
  <c r="V155" i="30"/>
  <c r="W35" i="30"/>
  <c r="X71" i="30" s="1"/>
  <c r="W26" i="30"/>
  <c r="X62" i="30" s="1"/>
  <c r="W34" i="30"/>
  <c r="X70" i="30" s="1"/>
  <c r="V173" i="30"/>
  <c r="V154" i="30"/>
  <c r="W28" i="29"/>
  <c r="X64" i="29" s="1"/>
  <c r="V167" i="29"/>
  <c r="V148" i="29"/>
  <c r="X33" i="30"/>
  <c r="Y69" i="30" s="1"/>
  <c r="W172" i="30"/>
  <c r="W153" i="30"/>
  <c r="W32" i="29"/>
  <c r="X68" i="29" s="1"/>
  <c r="V152" i="29"/>
  <c r="V171" i="29"/>
  <c r="W29" i="30"/>
  <c r="X65" i="30" s="1"/>
  <c r="T24" i="31"/>
  <c r="U60" i="31" s="1"/>
  <c r="S163" i="31"/>
  <c r="S144" i="31"/>
  <c r="X23" i="29"/>
  <c r="Y59" i="29" s="1"/>
  <c r="W162" i="29"/>
  <c r="W143" i="29"/>
  <c r="X23" i="30"/>
  <c r="Y59" i="30" s="1"/>
  <c r="W162" i="30"/>
  <c r="W143" i="30"/>
  <c r="P196" i="31"/>
  <c r="R157" i="31"/>
  <c r="Q178" i="31"/>
  <c r="Q179" i="31" s="1"/>
  <c r="Q182" i="31"/>
  <c r="Q189" i="31"/>
  <c r="T34" i="31"/>
  <c r="U70" i="31" s="1"/>
  <c r="S173" i="31"/>
  <c r="S154" i="31"/>
  <c r="T23" i="31"/>
  <c r="U59" i="31" s="1"/>
  <c r="S143" i="31"/>
  <c r="S162" i="31"/>
  <c r="W25" i="29"/>
  <c r="X61" i="29" s="1"/>
  <c r="V164" i="29"/>
  <c r="V145" i="29"/>
  <c r="X24" i="30"/>
  <c r="Y60" i="30" s="1"/>
  <c r="W163" i="30"/>
  <c r="W144" i="30"/>
  <c r="W29" i="29"/>
  <c r="X65" i="29" s="1"/>
  <c r="V168" i="29"/>
  <c r="V149" i="29"/>
  <c r="Q37" i="36"/>
  <c r="N177" i="34"/>
  <c r="N178" i="34" s="1"/>
  <c r="Q31" i="32"/>
  <c r="Q37" i="34"/>
  <c r="Q37" i="35"/>
  <c r="U198" i="35" l="1"/>
  <c r="W158" i="35"/>
  <c r="U178" i="34"/>
  <c r="Z33" i="35"/>
  <c r="Y172" i="35"/>
  <c r="Y153" i="35"/>
  <c r="Z69" i="35"/>
  <c r="Y73" i="35"/>
  <c r="Y107" i="28" s="1"/>
  <c r="Z29" i="35"/>
  <c r="Y149" i="35"/>
  <c r="Y168" i="35"/>
  <c r="Z65" i="35"/>
  <c r="Z31" i="35"/>
  <c r="Y151" i="35"/>
  <c r="Y170" i="35"/>
  <c r="Z67" i="35"/>
  <c r="Y154" i="35"/>
  <c r="Y173" i="35"/>
  <c r="Z34" i="35"/>
  <c r="Z70" i="35"/>
  <c r="Y143" i="35"/>
  <c r="Z23" i="35"/>
  <c r="Y162" i="35"/>
  <c r="Z59" i="35"/>
  <c r="Y163" i="35"/>
  <c r="Y144" i="35"/>
  <c r="Z24" i="35"/>
  <c r="Z60" i="35"/>
  <c r="T198" i="36"/>
  <c r="U194" i="35"/>
  <c r="X176" i="35"/>
  <c r="Y152" i="35"/>
  <c r="Z32" i="35"/>
  <c r="Y171" i="35"/>
  <c r="Z68" i="35"/>
  <c r="Z25" i="35"/>
  <c r="Y145" i="35"/>
  <c r="Y164" i="35"/>
  <c r="Z61" i="35"/>
  <c r="W189" i="35"/>
  <c r="W182" i="35"/>
  <c r="W178" i="35"/>
  <c r="W179" i="35" s="1"/>
  <c r="Y148" i="35"/>
  <c r="Y167" i="35"/>
  <c r="Z28" i="35"/>
  <c r="Z64" i="35"/>
  <c r="X157" i="35"/>
  <c r="Y174" i="35"/>
  <c r="Z35" i="35"/>
  <c r="Y155" i="35"/>
  <c r="Z71" i="35"/>
  <c r="V197" i="35"/>
  <c r="V191" i="35"/>
  <c r="V193" i="35" s="1"/>
  <c r="Z30" i="35"/>
  <c r="Y169" i="35"/>
  <c r="Y150" i="35"/>
  <c r="Z66" i="35"/>
  <c r="Z27" i="35"/>
  <c r="Y166" i="35"/>
  <c r="Y147" i="35"/>
  <c r="Z63" i="35"/>
  <c r="X73" i="36"/>
  <c r="X108" i="28" s="1"/>
  <c r="U156" i="34"/>
  <c r="U188" i="34" s="1"/>
  <c r="Y146" i="35"/>
  <c r="Y165" i="35"/>
  <c r="Z26" i="35"/>
  <c r="Z62" i="35"/>
  <c r="V196" i="35"/>
  <c r="V198" i="35" s="1"/>
  <c r="V184" i="35"/>
  <c r="V186" i="35" s="1"/>
  <c r="V194" i="35" s="1"/>
  <c r="W190" i="35"/>
  <c r="W192" i="35" s="1"/>
  <c r="W183" i="35"/>
  <c r="W185" i="35" s="1"/>
  <c r="X63" i="30"/>
  <c r="X27" i="30"/>
  <c r="W166" i="30"/>
  <c r="W147" i="30"/>
  <c r="X64" i="30"/>
  <c r="X28" i="30"/>
  <c r="W167" i="30"/>
  <c r="W148" i="30"/>
  <c r="Z31" i="36"/>
  <c r="Z67" i="36"/>
  <c r="Y170" i="36"/>
  <c r="Y151" i="36"/>
  <c r="Y23" i="36"/>
  <c r="Y59" i="36"/>
  <c r="X143" i="36"/>
  <c r="X162" i="36"/>
  <c r="V73" i="34"/>
  <c r="V190" i="36"/>
  <c r="V192" i="36" s="1"/>
  <c r="V183" i="36"/>
  <c r="V185" i="36" s="1"/>
  <c r="W71" i="34"/>
  <c r="W35" i="34"/>
  <c r="V154" i="34"/>
  <c r="V173" i="34"/>
  <c r="Y28" i="36"/>
  <c r="Y64" i="36"/>
  <c r="X148" i="36"/>
  <c r="X167" i="36"/>
  <c r="Y33" i="36"/>
  <c r="Y69" i="36"/>
  <c r="X172" i="36"/>
  <c r="X153" i="36"/>
  <c r="W62" i="34"/>
  <c r="V145" i="34"/>
  <c r="W26" i="34"/>
  <c r="V164" i="34"/>
  <c r="W61" i="34"/>
  <c r="W25" i="34"/>
  <c r="V163" i="34"/>
  <c r="V144" i="34"/>
  <c r="W59" i="33"/>
  <c r="W23" i="33"/>
  <c r="S183" i="34"/>
  <c r="S185" i="34" s="1"/>
  <c r="S195" i="34"/>
  <c r="U191" i="36"/>
  <c r="U193" i="36" s="1"/>
  <c r="U197" i="36"/>
  <c r="W65" i="34"/>
  <c r="W29" i="34"/>
  <c r="V167" i="34"/>
  <c r="V148" i="34"/>
  <c r="W64" i="34"/>
  <c r="V166" i="34"/>
  <c r="W28" i="34"/>
  <c r="V147" i="34"/>
  <c r="Y29" i="36"/>
  <c r="Y65" i="36"/>
  <c r="X168" i="36"/>
  <c r="X149" i="36"/>
  <c r="Y32" i="36"/>
  <c r="Y68" i="36"/>
  <c r="X171" i="36"/>
  <c r="X152" i="36"/>
  <c r="S190" i="34"/>
  <c r="S192" i="34" s="1"/>
  <c r="S196" i="34"/>
  <c r="V177" i="36"/>
  <c r="AA24" i="36"/>
  <c r="AA60" i="36"/>
  <c r="Z144" i="36"/>
  <c r="Z163" i="36"/>
  <c r="Y26" i="36"/>
  <c r="Y62" i="36"/>
  <c r="X165" i="36"/>
  <c r="X146" i="36"/>
  <c r="T194" i="36"/>
  <c r="Y30" i="36"/>
  <c r="Y66" i="36"/>
  <c r="X169" i="36"/>
  <c r="X150" i="36"/>
  <c r="R197" i="34"/>
  <c r="T157" i="34"/>
  <c r="Y34" i="36"/>
  <c r="Y70" i="36"/>
  <c r="X173" i="36"/>
  <c r="X154" i="36"/>
  <c r="W63" i="34"/>
  <c r="W27" i="34"/>
  <c r="V165" i="34"/>
  <c r="V146" i="34"/>
  <c r="Z27" i="36"/>
  <c r="Z63" i="36"/>
  <c r="Y166" i="36"/>
  <c r="Y147" i="36"/>
  <c r="Y25" i="36"/>
  <c r="Y61" i="36"/>
  <c r="X145" i="36"/>
  <c r="X164" i="36"/>
  <c r="T181" i="34"/>
  <c r="T188" i="34"/>
  <c r="V182" i="36"/>
  <c r="V178" i="36"/>
  <c r="V179" i="36" s="1"/>
  <c r="V189" i="36"/>
  <c r="W66" i="34"/>
  <c r="V168" i="34"/>
  <c r="W30" i="34"/>
  <c r="V149" i="34"/>
  <c r="R193" i="34"/>
  <c r="W176" i="36"/>
  <c r="W59" i="34"/>
  <c r="W23" i="34"/>
  <c r="V161" i="34"/>
  <c r="V142" i="34"/>
  <c r="W68" i="34"/>
  <c r="V151" i="34"/>
  <c r="W32" i="34"/>
  <c r="V170" i="34"/>
  <c r="T182" i="34"/>
  <c r="T184" i="34" s="1"/>
  <c r="T189" i="34"/>
  <c r="T191" i="34" s="1"/>
  <c r="Y35" i="36"/>
  <c r="Y71" i="36"/>
  <c r="X174" i="36"/>
  <c r="X155" i="36"/>
  <c r="W70" i="34"/>
  <c r="W34" i="34"/>
  <c r="V172" i="34"/>
  <c r="V153" i="34"/>
  <c r="W60" i="34"/>
  <c r="V143" i="34"/>
  <c r="V162" i="34"/>
  <c r="W24" i="34"/>
  <c r="W69" i="34"/>
  <c r="W33" i="34"/>
  <c r="V152" i="34"/>
  <c r="V171" i="34"/>
  <c r="W157" i="36"/>
  <c r="U175" i="34"/>
  <c r="U176" i="34" s="1"/>
  <c r="U184" i="36"/>
  <c r="U186" i="36" s="1"/>
  <c r="U194" i="36" s="1"/>
  <c r="U196" i="36"/>
  <c r="W67" i="34"/>
  <c r="V150" i="34"/>
  <c r="V169" i="34"/>
  <c r="W31" i="34"/>
  <c r="V158" i="36"/>
  <c r="W158" i="36" s="1"/>
  <c r="U74" i="29"/>
  <c r="U16" i="28" s="1"/>
  <c r="U98" i="28"/>
  <c r="U90" i="28" s="1"/>
  <c r="U74" i="35"/>
  <c r="T25" i="28"/>
  <c r="Q74" i="30"/>
  <c r="Q17" i="28" s="1"/>
  <c r="Q9" i="28" s="1"/>
  <c r="P62" i="32"/>
  <c r="O22" i="28"/>
  <c r="P74" i="33"/>
  <c r="O23" i="28"/>
  <c r="P74" i="36"/>
  <c r="O26" i="28"/>
  <c r="O10" i="28" s="1"/>
  <c r="P74" i="34"/>
  <c r="O24" i="28"/>
  <c r="O8" i="28" s="1"/>
  <c r="N27" i="28"/>
  <c r="T197" i="29"/>
  <c r="T198" i="29" s="1"/>
  <c r="R74" i="31"/>
  <c r="R18" i="28" s="1"/>
  <c r="Q198" i="30"/>
  <c r="S73" i="30"/>
  <c r="S99" i="28" s="1"/>
  <c r="S91" i="28" s="1"/>
  <c r="R190" i="30"/>
  <c r="R183" i="30"/>
  <c r="S176" i="30"/>
  <c r="R178" i="30"/>
  <c r="R179" i="30" s="1"/>
  <c r="R189" i="30"/>
  <c r="R182" i="30"/>
  <c r="S157" i="30"/>
  <c r="T150" i="30"/>
  <c r="T152" i="30"/>
  <c r="T165" i="30"/>
  <c r="T168" i="30"/>
  <c r="T146" i="30"/>
  <c r="T149" i="30"/>
  <c r="T169" i="30"/>
  <c r="T171" i="30"/>
  <c r="U178" i="29"/>
  <c r="U179" i="29" s="1"/>
  <c r="Q197" i="31"/>
  <c r="U158" i="29"/>
  <c r="W35" i="33"/>
  <c r="X71" i="33" s="1"/>
  <c r="W30" i="33"/>
  <c r="X66" i="33" s="1"/>
  <c r="U73" i="33"/>
  <c r="U105" i="28" s="1"/>
  <c r="U109" i="28" s="1"/>
  <c r="W26" i="33"/>
  <c r="X62" i="33" s="1"/>
  <c r="W32" i="33"/>
  <c r="X68" i="33" s="1"/>
  <c r="X33" i="33"/>
  <c r="Y69" i="33" s="1"/>
  <c r="X29" i="33"/>
  <c r="Y65" i="33" s="1"/>
  <c r="W31" i="33"/>
  <c r="X67" i="33" s="1"/>
  <c r="W27" i="33"/>
  <c r="X63" i="33" s="1"/>
  <c r="W34" i="33"/>
  <c r="X70" i="33" s="1"/>
  <c r="W24" i="33"/>
  <c r="X60" i="33" s="1"/>
  <c r="V37" i="33"/>
  <c r="X25" i="33"/>
  <c r="Y61" i="33" s="1"/>
  <c r="X28" i="33"/>
  <c r="Y64" i="33" s="1"/>
  <c r="U182" i="29"/>
  <c r="U196" i="29" s="1"/>
  <c r="P198" i="31"/>
  <c r="Q196" i="31"/>
  <c r="U190" i="29"/>
  <c r="U197" i="29" s="1"/>
  <c r="S176" i="31"/>
  <c r="S183" i="31" s="1"/>
  <c r="V73" i="29"/>
  <c r="V176" i="29"/>
  <c r="V183" i="29" s="1"/>
  <c r="V157" i="29"/>
  <c r="V182" i="29" s="1"/>
  <c r="S73" i="31"/>
  <c r="S100" i="28" s="1"/>
  <c r="S92" i="28" s="1"/>
  <c r="S157" i="31"/>
  <c r="X30" i="30"/>
  <c r="Y66" i="30" s="1"/>
  <c r="X29" i="29"/>
  <c r="Y65" i="29" s="1"/>
  <c r="W168" i="29"/>
  <c r="W149" i="29"/>
  <c r="Y24" i="30"/>
  <c r="Z60" i="30" s="1"/>
  <c r="X163" i="30"/>
  <c r="X144" i="30"/>
  <c r="X25" i="29"/>
  <c r="Y61" i="29" s="1"/>
  <c r="W164" i="29"/>
  <c r="W145" i="29"/>
  <c r="U23" i="31"/>
  <c r="V59" i="31" s="1"/>
  <c r="T162" i="31"/>
  <c r="T143" i="31"/>
  <c r="U34" i="31"/>
  <c r="V70" i="31" s="1"/>
  <c r="T173" i="31"/>
  <c r="T154" i="31"/>
  <c r="R178" i="31"/>
  <c r="R179" i="31" s="1"/>
  <c r="R182" i="31"/>
  <c r="R189" i="31"/>
  <c r="U24" i="31"/>
  <c r="V60" i="31" s="1"/>
  <c r="T144" i="31"/>
  <c r="T163" i="31"/>
  <c r="X29" i="30"/>
  <c r="Y65" i="30" s="1"/>
  <c r="X32" i="29"/>
  <c r="Y68" i="29" s="1"/>
  <c r="W152" i="29"/>
  <c r="W171" i="29"/>
  <c r="Y33" i="30"/>
  <c r="Z69" i="30" s="1"/>
  <c r="X172" i="30"/>
  <c r="X153" i="30"/>
  <c r="X28" i="29"/>
  <c r="Y64" i="29" s="1"/>
  <c r="W167" i="29"/>
  <c r="W148" i="29"/>
  <c r="X34" i="30"/>
  <c r="Y70" i="30" s="1"/>
  <c r="W173" i="30"/>
  <c r="W154" i="30"/>
  <c r="X26" i="30"/>
  <c r="Y62" i="30" s="1"/>
  <c r="U28" i="31"/>
  <c r="V64" i="31" s="1"/>
  <c r="T167" i="31"/>
  <c r="T148" i="31"/>
  <c r="U32" i="31"/>
  <c r="V68" i="31" s="1"/>
  <c r="T171" i="31"/>
  <c r="T152" i="31"/>
  <c r="R183" i="31"/>
  <c r="R190" i="31"/>
  <c r="X32" i="30"/>
  <c r="Y68" i="30" s="1"/>
  <c r="U26" i="31"/>
  <c r="V62" i="31" s="1"/>
  <c r="T146" i="31"/>
  <c r="T165" i="31"/>
  <c r="U33" i="31"/>
  <c r="V69" i="31" s="1"/>
  <c r="T172" i="31"/>
  <c r="T153" i="31"/>
  <c r="X35" i="30"/>
  <c r="Y71" i="30" s="1"/>
  <c r="W174" i="30"/>
  <c r="W155" i="30"/>
  <c r="Y26" i="29"/>
  <c r="Z62" i="29" s="1"/>
  <c r="X165" i="29"/>
  <c r="X146" i="29"/>
  <c r="X30" i="29"/>
  <c r="Y66" i="29" s="1"/>
  <c r="W169" i="29"/>
  <c r="W150" i="29"/>
  <c r="U30" i="31"/>
  <c r="V66" i="31" s="1"/>
  <c r="T169" i="31"/>
  <c r="T150" i="31"/>
  <c r="Y33" i="29"/>
  <c r="Z69" i="29" s="1"/>
  <c r="X172" i="29"/>
  <c r="X153" i="29"/>
  <c r="X34" i="29"/>
  <c r="Y70" i="29" s="1"/>
  <c r="W173" i="29"/>
  <c r="W154" i="29"/>
  <c r="X31" i="29"/>
  <c r="Y67" i="29" s="1"/>
  <c r="W170" i="29"/>
  <c r="W151" i="29"/>
  <c r="U31" i="31"/>
  <c r="V67" i="31" s="1"/>
  <c r="T170" i="31"/>
  <c r="T151" i="31"/>
  <c r="X31" i="30"/>
  <c r="Y67" i="30" s="1"/>
  <c r="W170" i="30"/>
  <c r="W151" i="30"/>
  <c r="U25" i="31"/>
  <c r="V61" i="31" s="1"/>
  <c r="T164" i="31"/>
  <c r="T145" i="31"/>
  <c r="U27" i="31"/>
  <c r="V63" i="31" s="1"/>
  <c r="T166" i="31"/>
  <c r="T147" i="31"/>
  <c r="Y35" i="29"/>
  <c r="Z71" i="29" s="1"/>
  <c r="X174" i="29"/>
  <c r="X155" i="29"/>
  <c r="Y23" i="30"/>
  <c r="Z59" i="30" s="1"/>
  <c r="X162" i="30"/>
  <c r="X143" i="30"/>
  <c r="Y23" i="29"/>
  <c r="Z59" i="29" s="1"/>
  <c r="X162" i="29"/>
  <c r="X143" i="29"/>
  <c r="U29" i="31"/>
  <c r="V65" i="31" s="1"/>
  <c r="T168" i="31"/>
  <c r="T149" i="31"/>
  <c r="X25" i="30"/>
  <c r="Y61" i="30" s="1"/>
  <c r="W164" i="30"/>
  <c r="W145" i="30"/>
  <c r="Y27" i="29"/>
  <c r="Z63" i="29" s="1"/>
  <c r="X166" i="29"/>
  <c r="X147" i="29"/>
  <c r="U35" i="31"/>
  <c r="V71" i="31" s="1"/>
  <c r="T174" i="31"/>
  <c r="T155" i="31"/>
  <c r="Y24" i="29"/>
  <c r="Z60" i="29" s="1"/>
  <c r="X163" i="29"/>
  <c r="X144" i="29"/>
  <c r="R37" i="36"/>
  <c r="R37" i="34"/>
  <c r="R31" i="32"/>
  <c r="R37" i="35"/>
  <c r="X176" i="36" l="1"/>
  <c r="Z73" i="35"/>
  <c r="Z107" i="28" s="1"/>
  <c r="U157" i="34"/>
  <c r="AA35" i="35"/>
  <c r="Z174" i="35"/>
  <c r="Z155" i="35"/>
  <c r="AA71" i="35"/>
  <c r="W196" i="35"/>
  <c r="W198" i="35" s="1"/>
  <c r="W184" i="35"/>
  <c r="W186" i="35" s="1"/>
  <c r="AA32" i="35"/>
  <c r="Z171" i="35"/>
  <c r="Z152" i="35"/>
  <c r="AA68" i="35"/>
  <c r="AA29" i="35"/>
  <c r="Z168" i="35"/>
  <c r="Z149" i="35"/>
  <c r="AA65" i="35"/>
  <c r="V175" i="34"/>
  <c r="V176" i="34" s="1"/>
  <c r="Z150" i="35"/>
  <c r="Z169" i="35"/>
  <c r="AA30" i="35"/>
  <c r="AA66" i="35"/>
  <c r="X182" i="35"/>
  <c r="X178" i="35"/>
  <c r="X179" i="35" s="1"/>
  <c r="X189" i="35"/>
  <c r="X183" i="35"/>
  <c r="X185" i="35" s="1"/>
  <c r="X190" i="35"/>
  <c r="X192" i="35" s="1"/>
  <c r="Y176" i="35"/>
  <c r="X177" i="35"/>
  <c r="X158" i="35"/>
  <c r="AA23" i="35"/>
  <c r="Z143" i="35"/>
  <c r="Z162" i="35"/>
  <c r="AA59" i="35"/>
  <c r="W197" i="35"/>
  <c r="W191" i="35"/>
  <c r="W193" i="35" s="1"/>
  <c r="S197" i="34"/>
  <c r="U181" i="34"/>
  <c r="U183" i="34" s="1"/>
  <c r="AA28" i="35"/>
  <c r="Z148" i="35"/>
  <c r="Z167" i="35"/>
  <c r="AA64" i="35"/>
  <c r="Y157" i="35"/>
  <c r="AA31" i="35"/>
  <c r="Z170" i="35"/>
  <c r="Z151" i="35"/>
  <c r="AA67" i="35"/>
  <c r="S193" i="34"/>
  <c r="AA25" i="35"/>
  <c r="Z164" i="35"/>
  <c r="Z145" i="35"/>
  <c r="AA61" i="35"/>
  <c r="Z165" i="35"/>
  <c r="Z146" i="35"/>
  <c r="AA26" i="35"/>
  <c r="AA62" i="35"/>
  <c r="Z166" i="35"/>
  <c r="Z147" i="35"/>
  <c r="AA27" i="35"/>
  <c r="AA63" i="35"/>
  <c r="AA24" i="35"/>
  <c r="Z163" i="35"/>
  <c r="Z144" i="35"/>
  <c r="AA60" i="35"/>
  <c r="AA34" i="35"/>
  <c r="Z154" i="35"/>
  <c r="Z173" i="35"/>
  <c r="AA70" i="35"/>
  <c r="Z153" i="35"/>
  <c r="AA33" i="35"/>
  <c r="Z172" i="35"/>
  <c r="AA69" i="35"/>
  <c r="Y64" i="30"/>
  <c r="Y28" i="30"/>
  <c r="X167" i="30"/>
  <c r="X148" i="30"/>
  <c r="Y63" i="30"/>
  <c r="Y27" i="30"/>
  <c r="X166" i="30"/>
  <c r="X147" i="30"/>
  <c r="X61" i="34"/>
  <c r="X25" i="34"/>
  <c r="W163" i="34"/>
  <c r="W144" i="34"/>
  <c r="X67" i="34"/>
  <c r="X31" i="34"/>
  <c r="W150" i="34"/>
  <c r="W169" i="34"/>
  <c r="X59" i="34"/>
  <c r="W161" i="34"/>
  <c r="W142" i="34"/>
  <c r="X23" i="34"/>
  <c r="V191" i="36"/>
  <c r="V193" i="36" s="1"/>
  <c r="V197" i="36"/>
  <c r="Z25" i="36"/>
  <c r="Z61" i="36"/>
  <c r="Y145" i="36"/>
  <c r="Y164" i="36"/>
  <c r="X64" i="34"/>
  <c r="X28" i="34"/>
  <c r="W166" i="34"/>
  <c r="W147" i="34"/>
  <c r="X157" i="36"/>
  <c r="X158" i="36" s="1"/>
  <c r="Z35" i="36"/>
  <c r="Z71" i="36"/>
  <c r="Y174" i="36"/>
  <c r="Y155" i="36"/>
  <c r="W73" i="34"/>
  <c r="Y73" i="36"/>
  <c r="Y108" i="28" s="1"/>
  <c r="X190" i="36"/>
  <c r="X192" i="36" s="1"/>
  <c r="X183" i="36"/>
  <c r="X185" i="36" s="1"/>
  <c r="X69" i="34"/>
  <c r="W171" i="34"/>
  <c r="X33" i="34"/>
  <c r="W152" i="34"/>
  <c r="X70" i="34"/>
  <c r="X34" i="34"/>
  <c r="W172" i="34"/>
  <c r="W153" i="34"/>
  <c r="W183" i="36"/>
  <c r="W185" i="36" s="1"/>
  <c r="W190" i="36"/>
  <c r="W192" i="36" s="1"/>
  <c r="V196" i="36"/>
  <c r="V184" i="36"/>
  <c r="V186" i="36" s="1"/>
  <c r="Z30" i="36"/>
  <c r="Z66" i="36"/>
  <c r="Y169" i="36"/>
  <c r="Y150" i="36"/>
  <c r="Z32" i="36"/>
  <c r="Z68" i="36"/>
  <c r="Y171" i="36"/>
  <c r="Y152" i="36"/>
  <c r="X71" i="34"/>
  <c r="X35" i="34"/>
  <c r="W173" i="34"/>
  <c r="W154" i="34"/>
  <c r="Z23" i="36"/>
  <c r="Z59" i="36"/>
  <c r="Y143" i="36"/>
  <c r="Y162" i="36"/>
  <c r="X68" i="34"/>
  <c r="X32" i="34"/>
  <c r="W170" i="34"/>
  <c r="W151" i="34"/>
  <c r="T190" i="34"/>
  <c r="T192" i="34" s="1"/>
  <c r="T196" i="34"/>
  <c r="AA144" i="36"/>
  <c r="AA163" i="36"/>
  <c r="X59" i="33"/>
  <c r="X23" i="33"/>
  <c r="U190" i="34"/>
  <c r="Z33" i="36"/>
  <c r="Z69" i="36"/>
  <c r="Y172" i="36"/>
  <c r="Y153" i="36"/>
  <c r="U198" i="36"/>
  <c r="X60" i="34"/>
  <c r="X24" i="34"/>
  <c r="W162" i="34"/>
  <c r="W143" i="34"/>
  <c r="T195" i="34"/>
  <c r="T197" i="34" s="1"/>
  <c r="T183" i="34"/>
  <c r="T185" i="34" s="1"/>
  <c r="AA27" i="36"/>
  <c r="AA63" i="36"/>
  <c r="Z166" i="36"/>
  <c r="Z147" i="36"/>
  <c r="Z34" i="36"/>
  <c r="Z70" i="36"/>
  <c r="Y173" i="36"/>
  <c r="Y154" i="36"/>
  <c r="W177" i="36"/>
  <c r="X177" i="36" s="1"/>
  <c r="W178" i="36"/>
  <c r="W179" i="36" s="1"/>
  <c r="W189" i="36"/>
  <c r="W182" i="36"/>
  <c r="Z26" i="36"/>
  <c r="Z62" i="36"/>
  <c r="Y165" i="36"/>
  <c r="Y146" i="36"/>
  <c r="X66" i="34"/>
  <c r="X30" i="34"/>
  <c r="W168" i="34"/>
  <c r="W149" i="34"/>
  <c r="X65" i="34"/>
  <c r="W148" i="34"/>
  <c r="W167" i="34"/>
  <c r="X29" i="34"/>
  <c r="X62" i="34"/>
  <c r="X26" i="34"/>
  <c r="W164" i="34"/>
  <c r="W145" i="34"/>
  <c r="X63" i="34"/>
  <c r="X27" i="34"/>
  <c r="W146" i="34"/>
  <c r="W165" i="34"/>
  <c r="Z28" i="36"/>
  <c r="Z64" i="36"/>
  <c r="Y167" i="36"/>
  <c r="Y148" i="36"/>
  <c r="U189" i="34"/>
  <c r="U191" i="34" s="1"/>
  <c r="U182" i="34"/>
  <c r="U184" i="34" s="1"/>
  <c r="V156" i="34"/>
  <c r="Z29" i="36"/>
  <c r="Z65" i="36"/>
  <c r="Y168" i="36"/>
  <c r="Y149" i="36"/>
  <c r="V178" i="34"/>
  <c r="V106" i="28"/>
  <c r="AA31" i="36"/>
  <c r="AA67" i="36"/>
  <c r="Z170" i="36"/>
  <c r="Z151" i="36"/>
  <c r="V74" i="29"/>
  <c r="V16" i="28" s="1"/>
  <c r="V98" i="28"/>
  <c r="V74" i="35"/>
  <c r="U25" i="28"/>
  <c r="R74" i="30"/>
  <c r="R17" i="28" s="1"/>
  <c r="R9" i="28" s="1"/>
  <c r="O27" i="28"/>
  <c r="Q74" i="36"/>
  <c r="P26" i="28"/>
  <c r="P10" i="28" s="1"/>
  <c r="Q74" i="33"/>
  <c r="P23" i="28"/>
  <c r="Q62" i="32"/>
  <c r="P22" i="28"/>
  <c r="Q74" i="34"/>
  <c r="P24" i="28"/>
  <c r="P8" i="28" s="1"/>
  <c r="R197" i="30"/>
  <c r="S74" i="31"/>
  <c r="S18" i="28" s="1"/>
  <c r="R196" i="30"/>
  <c r="S190" i="31"/>
  <c r="T157" i="30"/>
  <c r="T189" i="30" s="1"/>
  <c r="U171" i="30"/>
  <c r="U152" i="30"/>
  <c r="U169" i="30"/>
  <c r="U168" i="30"/>
  <c r="U165" i="30"/>
  <c r="U150" i="30"/>
  <c r="U149" i="30"/>
  <c r="U146" i="30"/>
  <c r="T176" i="30"/>
  <c r="S182" i="30"/>
  <c r="S178" i="30"/>
  <c r="S179" i="30" s="1"/>
  <c r="S189" i="30"/>
  <c r="S190" i="30"/>
  <c r="S183" i="30"/>
  <c r="T73" i="30"/>
  <c r="T99" i="28" s="1"/>
  <c r="T91" i="28" s="1"/>
  <c r="Q198" i="31"/>
  <c r="V73" i="33"/>
  <c r="V105" i="28" s="1"/>
  <c r="X34" i="33"/>
  <c r="Y70" i="33" s="1"/>
  <c r="X31" i="33"/>
  <c r="Y67" i="33" s="1"/>
  <c r="Y33" i="33"/>
  <c r="Z69" i="33" s="1"/>
  <c r="X26" i="33"/>
  <c r="Y62" i="33" s="1"/>
  <c r="Y28" i="33"/>
  <c r="Z64" i="33" s="1"/>
  <c r="X35" i="33"/>
  <c r="Y71" i="33" s="1"/>
  <c r="X24" i="33"/>
  <c r="Y60" i="33" s="1"/>
  <c r="W37" i="33"/>
  <c r="X27" i="33"/>
  <c r="Y63" i="33" s="1"/>
  <c r="Y29" i="33"/>
  <c r="Z65" i="33" s="1"/>
  <c r="X32" i="33"/>
  <c r="Y68" i="33" s="1"/>
  <c r="Y25" i="33"/>
  <c r="Z61" i="33" s="1"/>
  <c r="X30" i="33"/>
  <c r="Y66" i="33" s="1"/>
  <c r="V189" i="29"/>
  <c r="V158" i="29"/>
  <c r="U198" i="29"/>
  <c r="V190" i="29"/>
  <c r="V178" i="29"/>
  <c r="V179" i="29" s="1"/>
  <c r="V196" i="29"/>
  <c r="W176" i="29"/>
  <c r="W190" i="29" s="1"/>
  <c r="W157" i="29"/>
  <c r="W189" i="29" s="1"/>
  <c r="W73" i="29"/>
  <c r="R197" i="31"/>
  <c r="T157" i="31"/>
  <c r="Y30" i="30"/>
  <c r="Z66" i="30" s="1"/>
  <c r="Z24" i="29"/>
  <c r="AA60" i="29" s="1"/>
  <c r="Y163" i="29"/>
  <c r="Y144" i="29"/>
  <c r="V35" i="31"/>
  <c r="W71" i="31" s="1"/>
  <c r="U174" i="31"/>
  <c r="U155" i="31"/>
  <c r="Z27" i="29"/>
  <c r="AA63" i="29" s="1"/>
  <c r="Y166" i="29"/>
  <c r="Y147" i="29"/>
  <c r="Y25" i="30"/>
  <c r="Z61" i="30" s="1"/>
  <c r="X164" i="30"/>
  <c r="X145" i="30"/>
  <c r="V29" i="31"/>
  <c r="W65" i="31" s="1"/>
  <c r="U168" i="31"/>
  <c r="U149" i="31"/>
  <c r="V33" i="31"/>
  <c r="W69" i="31" s="1"/>
  <c r="U172" i="31"/>
  <c r="U153" i="31"/>
  <c r="V26" i="31"/>
  <c r="W62" i="31" s="1"/>
  <c r="U146" i="31"/>
  <c r="U165" i="31"/>
  <c r="Y32" i="30"/>
  <c r="Z68" i="30" s="1"/>
  <c r="R196" i="31"/>
  <c r="T176" i="31"/>
  <c r="Z35" i="29"/>
  <c r="AA71" i="29" s="1"/>
  <c r="Y174" i="29"/>
  <c r="Y155" i="29"/>
  <c r="V27" i="31"/>
  <c r="W63" i="31" s="1"/>
  <c r="U166" i="31"/>
  <c r="U147" i="31"/>
  <c r="V25" i="31"/>
  <c r="W61" i="31" s="1"/>
  <c r="U164" i="31"/>
  <c r="U145" i="31"/>
  <c r="Y31" i="30"/>
  <c r="Z67" i="30" s="1"/>
  <c r="X170" i="30"/>
  <c r="X151" i="30"/>
  <c r="V31" i="31"/>
  <c r="W67" i="31" s="1"/>
  <c r="U170" i="31"/>
  <c r="U151" i="31"/>
  <c r="Y31" i="29"/>
  <c r="Z67" i="29" s="1"/>
  <c r="X151" i="29"/>
  <c r="X170" i="29"/>
  <c r="Y34" i="29"/>
  <c r="Z70" i="29" s="1"/>
  <c r="X173" i="29"/>
  <c r="X154" i="29"/>
  <c r="Z33" i="29"/>
  <c r="AA69" i="29" s="1"/>
  <c r="Y172" i="29"/>
  <c r="Y153" i="29"/>
  <c r="V30" i="31"/>
  <c r="W66" i="31" s="1"/>
  <c r="U169" i="31"/>
  <c r="U150" i="31"/>
  <c r="Y30" i="29"/>
  <c r="Z66" i="29" s="1"/>
  <c r="X169" i="29"/>
  <c r="X150" i="29"/>
  <c r="Z26" i="29"/>
  <c r="AA62" i="29" s="1"/>
  <c r="Y165" i="29"/>
  <c r="Y146" i="29"/>
  <c r="Y35" i="30"/>
  <c r="Z71" i="30" s="1"/>
  <c r="X174" i="30"/>
  <c r="X155" i="30"/>
  <c r="V34" i="31"/>
  <c r="W70" i="31" s="1"/>
  <c r="U173" i="31"/>
  <c r="U154" i="31"/>
  <c r="V23" i="31"/>
  <c r="W59" i="31" s="1"/>
  <c r="U162" i="31"/>
  <c r="U143" i="31"/>
  <c r="Y25" i="29"/>
  <c r="Z61" i="29" s="1"/>
  <c r="X164" i="29"/>
  <c r="X145" i="29"/>
  <c r="Z24" i="30"/>
  <c r="AA60" i="30" s="1"/>
  <c r="Y163" i="30"/>
  <c r="Y144" i="30"/>
  <c r="Y29" i="29"/>
  <c r="Z65" i="29" s="1"/>
  <c r="X168" i="29"/>
  <c r="X149" i="29"/>
  <c r="Z23" i="29"/>
  <c r="AA59" i="29" s="1"/>
  <c r="Y162" i="29"/>
  <c r="Y143" i="29"/>
  <c r="Z23" i="30"/>
  <c r="AA59" i="30" s="1"/>
  <c r="Y162" i="30"/>
  <c r="Y143" i="30"/>
  <c r="V32" i="31"/>
  <c r="W68" i="31" s="1"/>
  <c r="U171" i="31"/>
  <c r="U152" i="31"/>
  <c r="V28" i="31"/>
  <c r="W64" i="31" s="1"/>
  <c r="U167" i="31"/>
  <c r="U148" i="31"/>
  <c r="Y26" i="30"/>
  <c r="Z62" i="30" s="1"/>
  <c r="Y34" i="30"/>
  <c r="Z70" i="30" s="1"/>
  <c r="X173" i="30"/>
  <c r="X154" i="30"/>
  <c r="Y28" i="29"/>
  <c r="Z64" i="29" s="1"/>
  <c r="X167" i="29"/>
  <c r="X148" i="29"/>
  <c r="Z33" i="30"/>
  <c r="AA69" i="30" s="1"/>
  <c r="Y172" i="30"/>
  <c r="Y153" i="30"/>
  <c r="Y32" i="29"/>
  <c r="Z68" i="29" s="1"/>
  <c r="X152" i="29"/>
  <c r="X171" i="29"/>
  <c r="Y29" i="30"/>
  <c r="Z65" i="30" s="1"/>
  <c r="V24" i="31"/>
  <c r="W60" i="31" s="1"/>
  <c r="U144" i="31"/>
  <c r="U163" i="31"/>
  <c r="T73" i="31"/>
  <c r="T100" i="28" s="1"/>
  <c r="T92" i="28" s="1"/>
  <c r="S178" i="31"/>
  <c r="S179" i="31" s="1"/>
  <c r="S182" i="31"/>
  <c r="S196" i="31" s="1"/>
  <c r="S189" i="31"/>
  <c r="S37" i="36"/>
  <c r="S37" i="34"/>
  <c r="S31" i="32"/>
  <c r="S37" i="35"/>
  <c r="Y158" i="35" l="1"/>
  <c r="Y177" i="35"/>
  <c r="AA73" i="35"/>
  <c r="AA107" i="28" s="1"/>
  <c r="V109" i="28"/>
  <c r="T193" i="34"/>
  <c r="AA173" i="35"/>
  <c r="AA154" i="35"/>
  <c r="AA152" i="35"/>
  <c r="AA171" i="35"/>
  <c r="Z176" i="35"/>
  <c r="Z177" i="35" s="1"/>
  <c r="X197" i="35"/>
  <c r="X191" i="35"/>
  <c r="X193" i="35" s="1"/>
  <c r="AA164" i="35"/>
  <c r="AA145" i="35"/>
  <c r="AA165" i="35"/>
  <c r="AA146" i="35"/>
  <c r="AA167" i="35"/>
  <c r="AA148" i="35"/>
  <c r="Z157" i="35"/>
  <c r="V182" i="34"/>
  <c r="V184" i="34" s="1"/>
  <c r="AA153" i="35"/>
  <c r="AA172" i="35"/>
  <c r="AA162" i="35"/>
  <c r="AA143" i="35"/>
  <c r="X196" i="35"/>
  <c r="X184" i="35"/>
  <c r="X186" i="35" s="1"/>
  <c r="V189" i="34"/>
  <c r="V191" i="34" s="1"/>
  <c r="AA163" i="35"/>
  <c r="AA144" i="35"/>
  <c r="AA149" i="35"/>
  <c r="AA168" i="35"/>
  <c r="AA151" i="35"/>
  <c r="AA170" i="35"/>
  <c r="W194" i="35"/>
  <c r="AA169" i="35"/>
  <c r="AA150" i="35"/>
  <c r="V194" i="36"/>
  <c r="AA147" i="35"/>
  <c r="AA166" i="35"/>
  <c r="Y178" i="35"/>
  <c r="Y179" i="35" s="1"/>
  <c r="Y182" i="35"/>
  <c r="Y189" i="35"/>
  <c r="Y183" i="35"/>
  <c r="Y185" i="35" s="1"/>
  <c r="Y190" i="35"/>
  <c r="Y192" i="35" s="1"/>
  <c r="AA155" i="35"/>
  <c r="AA174" i="35"/>
  <c r="Z63" i="30"/>
  <c r="Y166" i="30"/>
  <c r="Z27" i="30"/>
  <c r="Y147" i="30"/>
  <c r="Z64" i="30"/>
  <c r="Z28" i="30"/>
  <c r="Y167" i="30"/>
  <c r="Y148" i="30"/>
  <c r="AA29" i="36"/>
  <c r="AA65" i="36"/>
  <c r="Z168" i="36"/>
  <c r="Z149" i="36"/>
  <c r="Y59" i="33"/>
  <c r="Y23" i="33"/>
  <c r="V188" i="34"/>
  <c r="V181" i="34"/>
  <c r="Y71" i="34"/>
  <c r="Y35" i="34"/>
  <c r="X173" i="34"/>
  <c r="X154" i="34"/>
  <c r="X182" i="36"/>
  <c r="X189" i="36"/>
  <c r="X178" i="36"/>
  <c r="X179" i="36" s="1"/>
  <c r="AA25" i="36"/>
  <c r="AA61" i="36"/>
  <c r="Z145" i="36"/>
  <c r="Z164" i="36"/>
  <c r="Y65" i="34"/>
  <c r="Y29" i="34"/>
  <c r="X148" i="34"/>
  <c r="X167" i="34"/>
  <c r="AA170" i="36"/>
  <c r="AA151" i="36"/>
  <c r="Y63" i="34"/>
  <c r="X146" i="34"/>
  <c r="X165" i="34"/>
  <c r="Y27" i="34"/>
  <c r="Y67" i="34"/>
  <c r="X150" i="34"/>
  <c r="X169" i="34"/>
  <c r="Y31" i="34"/>
  <c r="AA35" i="36"/>
  <c r="AA71" i="36"/>
  <c r="Z174" i="36"/>
  <c r="Z155" i="36"/>
  <c r="Y176" i="36"/>
  <c r="U195" i="34"/>
  <c r="Y70" i="34"/>
  <c r="X172" i="34"/>
  <c r="X153" i="34"/>
  <c r="Y34" i="34"/>
  <c r="Y68" i="34"/>
  <c r="X151" i="34"/>
  <c r="X170" i="34"/>
  <c r="Y32" i="34"/>
  <c r="V157" i="34"/>
  <c r="AA26" i="36"/>
  <c r="AA62" i="36"/>
  <c r="Z165" i="36"/>
  <c r="Z146" i="36"/>
  <c r="AA34" i="36"/>
  <c r="AA70" i="36"/>
  <c r="Z173" i="36"/>
  <c r="Z154" i="36"/>
  <c r="Y157" i="36"/>
  <c r="Y158" i="36" s="1"/>
  <c r="U185" i="34"/>
  <c r="AA30" i="36"/>
  <c r="AA66" i="36"/>
  <c r="Z150" i="36"/>
  <c r="Z169" i="36"/>
  <c r="W106" i="28"/>
  <c r="W178" i="34"/>
  <c r="Y64" i="34"/>
  <c r="X147" i="34"/>
  <c r="X166" i="34"/>
  <c r="Y28" i="34"/>
  <c r="Y59" i="34"/>
  <c r="X161" i="34"/>
  <c r="X142" i="34"/>
  <c r="Y23" i="34"/>
  <c r="AA166" i="36"/>
  <c r="AA147" i="36"/>
  <c r="W184" i="36"/>
  <c r="W186" i="36" s="1"/>
  <c r="W196" i="36"/>
  <c r="Y60" i="34"/>
  <c r="Y24" i="34"/>
  <c r="X162" i="34"/>
  <c r="X143" i="34"/>
  <c r="AA33" i="36"/>
  <c r="AA69" i="36"/>
  <c r="Z172" i="36"/>
  <c r="Z153" i="36"/>
  <c r="Z73" i="36"/>
  <c r="Z108" i="28" s="1"/>
  <c r="W156" i="34"/>
  <c r="Y62" i="34"/>
  <c r="Y26" i="34"/>
  <c r="X164" i="34"/>
  <c r="X145" i="34"/>
  <c r="W191" i="36"/>
  <c r="W193" i="36" s="1"/>
  <c r="W197" i="36"/>
  <c r="U192" i="34"/>
  <c r="AA23" i="36"/>
  <c r="AA59" i="36"/>
  <c r="Z162" i="36"/>
  <c r="Z143" i="36"/>
  <c r="V198" i="36"/>
  <c r="Y69" i="34"/>
  <c r="X152" i="34"/>
  <c r="X171" i="34"/>
  <c r="Y33" i="34"/>
  <c r="W175" i="34"/>
  <c r="Y61" i="34"/>
  <c r="Y25" i="34"/>
  <c r="X144" i="34"/>
  <c r="X163" i="34"/>
  <c r="AA32" i="36"/>
  <c r="AA68" i="36"/>
  <c r="Z152" i="36"/>
  <c r="Z171" i="36"/>
  <c r="V90" i="28"/>
  <c r="AA28" i="36"/>
  <c r="AA64" i="36"/>
  <c r="Z167" i="36"/>
  <c r="Z148" i="36"/>
  <c r="Y66" i="34"/>
  <c r="Y30" i="34"/>
  <c r="X168" i="34"/>
  <c r="X149" i="34"/>
  <c r="U196" i="34"/>
  <c r="X73" i="34"/>
  <c r="S74" i="30"/>
  <c r="S17" i="28" s="1"/>
  <c r="S9" i="28" s="1"/>
  <c r="W74" i="35"/>
  <c r="V25" i="28"/>
  <c r="W74" i="29"/>
  <c r="W16" i="28" s="1"/>
  <c r="W98" i="28"/>
  <c r="W90" i="28" s="1"/>
  <c r="R74" i="34"/>
  <c r="Q24" i="28"/>
  <c r="Q8" i="28" s="1"/>
  <c r="P27" i="28"/>
  <c r="R62" i="32"/>
  <c r="Q22" i="28"/>
  <c r="R74" i="33"/>
  <c r="Q23" i="28"/>
  <c r="R74" i="36"/>
  <c r="Q26" i="28"/>
  <c r="Q10" i="28" s="1"/>
  <c r="T74" i="31"/>
  <c r="T18" i="28" s="1"/>
  <c r="R198" i="30"/>
  <c r="S197" i="31"/>
  <c r="S198" i="31" s="1"/>
  <c r="S196" i="30"/>
  <c r="T178" i="30"/>
  <c r="T179" i="30" s="1"/>
  <c r="T182" i="30"/>
  <c r="T190" i="30"/>
  <c r="T197" i="30" s="1"/>
  <c r="T183" i="30"/>
  <c r="U157" i="30"/>
  <c r="U176" i="30"/>
  <c r="S197" i="30"/>
  <c r="U73" i="30"/>
  <c r="U99" i="28" s="1"/>
  <c r="U91" i="28" s="1"/>
  <c r="V150" i="30"/>
  <c r="V152" i="30"/>
  <c r="V146" i="30"/>
  <c r="V149" i="30"/>
  <c r="V169" i="30"/>
  <c r="V171" i="30"/>
  <c r="V165" i="30"/>
  <c r="V168" i="30"/>
  <c r="V197" i="29"/>
  <c r="V198" i="29" s="1"/>
  <c r="Z25" i="33"/>
  <c r="AA61" i="33" s="1"/>
  <c r="Z29" i="33"/>
  <c r="AA65" i="33" s="1"/>
  <c r="Y24" i="33"/>
  <c r="Z60" i="33" s="1"/>
  <c r="X37" i="33"/>
  <c r="Z28" i="33"/>
  <c r="AA64" i="33" s="1"/>
  <c r="Z33" i="33"/>
  <c r="AA69" i="33" s="1"/>
  <c r="Y34" i="33"/>
  <c r="Z70" i="33" s="1"/>
  <c r="Y30" i="33"/>
  <c r="Z66" i="33" s="1"/>
  <c r="Y32" i="33"/>
  <c r="Z68" i="33" s="1"/>
  <c r="Y27" i="33"/>
  <c r="Z63" i="33" s="1"/>
  <c r="W73" i="33"/>
  <c r="W105" i="28" s="1"/>
  <c r="W109" i="28" s="1"/>
  <c r="Y35" i="33"/>
  <c r="Z71" i="33" s="1"/>
  <c r="Y26" i="33"/>
  <c r="Z62" i="33" s="1"/>
  <c r="Y31" i="33"/>
  <c r="Z67" i="33" s="1"/>
  <c r="R198" i="31"/>
  <c r="W183" i="29"/>
  <c r="U73" i="31"/>
  <c r="U176" i="31"/>
  <c r="U183" i="31" s="1"/>
  <c r="W158" i="29"/>
  <c r="W178" i="29"/>
  <c r="W179" i="29" s="1"/>
  <c r="W182" i="29"/>
  <c r="U157" i="31"/>
  <c r="U182" i="31" s="1"/>
  <c r="X176" i="29"/>
  <c r="X190" i="29" s="1"/>
  <c r="X73" i="29"/>
  <c r="Z32" i="30"/>
  <c r="AA68" i="30" s="1"/>
  <c r="W26" i="31"/>
  <c r="X62" i="31" s="1"/>
  <c r="V165" i="31"/>
  <c r="V146" i="31"/>
  <c r="W33" i="31"/>
  <c r="X69" i="31" s="1"/>
  <c r="V172" i="31"/>
  <c r="V153" i="31"/>
  <c r="T178" i="31"/>
  <c r="T179" i="31" s="1"/>
  <c r="T189" i="31"/>
  <c r="T182" i="31"/>
  <c r="W24" i="31"/>
  <c r="X60" i="31" s="1"/>
  <c r="V163" i="31"/>
  <c r="V144" i="31"/>
  <c r="Z29" i="30"/>
  <c r="AA65" i="30" s="1"/>
  <c r="Z32" i="29"/>
  <c r="AA68" i="29" s="1"/>
  <c r="Y171" i="29"/>
  <c r="Y152" i="29"/>
  <c r="AA33" i="30"/>
  <c r="Z172" i="30"/>
  <c r="Z153" i="30"/>
  <c r="Z28" i="29"/>
  <c r="AA64" i="29" s="1"/>
  <c r="Y167" i="29"/>
  <c r="Y148" i="29"/>
  <c r="Z34" i="30"/>
  <c r="AA70" i="30" s="1"/>
  <c r="Y173" i="30"/>
  <c r="Y154" i="30"/>
  <c r="Z26" i="30"/>
  <c r="AA62" i="30" s="1"/>
  <c r="W28" i="31"/>
  <c r="X64" i="31" s="1"/>
  <c r="V167" i="31"/>
  <c r="V148" i="31"/>
  <c r="W32" i="31"/>
  <c r="X68" i="31" s="1"/>
  <c r="V171" i="31"/>
  <c r="V152" i="31"/>
  <c r="AA23" i="30"/>
  <c r="Z162" i="30"/>
  <c r="Z143" i="30"/>
  <c r="AA23" i="29"/>
  <c r="Z162" i="29"/>
  <c r="Z143" i="29"/>
  <c r="Z29" i="29"/>
  <c r="AA65" i="29" s="1"/>
  <c r="Y168" i="29"/>
  <c r="Y149" i="29"/>
  <c r="AA24" i="30"/>
  <c r="Z163" i="30"/>
  <c r="Z144" i="30"/>
  <c r="Z25" i="29"/>
  <c r="AA61" i="29" s="1"/>
  <c r="Y164" i="29"/>
  <c r="Y145" i="29"/>
  <c r="W23" i="31"/>
  <c r="X59" i="31" s="1"/>
  <c r="V143" i="31"/>
  <c r="V162" i="31"/>
  <c r="W34" i="31"/>
  <c r="X70" i="31" s="1"/>
  <c r="V173" i="31"/>
  <c r="V154" i="31"/>
  <c r="Z35" i="30"/>
  <c r="AA71" i="30" s="1"/>
  <c r="Y174" i="30"/>
  <c r="Y155" i="30"/>
  <c r="AA26" i="29"/>
  <c r="Z165" i="29"/>
  <c r="Z146" i="29"/>
  <c r="Z30" i="29"/>
  <c r="AA66" i="29" s="1"/>
  <c r="Y169" i="29"/>
  <c r="Y150" i="29"/>
  <c r="V169" i="31"/>
  <c r="V150" i="31"/>
  <c r="W30" i="31"/>
  <c r="X66" i="31" s="1"/>
  <c r="AA33" i="29"/>
  <c r="Z172" i="29"/>
  <c r="Z153" i="29"/>
  <c r="T190" i="31"/>
  <c r="T183" i="31"/>
  <c r="W197" i="29"/>
  <c r="X157" i="29"/>
  <c r="Z34" i="29"/>
  <c r="AA70" i="29" s="1"/>
  <c r="Y173" i="29"/>
  <c r="Y154" i="29"/>
  <c r="Z31" i="29"/>
  <c r="AA67" i="29" s="1"/>
  <c r="Y151" i="29"/>
  <c r="Y170" i="29"/>
  <c r="W31" i="31"/>
  <c r="X67" i="31" s="1"/>
  <c r="V170" i="31"/>
  <c r="V151" i="31"/>
  <c r="Z31" i="30"/>
  <c r="AA67" i="30" s="1"/>
  <c r="Y170" i="30"/>
  <c r="Y151" i="30"/>
  <c r="W25" i="31"/>
  <c r="X61" i="31" s="1"/>
  <c r="V145" i="31"/>
  <c r="V164" i="31"/>
  <c r="W27" i="31"/>
  <c r="X63" i="31" s="1"/>
  <c r="V166" i="31"/>
  <c r="V147" i="31"/>
  <c r="AA35" i="29"/>
  <c r="Z174" i="29"/>
  <c r="Z155" i="29"/>
  <c r="W29" i="31"/>
  <c r="X65" i="31" s="1"/>
  <c r="V168" i="31"/>
  <c r="V149" i="31"/>
  <c r="Z25" i="30"/>
  <c r="AA61" i="30" s="1"/>
  <c r="Y164" i="30"/>
  <c r="Y145" i="30"/>
  <c r="AA27" i="29"/>
  <c r="Z166" i="29"/>
  <c r="Z147" i="29"/>
  <c r="V174" i="31"/>
  <c r="V155" i="31"/>
  <c r="W35" i="31"/>
  <c r="X71" i="31" s="1"/>
  <c r="AA24" i="29"/>
  <c r="Z163" i="29"/>
  <c r="Z144" i="29"/>
  <c r="Z30" i="30"/>
  <c r="AA66" i="30" s="1"/>
  <c r="T37" i="36"/>
  <c r="T37" i="34"/>
  <c r="T31" i="32"/>
  <c r="T37" i="35"/>
  <c r="X194" i="35" l="1"/>
  <c r="Y197" i="35"/>
  <c r="Y191" i="35"/>
  <c r="Y193" i="35" s="1"/>
  <c r="Y196" i="35"/>
  <c r="Y198" i="35" s="1"/>
  <c r="Y184" i="35"/>
  <c r="Y186" i="35" s="1"/>
  <c r="Y194" i="35" s="1"/>
  <c r="Z189" i="35"/>
  <c r="Z178" i="35"/>
  <c r="Z179" i="35" s="1"/>
  <c r="Z182" i="35"/>
  <c r="Z190" i="35"/>
  <c r="Z192" i="35" s="1"/>
  <c r="Z183" i="35"/>
  <c r="Z185" i="35" s="1"/>
  <c r="X198" i="35"/>
  <c r="AA157" i="35"/>
  <c r="X175" i="34"/>
  <c r="X189" i="34" s="1"/>
  <c r="X191" i="34" s="1"/>
  <c r="AA176" i="35"/>
  <c r="Z158" i="35"/>
  <c r="AA158" i="35" s="1"/>
  <c r="AA64" i="30"/>
  <c r="Z167" i="30"/>
  <c r="AA28" i="30"/>
  <c r="Z148" i="30"/>
  <c r="AA63" i="30"/>
  <c r="AA27" i="30"/>
  <c r="Z166" i="30"/>
  <c r="Z147" i="30"/>
  <c r="AA162" i="36"/>
  <c r="AA143" i="36"/>
  <c r="V183" i="34"/>
  <c r="V185" i="34" s="1"/>
  <c r="V195" i="34"/>
  <c r="Y73" i="34"/>
  <c r="AA173" i="36"/>
  <c r="AA154" i="36"/>
  <c r="V196" i="34"/>
  <c r="V190" i="34"/>
  <c r="V192" i="34" s="1"/>
  <c r="AA171" i="36"/>
  <c r="AA152" i="36"/>
  <c r="W198" i="36"/>
  <c r="Z64" i="34"/>
  <c r="Z28" i="34"/>
  <c r="Y147" i="34"/>
  <c r="Y166" i="34"/>
  <c r="X191" i="36"/>
  <c r="X193" i="36" s="1"/>
  <c r="X197" i="36"/>
  <c r="Z59" i="33"/>
  <c r="Z23" i="33"/>
  <c r="Z60" i="34"/>
  <c r="Z24" i="34"/>
  <c r="Y143" i="34"/>
  <c r="Y162" i="34"/>
  <c r="W194" i="36"/>
  <c r="AA150" i="36"/>
  <c r="AA169" i="36"/>
  <c r="Z70" i="34"/>
  <c r="Z34" i="34"/>
  <c r="Y172" i="34"/>
  <c r="Y153" i="34"/>
  <c r="Z63" i="34"/>
  <c r="Z27" i="34"/>
  <c r="Y165" i="34"/>
  <c r="Y146" i="34"/>
  <c r="Z65" i="34"/>
  <c r="Z29" i="34"/>
  <c r="Y167" i="34"/>
  <c r="Y148" i="34"/>
  <c r="X184" i="36"/>
  <c r="X186" i="36" s="1"/>
  <c r="X196" i="36"/>
  <c r="X198" i="36" s="1"/>
  <c r="W188" i="34"/>
  <c r="W181" i="34"/>
  <c r="Y190" i="36"/>
  <c r="Y192" i="36" s="1"/>
  <c r="Y183" i="36"/>
  <c r="Y185" i="36" s="1"/>
  <c r="X178" i="34"/>
  <c r="X106" i="28"/>
  <c r="U193" i="34"/>
  <c r="AA155" i="36"/>
  <c r="AA174" i="36"/>
  <c r="Z69" i="34"/>
  <c r="Y171" i="34"/>
  <c r="Z33" i="34"/>
  <c r="Y152" i="34"/>
  <c r="AA167" i="36"/>
  <c r="AA148" i="36"/>
  <c r="Z61" i="34"/>
  <c r="Y144" i="34"/>
  <c r="Y163" i="34"/>
  <c r="Z25" i="34"/>
  <c r="Z157" i="36"/>
  <c r="AA172" i="36"/>
  <c r="AA153" i="36"/>
  <c r="Y178" i="36"/>
  <c r="Y179" i="36" s="1"/>
  <c r="Y189" i="36"/>
  <c r="Y182" i="36"/>
  <c r="AA165" i="36"/>
  <c r="AA146" i="36"/>
  <c r="Y177" i="36"/>
  <c r="AA164" i="36"/>
  <c r="AA145" i="36"/>
  <c r="Z176" i="36"/>
  <c r="Z62" i="34"/>
  <c r="Z26" i="34"/>
  <c r="Y145" i="34"/>
  <c r="Y164" i="34"/>
  <c r="Z59" i="34"/>
  <c r="Y142" i="34"/>
  <c r="Y161" i="34"/>
  <c r="Z23" i="34"/>
  <c r="W157" i="34"/>
  <c r="Z67" i="34"/>
  <c r="Z31" i="34"/>
  <c r="Y169" i="34"/>
  <c r="Y150" i="34"/>
  <c r="Z71" i="34"/>
  <c r="Y173" i="34"/>
  <c r="Z35" i="34"/>
  <c r="Y154" i="34"/>
  <c r="Z66" i="34"/>
  <c r="Y168" i="34"/>
  <c r="Y149" i="34"/>
  <c r="Z30" i="34"/>
  <c r="W176" i="34"/>
  <c r="W189" i="34"/>
  <c r="W191" i="34" s="1"/>
  <c r="W182" i="34"/>
  <c r="W184" i="34" s="1"/>
  <c r="AA73" i="36"/>
  <c r="AA108" i="28" s="1"/>
  <c r="X156" i="34"/>
  <c r="Z68" i="34"/>
  <c r="Y151" i="34"/>
  <c r="Z32" i="34"/>
  <c r="Y170" i="34"/>
  <c r="U197" i="34"/>
  <c r="AA168" i="36"/>
  <c r="AA149" i="36"/>
  <c r="T74" i="30"/>
  <c r="T17" i="28" s="1"/>
  <c r="T9" i="28" s="1"/>
  <c r="S74" i="36"/>
  <c r="R26" i="28"/>
  <c r="R10" i="28" s="1"/>
  <c r="S74" i="33"/>
  <c r="R23" i="28"/>
  <c r="U74" i="31"/>
  <c r="U18" i="28" s="1"/>
  <c r="U100" i="28"/>
  <c r="U92" i="28" s="1"/>
  <c r="X74" i="29"/>
  <c r="X16" i="28" s="1"/>
  <c r="X98" i="28"/>
  <c r="X74" i="35"/>
  <c r="W25" i="28"/>
  <c r="S74" i="34"/>
  <c r="R24" i="28"/>
  <c r="R8" i="28" s="1"/>
  <c r="S62" i="32"/>
  <c r="R22" i="28"/>
  <c r="Q27" i="28"/>
  <c r="U74" i="30"/>
  <c r="U17" i="28" s="1"/>
  <c r="U9" i="28" s="1"/>
  <c r="T196" i="30"/>
  <c r="T198" i="30" s="1"/>
  <c r="S198" i="30"/>
  <c r="W168" i="30"/>
  <c r="W165" i="30"/>
  <c r="W169" i="30"/>
  <c r="W149" i="30"/>
  <c r="W146" i="30"/>
  <c r="W150" i="30"/>
  <c r="W171" i="30"/>
  <c r="W152" i="30"/>
  <c r="U183" i="30"/>
  <c r="U190" i="30"/>
  <c r="V176" i="30"/>
  <c r="V73" i="30"/>
  <c r="V99" i="28" s="1"/>
  <c r="V91" i="28" s="1"/>
  <c r="V157" i="30"/>
  <c r="U182" i="30"/>
  <c r="U178" i="30"/>
  <c r="U179" i="30" s="1"/>
  <c r="U189" i="30"/>
  <c r="U190" i="31"/>
  <c r="Z26" i="33"/>
  <c r="AA62" i="33" s="1"/>
  <c r="AA29" i="33"/>
  <c r="Z27" i="33"/>
  <c r="AA63" i="33" s="1"/>
  <c r="Z30" i="33"/>
  <c r="AA66" i="33" s="1"/>
  <c r="AA33" i="33"/>
  <c r="Z31" i="33"/>
  <c r="AA67" i="33" s="1"/>
  <c r="Z35" i="33"/>
  <c r="AA71" i="33" s="1"/>
  <c r="Z24" i="33"/>
  <c r="AA60" i="33" s="1"/>
  <c r="Y37" i="33"/>
  <c r="AA25" i="33"/>
  <c r="Z32" i="33"/>
  <c r="AA68" i="33" s="1"/>
  <c r="Z34" i="33"/>
  <c r="AA70" i="33" s="1"/>
  <c r="AA28" i="33"/>
  <c r="X73" i="33"/>
  <c r="X105" i="28" s="1"/>
  <c r="W196" i="29"/>
  <c r="W198" i="29" s="1"/>
  <c r="X183" i="29"/>
  <c r="U189" i="31"/>
  <c r="U178" i="31"/>
  <c r="U179" i="31" s="1"/>
  <c r="Y157" i="29"/>
  <c r="Y189" i="29" s="1"/>
  <c r="Y176" i="29"/>
  <c r="Y183" i="29" s="1"/>
  <c r="Y73" i="29"/>
  <c r="X35" i="31"/>
  <c r="Y71" i="31" s="1"/>
  <c r="W174" i="31"/>
  <c r="W155" i="31"/>
  <c r="X30" i="31"/>
  <c r="Y66" i="31" s="1"/>
  <c r="W169" i="31"/>
  <c r="W150" i="31"/>
  <c r="V73" i="31"/>
  <c r="T197" i="31"/>
  <c r="V176" i="31"/>
  <c r="AA162" i="29"/>
  <c r="AA143" i="29"/>
  <c r="AA162" i="30"/>
  <c r="AA143" i="30"/>
  <c r="X32" i="31"/>
  <c r="Y68" i="31" s="1"/>
  <c r="W171" i="31"/>
  <c r="W152" i="31"/>
  <c r="X28" i="31"/>
  <c r="Y64" i="31" s="1"/>
  <c r="W167" i="31"/>
  <c r="W148" i="31"/>
  <c r="AA26" i="30"/>
  <c r="AA34" i="30"/>
  <c r="Z173" i="30"/>
  <c r="Z154" i="30"/>
  <c r="AA28" i="29"/>
  <c r="Z167" i="29"/>
  <c r="Z148" i="29"/>
  <c r="AA172" i="30"/>
  <c r="AA153" i="30"/>
  <c r="AA32" i="29"/>
  <c r="Z152" i="29"/>
  <c r="Z171" i="29"/>
  <c r="AA29" i="30"/>
  <c r="X24" i="31"/>
  <c r="Y60" i="31" s="1"/>
  <c r="W163" i="31"/>
  <c r="W144" i="31"/>
  <c r="U196" i="31"/>
  <c r="AA30" i="30"/>
  <c r="X178" i="29"/>
  <c r="X179" i="29" s="1"/>
  <c r="X182" i="29"/>
  <c r="X189" i="29"/>
  <c r="X197" i="29" s="1"/>
  <c r="X158" i="29"/>
  <c r="V157" i="31"/>
  <c r="X33" i="31"/>
  <c r="Y69" i="31" s="1"/>
  <c r="W172" i="31"/>
  <c r="W153" i="31"/>
  <c r="X26" i="31"/>
  <c r="Y62" i="31" s="1"/>
  <c r="W165" i="31"/>
  <c r="W146" i="31"/>
  <c r="AA32" i="30"/>
  <c r="AA163" i="29"/>
  <c r="AA144" i="29"/>
  <c r="AA166" i="29"/>
  <c r="AA147" i="29"/>
  <c r="AA25" i="30"/>
  <c r="Z164" i="30"/>
  <c r="Z145" i="30"/>
  <c r="X29" i="31"/>
  <c r="Y65" i="31" s="1"/>
  <c r="W168" i="31"/>
  <c r="W149" i="31"/>
  <c r="AA174" i="29"/>
  <c r="AA155" i="29"/>
  <c r="X27" i="31"/>
  <c r="Y63" i="31" s="1"/>
  <c r="W166" i="31"/>
  <c r="W147" i="31"/>
  <c r="X25" i="31"/>
  <c r="Y61" i="31" s="1"/>
  <c r="W145" i="31"/>
  <c r="W164" i="31"/>
  <c r="Z170" i="30"/>
  <c r="Z151" i="30"/>
  <c r="AA31" i="30"/>
  <c r="X31" i="31"/>
  <c r="Y67" i="31" s="1"/>
  <c r="W170" i="31"/>
  <c r="W151" i="31"/>
  <c r="AA31" i="29"/>
  <c r="Z170" i="29"/>
  <c r="Z151" i="29"/>
  <c r="AA34" i="29"/>
  <c r="Z173" i="29"/>
  <c r="Z154" i="29"/>
  <c r="AA172" i="29"/>
  <c r="AA153" i="29"/>
  <c r="AA30" i="29"/>
  <c r="Z169" i="29"/>
  <c r="Z150" i="29"/>
  <c r="AA165" i="29"/>
  <c r="AA146" i="29"/>
  <c r="AA35" i="30"/>
  <c r="Z174" i="30"/>
  <c r="Z155" i="30"/>
  <c r="X34" i="31"/>
  <c r="Y70" i="31" s="1"/>
  <c r="W173" i="31"/>
  <c r="W154" i="31"/>
  <c r="X23" i="31"/>
  <c r="Y59" i="31" s="1"/>
  <c r="W143" i="31"/>
  <c r="W162" i="31"/>
  <c r="AA25" i="29"/>
  <c r="Z164" i="29"/>
  <c r="Z145" i="29"/>
  <c r="AA163" i="30"/>
  <c r="AA144" i="30"/>
  <c r="AA29" i="29"/>
  <c r="Z168" i="29"/>
  <c r="Z149" i="29"/>
  <c r="T196" i="31"/>
  <c r="U37" i="36"/>
  <c r="U31" i="32"/>
  <c r="U37" i="34"/>
  <c r="U37" i="35"/>
  <c r="X182" i="34" l="1"/>
  <c r="X184" i="34" s="1"/>
  <c r="X176" i="34"/>
  <c r="X194" i="36"/>
  <c r="Z196" i="35"/>
  <c r="Z184" i="35"/>
  <c r="Z186" i="35" s="1"/>
  <c r="Y175" i="34"/>
  <c r="AA190" i="35"/>
  <c r="AA192" i="35" s="1"/>
  <c r="AA183" i="35"/>
  <c r="AA185" i="35" s="1"/>
  <c r="Z197" i="35"/>
  <c r="Z191" i="35"/>
  <c r="Z193" i="35" s="1"/>
  <c r="Z177" i="36"/>
  <c r="AA178" i="35"/>
  <c r="AA179" i="35" s="1"/>
  <c r="AA182" i="35"/>
  <c r="AA189" i="35"/>
  <c r="V193" i="34"/>
  <c r="AA177" i="35"/>
  <c r="AA147" i="30"/>
  <c r="AA166" i="30"/>
  <c r="AA167" i="30"/>
  <c r="AA148" i="30"/>
  <c r="Y156" i="34"/>
  <c r="AA60" i="34"/>
  <c r="Z143" i="34"/>
  <c r="AA24" i="34"/>
  <c r="Z162" i="34"/>
  <c r="AA66" i="34"/>
  <c r="AA30" i="34"/>
  <c r="Z168" i="34"/>
  <c r="Z149" i="34"/>
  <c r="Z73" i="34"/>
  <c r="Z189" i="36"/>
  <c r="Z182" i="36"/>
  <c r="Z178" i="36"/>
  <c r="Z179" i="36" s="1"/>
  <c r="AA69" i="34"/>
  <c r="AA33" i="34"/>
  <c r="Z171" i="34"/>
  <c r="Z152" i="34"/>
  <c r="AA65" i="34"/>
  <c r="AA29" i="34"/>
  <c r="Z167" i="34"/>
  <c r="Z148" i="34"/>
  <c r="AA70" i="34"/>
  <c r="AA34" i="34"/>
  <c r="Z172" i="34"/>
  <c r="Z153" i="34"/>
  <c r="AA64" i="34"/>
  <c r="Z166" i="34"/>
  <c r="AA28" i="34"/>
  <c r="Z147" i="34"/>
  <c r="X90" i="28"/>
  <c r="X157" i="34"/>
  <c r="X181" i="34"/>
  <c r="X188" i="34"/>
  <c r="AA61" i="34"/>
  <c r="AA25" i="34"/>
  <c r="Z163" i="34"/>
  <c r="Z144" i="34"/>
  <c r="AA59" i="33"/>
  <c r="AA23" i="33"/>
  <c r="Y106" i="28"/>
  <c r="Y178" i="34"/>
  <c r="X109" i="28"/>
  <c r="AA67" i="34"/>
  <c r="AA31" i="34"/>
  <c r="Z169" i="34"/>
  <c r="Z150" i="34"/>
  <c r="W195" i="34"/>
  <c r="W183" i="34"/>
  <c r="W185" i="34" s="1"/>
  <c r="V197" i="34"/>
  <c r="Y189" i="34"/>
  <c r="Y191" i="34" s="1"/>
  <c r="Y182" i="34"/>
  <c r="Y184" i="34" s="1"/>
  <c r="AA62" i="34"/>
  <c r="AA26" i="34"/>
  <c r="Z145" i="34"/>
  <c r="Z164" i="34"/>
  <c r="Y184" i="36"/>
  <c r="Y186" i="36" s="1"/>
  <c r="Y196" i="36"/>
  <c r="W196" i="34"/>
  <c r="W190" i="34"/>
  <c r="W192" i="34" s="1"/>
  <c r="Y197" i="36"/>
  <c r="Y191" i="36"/>
  <c r="Y193" i="36" s="1"/>
  <c r="AA63" i="34"/>
  <c r="AA27" i="34"/>
  <c r="Z165" i="34"/>
  <c r="Z146" i="34"/>
  <c r="AA157" i="36"/>
  <c r="AA68" i="34"/>
  <c r="Z170" i="34"/>
  <c r="Z151" i="34"/>
  <c r="AA32" i="34"/>
  <c r="AA71" i="34"/>
  <c r="AA35" i="34"/>
  <c r="Z154" i="34"/>
  <c r="Z173" i="34"/>
  <c r="AA59" i="34"/>
  <c r="Z161" i="34"/>
  <c r="Z142" i="34"/>
  <c r="AA23" i="34"/>
  <c r="Z190" i="36"/>
  <c r="Z192" i="36" s="1"/>
  <c r="Z183" i="36"/>
  <c r="Z185" i="36" s="1"/>
  <c r="Z158" i="36"/>
  <c r="AA176" i="36"/>
  <c r="T198" i="31"/>
  <c r="Y74" i="29"/>
  <c r="Y16" i="28" s="1"/>
  <c r="Y98" i="28"/>
  <c r="V74" i="31"/>
  <c r="V18" i="28" s="1"/>
  <c r="V100" i="28"/>
  <c r="V92" i="28" s="1"/>
  <c r="T74" i="34"/>
  <c r="S24" i="28"/>
  <c r="S8" i="28" s="1"/>
  <c r="Y74" i="35"/>
  <c r="X25" i="28"/>
  <c r="T74" i="33"/>
  <c r="S23" i="28"/>
  <c r="R27" i="28"/>
  <c r="T74" i="36"/>
  <c r="S26" i="28"/>
  <c r="S10" i="28" s="1"/>
  <c r="T62" i="32"/>
  <c r="S22" i="28"/>
  <c r="V74" i="30"/>
  <c r="V17" i="28" s="1"/>
  <c r="V9" i="28" s="1"/>
  <c r="U196" i="30"/>
  <c r="W157" i="30"/>
  <c r="W176" i="30"/>
  <c r="V189" i="30"/>
  <c r="V182" i="30"/>
  <c r="V178" i="30"/>
  <c r="V179" i="30" s="1"/>
  <c r="W73" i="30"/>
  <c r="W99" i="28" s="1"/>
  <c r="W91" i="28" s="1"/>
  <c r="V190" i="30"/>
  <c r="V183" i="30"/>
  <c r="U197" i="30"/>
  <c r="X169" i="30"/>
  <c r="X171" i="30"/>
  <c r="X150" i="30"/>
  <c r="X152" i="30"/>
  <c r="X165" i="30"/>
  <c r="X168" i="30"/>
  <c r="X146" i="30"/>
  <c r="X149" i="30"/>
  <c r="Y182" i="29"/>
  <c r="Y196" i="29" s="1"/>
  <c r="U197" i="31"/>
  <c r="U198" i="31" s="1"/>
  <c r="AA34" i="33"/>
  <c r="Y73" i="33"/>
  <c r="Y105" i="28" s="1"/>
  <c r="AA35" i="33"/>
  <c r="AA27" i="33"/>
  <c r="AA32" i="33"/>
  <c r="AA26" i="33"/>
  <c r="AA24" i="33"/>
  <c r="Z37" i="33"/>
  <c r="AA31" i="33"/>
  <c r="AA30" i="33"/>
  <c r="Y158" i="29"/>
  <c r="X196" i="29"/>
  <c r="X198" i="29" s="1"/>
  <c r="W73" i="31"/>
  <c r="Y190" i="29"/>
  <c r="Y197" i="29" s="1"/>
  <c r="Z157" i="29"/>
  <c r="Y178" i="29"/>
  <c r="Y179" i="29" s="1"/>
  <c r="Z73" i="29"/>
  <c r="W157" i="31"/>
  <c r="W182" i="31" s="1"/>
  <c r="Z176" i="29"/>
  <c r="Z183" i="29" s="1"/>
  <c r="Y24" i="31"/>
  <c r="Z60" i="31" s="1"/>
  <c r="X144" i="31"/>
  <c r="X163" i="31"/>
  <c r="AA152" i="29"/>
  <c r="AA171" i="29"/>
  <c r="AA167" i="29"/>
  <c r="AA148" i="29"/>
  <c r="AA173" i="30"/>
  <c r="AA154" i="30"/>
  <c r="Y28" i="31"/>
  <c r="Z64" i="31" s="1"/>
  <c r="X167" i="31"/>
  <c r="X148" i="31"/>
  <c r="Y32" i="31"/>
  <c r="Z68" i="31" s="1"/>
  <c r="X171" i="31"/>
  <c r="X152" i="31"/>
  <c r="Y30" i="31"/>
  <c r="Z66" i="31" s="1"/>
  <c r="X169" i="31"/>
  <c r="X150" i="31"/>
  <c r="W176" i="31"/>
  <c r="AA173" i="29"/>
  <c r="AA154" i="29"/>
  <c r="AA170" i="29"/>
  <c r="AA151" i="29"/>
  <c r="Y31" i="31"/>
  <c r="Z67" i="31" s="1"/>
  <c r="X170" i="31"/>
  <c r="X151" i="31"/>
  <c r="Y25" i="31"/>
  <c r="Z61" i="31" s="1"/>
  <c r="X164" i="31"/>
  <c r="X145" i="31"/>
  <c r="Y27" i="31"/>
  <c r="Z63" i="31" s="1"/>
  <c r="X166" i="31"/>
  <c r="X147" i="31"/>
  <c r="Y29" i="31"/>
  <c r="Z65" i="31" s="1"/>
  <c r="X168" i="31"/>
  <c r="X149" i="31"/>
  <c r="AA164" i="30"/>
  <c r="AA145" i="30"/>
  <c r="V178" i="31"/>
  <c r="V179" i="31" s="1"/>
  <c r="V182" i="31"/>
  <c r="V189" i="31"/>
  <c r="Y35" i="31"/>
  <c r="Z71" i="31" s="1"/>
  <c r="X174" i="31"/>
  <c r="X155" i="31"/>
  <c r="AA168" i="29"/>
  <c r="AA149" i="29"/>
  <c r="AA164" i="29"/>
  <c r="AA145" i="29"/>
  <c r="Y23" i="31"/>
  <c r="Z59" i="31" s="1"/>
  <c r="X162" i="31"/>
  <c r="X143" i="31"/>
  <c r="Y34" i="31"/>
  <c r="Z70" i="31" s="1"/>
  <c r="X173" i="31"/>
  <c r="X154" i="31"/>
  <c r="AA174" i="30"/>
  <c r="AA155" i="30"/>
  <c r="AA169" i="29"/>
  <c r="AA150" i="29"/>
  <c r="AA170" i="30"/>
  <c r="AA151" i="30"/>
  <c r="Y26" i="31"/>
  <c r="Z62" i="31" s="1"/>
  <c r="X146" i="31"/>
  <c r="X165" i="31"/>
  <c r="Y33" i="31"/>
  <c r="Z69" i="31" s="1"/>
  <c r="X172" i="31"/>
  <c r="X153" i="31"/>
  <c r="V183" i="31"/>
  <c r="V190" i="31"/>
  <c r="V37" i="36"/>
  <c r="V37" i="34"/>
  <c r="V31" i="32"/>
  <c r="V37" i="35"/>
  <c r="AA158" i="36" l="1"/>
  <c r="Y176" i="34"/>
  <c r="Y109" i="28"/>
  <c r="Y90" i="28"/>
  <c r="Z156" i="34"/>
  <c r="Z181" i="34" s="1"/>
  <c r="AA197" i="35"/>
  <c r="AA191" i="35"/>
  <c r="AA193" i="35" s="1"/>
  <c r="AA184" i="35"/>
  <c r="AA186" i="35" s="1"/>
  <c r="AA196" i="35"/>
  <c r="AA198" i="35" s="1"/>
  <c r="Z194" i="35"/>
  <c r="Z198" i="35"/>
  <c r="W197" i="34"/>
  <c r="AA170" i="34"/>
  <c r="AA151" i="34"/>
  <c r="AA168" i="34"/>
  <c r="AA149" i="34"/>
  <c r="AA153" i="34"/>
  <c r="AA172" i="34"/>
  <c r="Z175" i="34"/>
  <c r="Z176" i="34" s="1"/>
  <c r="AA145" i="34"/>
  <c r="AA164" i="34"/>
  <c r="AA73" i="34"/>
  <c r="AA150" i="34"/>
  <c r="AA169" i="34"/>
  <c r="AA166" i="34"/>
  <c r="AA147" i="34"/>
  <c r="Z184" i="36"/>
  <c r="Z186" i="36" s="1"/>
  <c r="Z196" i="36"/>
  <c r="AA165" i="34"/>
  <c r="AA146" i="34"/>
  <c r="AA190" i="36"/>
  <c r="AA192" i="36" s="1"/>
  <c r="AA183" i="36"/>
  <c r="AA185" i="36" s="1"/>
  <c r="AA144" i="34"/>
  <c r="AA163" i="34"/>
  <c r="AA148" i="34"/>
  <c r="AA167" i="34"/>
  <c r="Z197" i="36"/>
  <c r="Z191" i="36"/>
  <c r="Z193" i="36" s="1"/>
  <c r="AA162" i="34"/>
  <c r="AA143" i="34"/>
  <c r="AA171" i="34"/>
  <c r="AA152" i="34"/>
  <c r="AA182" i="36"/>
  <c r="AA178" i="36"/>
  <c r="AA179" i="36" s="1"/>
  <c r="AA189" i="36"/>
  <c r="AA177" i="36"/>
  <c r="AA173" i="34"/>
  <c r="AA154" i="34"/>
  <c r="Y198" i="36"/>
  <c r="X196" i="34"/>
  <c r="X190" i="34"/>
  <c r="X192" i="34" s="1"/>
  <c r="Z106" i="28"/>
  <c r="Z178" i="34"/>
  <c r="AA142" i="34"/>
  <c r="AA161" i="34"/>
  <c r="Y194" i="36"/>
  <c r="W193" i="34"/>
  <c r="X183" i="34"/>
  <c r="X185" i="34" s="1"/>
  <c r="X195" i="34"/>
  <c r="Y157" i="34"/>
  <c r="Y188" i="34"/>
  <c r="Y181" i="34"/>
  <c r="Z74" i="29"/>
  <c r="Z16" i="28" s="1"/>
  <c r="Z98" i="28"/>
  <c r="Z74" i="35"/>
  <c r="Y25" i="28"/>
  <c r="U74" i="36"/>
  <c r="T26" i="28"/>
  <c r="T10" i="28" s="1"/>
  <c r="U74" i="34"/>
  <c r="T24" i="28"/>
  <c r="T8" i="28" s="1"/>
  <c r="W74" i="31"/>
  <c r="W18" i="28" s="1"/>
  <c r="W100" i="28"/>
  <c r="W92" i="28" s="1"/>
  <c r="U74" i="33"/>
  <c r="T23" i="28"/>
  <c r="S27" i="28"/>
  <c r="U62" i="32"/>
  <c r="T22" i="28"/>
  <c r="W74" i="30"/>
  <c r="W17" i="28" s="1"/>
  <c r="W9" i="28" s="1"/>
  <c r="V197" i="30"/>
  <c r="U198" i="30"/>
  <c r="Y168" i="30"/>
  <c r="Y165" i="30"/>
  <c r="Y169" i="30"/>
  <c r="Y171" i="30"/>
  <c r="Y149" i="30"/>
  <c r="Y146" i="30"/>
  <c r="Y152" i="30"/>
  <c r="Y150" i="30"/>
  <c r="W183" i="30"/>
  <c r="W190" i="30"/>
  <c r="X157" i="30"/>
  <c r="X73" i="30"/>
  <c r="W182" i="30"/>
  <c r="W178" i="30"/>
  <c r="W179" i="30" s="1"/>
  <c r="W189" i="30"/>
  <c r="X176" i="30"/>
  <c r="V196" i="30"/>
  <c r="Z178" i="29"/>
  <c r="Z179" i="29" s="1"/>
  <c r="Z158" i="29"/>
  <c r="Z189" i="29"/>
  <c r="Z191" i="29" s="1"/>
  <c r="Z182" i="29"/>
  <c r="Z196" i="29" s="1"/>
  <c r="AA37" i="33"/>
  <c r="Z73" i="33"/>
  <c r="AA157" i="29"/>
  <c r="AA189" i="29" s="1"/>
  <c r="Y198" i="29"/>
  <c r="Z190" i="29"/>
  <c r="Z192" i="29" s="1"/>
  <c r="W178" i="31"/>
  <c r="W179" i="31" s="1"/>
  <c r="AA176" i="29"/>
  <c r="AA183" i="29" s="1"/>
  <c r="W189" i="31"/>
  <c r="AA73" i="29"/>
  <c r="X176" i="31"/>
  <c r="V197" i="31"/>
  <c r="Z33" i="31"/>
  <c r="AA69" i="31" s="1"/>
  <c r="Y172" i="31"/>
  <c r="Y153" i="31"/>
  <c r="Z26" i="31"/>
  <c r="AA62" i="31" s="1"/>
  <c r="Y146" i="31"/>
  <c r="Y165" i="31"/>
  <c r="Z34" i="31"/>
  <c r="AA70" i="31" s="1"/>
  <c r="Y173" i="31"/>
  <c r="Y154" i="31"/>
  <c r="Z23" i="31"/>
  <c r="AA59" i="31" s="1"/>
  <c r="Y162" i="31"/>
  <c r="Y143" i="31"/>
  <c r="Z35" i="31"/>
  <c r="AA71" i="31" s="1"/>
  <c r="Y174" i="31"/>
  <c r="Y155" i="31"/>
  <c r="V196" i="31"/>
  <c r="W190" i="31"/>
  <c r="W183" i="31"/>
  <c r="W196" i="31" s="1"/>
  <c r="X73" i="31"/>
  <c r="Z29" i="31"/>
  <c r="AA65" i="31" s="1"/>
  <c r="Y168" i="31"/>
  <c r="Y149" i="31"/>
  <c r="Z27" i="31"/>
  <c r="AA63" i="31" s="1"/>
  <c r="Y166" i="31"/>
  <c r="Y147" i="31"/>
  <c r="Z25" i="31"/>
  <c r="AA61" i="31" s="1"/>
  <c r="Y164" i="31"/>
  <c r="Y145" i="31"/>
  <c r="Z31" i="31"/>
  <c r="AA67" i="31" s="1"/>
  <c r="Y170" i="31"/>
  <c r="Y151" i="31"/>
  <c r="Z32" i="31"/>
  <c r="AA68" i="31" s="1"/>
  <c r="Y171" i="31"/>
  <c r="Y152" i="31"/>
  <c r="Z28" i="31"/>
  <c r="AA64" i="31" s="1"/>
  <c r="Y167" i="31"/>
  <c r="Y148" i="31"/>
  <c r="Z24" i="31"/>
  <c r="AA60" i="31" s="1"/>
  <c r="Y144" i="31"/>
  <c r="Y163" i="31"/>
  <c r="X157" i="31"/>
  <c r="Z30" i="31"/>
  <c r="AA66" i="31" s="1"/>
  <c r="Y169" i="31"/>
  <c r="Y150" i="31"/>
  <c r="W37" i="36"/>
  <c r="W37" i="34"/>
  <c r="W31" i="32"/>
  <c r="W37" i="35"/>
  <c r="AA194" i="35" l="1"/>
  <c r="Z188" i="34"/>
  <c r="Z157" i="34"/>
  <c r="Z90" i="28"/>
  <c r="X197" i="34"/>
  <c r="AA175" i="34"/>
  <c r="Y183" i="34"/>
  <c r="Y185" i="34" s="1"/>
  <c r="Y195" i="34"/>
  <c r="AA156" i="34"/>
  <c r="AA106" i="28"/>
  <c r="AA178" i="34"/>
  <c r="Y190" i="34"/>
  <c r="Y192" i="34" s="1"/>
  <c r="Y196" i="34"/>
  <c r="AA197" i="36"/>
  <c r="AA191" i="36"/>
  <c r="AA193" i="36" s="1"/>
  <c r="AA176" i="34"/>
  <c r="AA157" i="34"/>
  <c r="Z198" i="36"/>
  <c r="AA184" i="36"/>
  <c r="AA186" i="36" s="1"/>
  <c r="AA196" i="36"/>
  <c r="Z194" i="36"/>
  <c r="Z183" i="34"/>
  <c r="X193" i="34"/>
  <c r="Z189" i="34"/>
  <c r="Z191" i="34" s="1"/>
  <c r="Z182" i="34"/>
  <c r="Z184" i="34" s="1"/>
  <c r="Z190" i="34"/>
  <c r="V74" i="34"/>
  <c r="U24" i="28"/>
  <c r="U8" i="28" s="1"/>
  <c r="V74" i="36"/>
  <c r="U26" i="28"/>
  <c r="U10" i="28" s="1"/>
  <c r="U23" i="28"/>
  <c r="V74" i="33"/>
  <c r="X74" i="31"/>
  <c r="X18" i="28" s="1"/>
  <c r="X100" i="28"/>
  <c r="X92" i="28" s="1"/>
  <c r="AA74" i="29"/>
  <c r="AA16" i="28" s="1"/>
  <c r="AA98" i="28"/>
  <c r="AA74" i="35"/>
  <c r="Z25" i="28"/>
  <c r="X74" i="30"/>
  <c r="X17" i="28" s="1"/>
  <c r="X9" i="28" s="1"/>
  <c r="X99" i="28"/>
  <c r="X91" i="28" s="1"/>
  <c r="T27" i="28"/>
  <c r="Z105" i="28"/>
  <c r="Z109" i="28" s="1"/>
  <c r="V62" i="32"/>
  <c r="U22" i="28"/>
  <c r="W196" i="30"/>
  <c r="V198" i="30"/>
  <c r="W197" i="30"/>
  <c r="Y157" i="30"/>
  <c r="Y189" i="30" s="1"/>
  <c r="Y73" i="30"/>
  <c r="Y176" i="30"/>
  <c r="X182" i="30"/>
  <c r="X189" i="30"/>
  <c r="X178" i="30"/>
  <c r="X179" i="30" s="1"/>
  <c r="X183" i="30"/>
  <c r="X190" i="30"/>
  <c r="Z152" i="30"/>
  <c r="Z171" i="30"/>
  <c r="Z165" i="30"/>
  <c r="Z168" i="30"/>
  <c r="Z146" i="30"/>
  <c r="Z149" i="30"/>
  <c r="Z169" i="30"/>
  <c r="Z150" i="30"/>
  <c r="V198" i="31"/>
  <c r="AA182" i="29"/>
  <c r="AA196" i="29" s="1"/>
  <c r="AA158" i="29"/>
  <c r="W197" i="31"/>
  <c r="W198" i="31" s="1"/>
  <c r="AA73" i="33"/>
  <c r="Z193" i="29"/>
  <c r="Z197" i="29"/>
  <c r="Z198" i="29" s="1"/>
  <c r="AA178" i="29"/>
  <c r="AA179" i="29" s="1"/>
  <c r="AA190" i="29"/>
  <c r="AA197" i="29" s="1"/>
  <c r="Y157" i="31"/>
  <c r="AA24" i="31"/>
  <c r="Z163" i="31"/>
  <c r="Z144" i="31"/>
  <c r="AA28" i="31"/>
  <c r="Z167" i="31"/>
  <c r="Z148" i="31"/>
  <c r="AA32" i="31"/>
  <c r="Z171" i="31"/>
  <c r="Z152" i="31"/>
  <c r="AA31" i="31"/>
  <c r="Z170" i="31"/>
  <c r="Z151" i="31"/>
  <c r="AA25" i="31"/>
  <c r="Z145" i="31"/>
  <c r="Z164" i="31"/>
  <c r="AA27" i="31"/>
  <c r="Z166" i="31"/>
  <c r="Z147" i="31"/>
  <c r="AA29" i="31"/>
  <c r="Z168" i="31"/>
  <c r="Z149" i="31"/>
  <c r="AA35" i="31"/>
  <c r="Z174" i="31"/>
  <c r="Z155" i="31"/>
  <c r="AA30" i="31"/>
  <c r="Z169" i="31"/>
  <c r="Z150" i="31"/>
  <c r="X178" i="31"/>
  <c r="X179" i="31" s="1"/>
  <c r="X182" i="31"/>
  <c r="X189" i="31"/>
  <c r="Y73" i="31"/>
  <c r="X183" i="31"/>
  <c r="X190" i="31"/>
  <c r="Y176" i="31"/>
  <c r="AA23" i="31"/>
  <c r="Z143" i="31"/>
  <c r="Z162" i="31"/>
  <c r="AA34" i="31"/>
  <c r="Z173" i="31"/>
  <c r="Z154" i="31"/>
  <c r="AA26" i="31"/>
  <c r="Z165" i="31"/>
  <c r="Z146" i="31"/>
  <c r="Z172" i="31"/>
  <c r="Z153" i="31"/>
  <c r="AA33" i="31"/>
  <c r="X37" i="36"/>
  <c r="X37" i="34"/>
  <c r="X31" i="32"/>
  <c r="X37" i="35"/>
  <c r="AA198" i="36" l="1"/>
  <c r="AA194" i="36"/>
  <c r="Z192" i="34"/>
  <c r="Z196" i="34"/>
  <c r="AA90" i="28"/>
  <c r="AA188" i="34"/>
  <c r="AA181" i="34"/>
  <c r="Y197" i="34"/>
  <c r="Z185" i="34"/>
  <c r="Z193" i="34" s="1"/>
  <c r="Y193" i="34"/>
  <c r="Z195" i="34"/>
  <c r="AA189" i="34"/>
  <c r="AA191" i="34" s="1"/>
  <c r="AA182" i="34"/>
  <c r="AA184" i="34" s="1"/>
  <c r="U27" i="28"/>
  <c r="Y74" i="31"/>
  <c r="Y18" i="28" s="1"/>
  <c r="Y100" i="28"/>
  <c r="Y92" i="28" s="1"/>
  <c r="Y74" i="30"/>
  <c r="Y17" i="28" s="1"/>
  <c r="Y9" i="28" s="1"/>
  <c r="Y99" i="28"/>
  <c r="Y91" i="28" s="1"/>
  <c r="V23" i="28"/>
  <c r="W74" i="33"/>
  <c r="AA25" i="28"/>
  <c r="W74" i="36"/>
  <c r="V26" i="28"/>
  <c r="V10" i="28" s="1"/>
  <c r="AA105" i="28"/>
  <c r="AA109" i="28" s="1"/>
  <c r="W74" i="34"/>
  <c r="V24" i="28"/>
  <c r="V8" i="28" s="1"/>
  <c r="W62" i="32"/>
  <c r="V22" i="28"/>
  <c r="W198" i="30"/>
  <c r="X197" i="30"/>
  <c r="Y182" i="30"/>
  <c r="Z73" i="30"/>
  <c r="Y190" i="30"/>
  <c r="Y197" i="30" s="1"/>
  <c r="Y183" i="30"/>
  <c r="Z176" i="30"/>
  <c r="Z157" i="30"/>
  <c r="AA168" i="30"/>
  <c r="AA165" i="30"/>
  <c r="AA169" i="30"/>
  <c r="AA171" i="30"/>
  <c r="AA149" i="30"/>
  <c r="AA146" i="30"/>
  <c r="AA150" i="30"/>
  <c r="AA152" i="30"/>
  <c r="Y178" i="30"/>
  <c r="Y179" i="30" s="1"/>
  <c r="X196" i="30"/>
  <c r="AA198" i="29"/>
  <c r="X196" i="31"/>
  <c r="AA165" i="31"/>
  <c r="AA146" i="31"/>
  <c r="AA143" i="31"/>
  <c r="AA162" i="31"/>
  <c r="Y190" i="31"/>
  <c r="Y183" i="31"/>
  <c r="AA174" i="31"/>
  <c r="AA155" i="31"/>
  <c r="AA171" i="31"/>
  <c r="AA152" i="31"/>
  <c r="AA167" i="31"/>
  <c r="AA148" i="31"/>
  <c r="AA163" i="31"/>
  <c r="AA144" i="31"/>
  <c r="AA173" i="31"/>
  <c r="AA154" i="31"/>
  <c r="AA172" i="31"/>
  <c r="AA153" i="31"/>
  <c r="Z73" i="31"/>
  <c r="X197" i="31"/>
  <c r="AA169" i="31"/>
  <c r="AA150" i="31"/>
  <c r="Y178" i="31"/>
  <c r="Y179" i="31" s="1"/>
  <c r="Y182" i="31"/>
  <c r="Y189" i="31"/>
  <c r="Z176" i="31"/>
  <c r="AA168" i="31"/>
  <c r="AA149" i="31"/>
  <c r="AA166" i="31"/>
  <c r="AA147" i="31"/>
  <c r="AA145" i="31"/>
  <c r="AA164" i="31"/>
  <c r="AA170" i="31"/>
  <c r="AA151" i="31"/>
  <c r="Z157" i="31"/>
  <c r="Y37" i="36"/>
  <c r="Y31" i="32"/>
  <c r="Y37" i="34"/>
  <c r="Y37" i="35"/>
  <c r="Z197" i="34" l="1"/>
  <c r="AA183" i="34"/>
  <c r="AA185" i="34" s="1"/>
  <c r="AA195" i="34"/>
  <c r="AA190" i="34"/>
  <c r="AA192" i="34" s="1"/>
  <c r="AA196" i="34"/>
  <c r="V27" i="28"/>
  <c r="X74" i="34"/>
  <c r="W24" i="28"/>
  <c r="W8" i="28" s="1"/>
  <c r="W23" i="28"/>
  <c r="X74" i="33"/>
  <c r="Z74" i="31"/>
  <c r="Z18" i="28" s="1"/>
  <c r="Z100" i="28"/>
  <c r="Z92" i="28" s="1"/>
  <c r="Z74" i="30"/>
  <c r="Z17" i="28" s="1"/>
  <c r="Z9" i="28" s="1"/>
  <c r="Z99" i="28"/>
  <c r="Z91" i="28" s="1"/>
  <c r="X74" i="36"/>
  <c r="W26" i="28"/>
  <c r="W10" i="28" s="1"/>
  <c r="X62" i="32"/>
  <c r="W22" i="28"/>
  <c r="X198" i="30"/>
  <c r="Y196" i="30"/>
  <c r="Y198" i="30" s="1"/>
  <c r="AA73" i="30"/>
  <c r="AA157" i="30"/>
  <c r="AA189" i="30" s="1"/>
  <c r="AA176" i="30"/>
  <c r="AA190" i="30" s="1"/>
  <c r="Y196" i="31"/>
  <c r="Z190" i="30"/>
  <c r="Z192" i="30" s="1"/>
  <c r="Z183" i="30"/>
  <c r="Z182" i="30"/>
  <c r="Z189" i="30"/>
  <c r="Z178" i="30"/>
  <c r="Z179" i="30" s="1"/>
  <c r="X198" i="31"/>
  <c r="Y197" i="31"/>
  <c r="Z178" i="31"/>
  <c r="Z179" i="31" s="1"/>
  <c r="Z182" i="31"/>
  <c r="Z189" i="31"/>
  <c r="Z190" i="31"/>
  <c r="Z192" i="31" s="1"/>
  <c r="Z183" i="31"/>
  <c r="AA176" i="31"/>
  <c r="AA157" i="31"/>
  <c r="AA73" i="31"/>
  <c r="Z37" i="36"/>
  <c r="Z37" i="34"/>
  <c r="Z31" i="32"/>
  <c r="Z37" i="35"/>
  <c r="AA197" i="34" l="1"/>
  <c r="AA193" i="34"/>
  <c r="W27" i="28"/>
  <c r="X23" i="28"/>
  <c r="Y74" i="33"/>
  <c r="AA74" i="31"/>
  <c r="AA18" i="28" s="1"/>
  <c r="AA100" i="28"/>
  <c r="AA92" i="28" s="1"/>
  <c r="Y74" i="36"/>
  <c r="X26" i="28"/>
  <c r="X10" i="28" s="1"/>
  <c r="AA74" i="30"/>
  <c r="AA17" i="28" s="1"/>
  <c r="AA9" i="28" s="1"/>
  <c r="AA99" i="28"/>
  <c r="AA91" i="28" s="1"/>
  <c r="Y74" i="34"/>
  <c r="X24" i="28"/>
  <c r="X8" i="28" s="1"/>
  <c r="Y62" i="32"/>
  <c r="X22" i="28"/>
  <c r="AA183" i="30"/>
  <c r="Y198" i="31"/>
  <c r="AA178" i="30"/>
  <c r="AA179" i="30" s="1"/>
  <c r="AA182" i="30"/>
  <c r="Z196" i="30"/>
  <c r="Z197" i="30"/>
  <c r="Z191" i="30"/>
  <c r="Z193" i="30" s="1"/>
  <c r="AA197" i="30"/>
  <c r="Z196" i="31"/>
  <c r="AA178" i="31"/>
  <c r="AA179" i="31" s="1"/>
  <c r="AA182" i="31"/>
  <c r="AA189" i="31"/>
  <c r="Z197" i="31"/>
  <c r="Z191" i="31"/>
  <c r="Z193" i="31" s="1"/>
  <c r="AA183" i="31"/>
  <c r="AA190" i="31"/>
  <c r="AA37" i="36"/>
  <c r="AA31" i="32"/>
  <c r="AA37" i="34"/>
  <c r="AA37" i="35"/>
  <c r="Z74" i="36" l="1"/>
  <c r="Y26" i="28"/>
  <c r="Y10" i="28" s="1"/>
  <c r="X27" i="28"/>
  <c r="Y23" i="28"/>
  <c r="Z74" i="33"/>
  <c r="Z74" i="34"/>
  <c r="Y24" i="28"/>
  <c r="Y8" i="28" s="1"/>
  <c r="Z62" i="32"/>
  <c r="Y22" i="28"/>
  <c r="AA196" i="30"/>
  <c r="AA198" i="30" s="1"/>
  <c r="Z198" i="30"/>
  <c r="Z198" i="31"/>
  <c r="AA196" i="31"/>
  <c r="AA197" i="31"/>
  <c r="AA74" i="34" l="1"/>
  <c r="Z24" i="28"/>
  <c r="Z8" i="28" s="1"/>
  <c r="Z23" i="28"/>
  <c r="AA74" i="33"/>
  <c r="AA74" i="36"/>
  <c r="Z26" i="28"/>
  <c r="Z10" i="28" s="1"/>
  <c r="Y27" i="28"/>
  <c r="AA62" i="32"/>
  <c r="Z22" i="28"/>
  <c r="AA198" i="31"/>
  <c r="AA26" i="28" l="1"/>
  <c r="AA10" i="28" s="1"/>
  <c r="AA23" i="28"/>
  <c r="Z27" i="28"/>
  <c r="AA24" i="28"/>
  <c r="AA8" i="28" s="1"/>
  <c r="AA22" i="28"/>
  <c r="AA27" i="28" l="1"/>
  <c r="B19" i="10" l="1"/>
  <c r="B37" i="10" s="1"/>
  <c r="B55" i="10" s="1"/>
  <c r="B33" i="10"/>
  <c r="B51" i="10" s="1"/>
  <c r="B34" i="10"/>
  <c r="B52" i="10" s="1"/>
  <c r="B35" i="10"/>
  <c r="B53" i="10" s="1"/>
  <c r="B36" i="10"/>
  <c r="B54" i="10" s="1"/>
  <c r="B72" i="10" s="1"/>
  <c r="B32" i="10"/>
  <c r="B50" i="10" s="1"/>
  <c r="B31" i="10"/>
  <c r="B49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B70" i="10" l="1"/>
  <c r="B89" i="10" s="1"/>
  <c r="B69" i="10"/>
  <c r="B88" i="10" s="1"/>
  <c r="B65" i="10"/>
  <c r="B84" i="10" s="1"/>
  <c r="B66" i="10"/>
  <c r="B85" i="10" s="1"/>
  <c r="B64" i="10"/>
  <c r="B83" i="10" s="1"/>
  <c r="B59" i="10"/>
  <c r="B78" i="10" s="1"/>
  <c r="B67" i="10"/>
  <c r="B86" i="10" s="1"/>
  <c r="B63" i="10"/>
  <c r="B82" i="10" s="1"/>
  <c r="B60" i="10"/>
  <c r="B79" i="10" s="1"/>
  <c r="B68" i="10"/>
  <c r="B87" i="10" s="1"/>
  <c r="B61" i="10"/>
  <c r="B80" i="10" s="1"/>
  <c r="B62" i="10"/>
  <c r="B81" i="10" s="1"/>
  <c r="B71" i="10"/>
  <c r="B90" i="10" s="1"/>
  <c r="E69" i="28"/>
  <c r="N69" i="28"/>
  <c r="L69" i="28"/>
  <c r="D69" i="28"/>
  <c r="F69" i="28"/>
  <c r="M69" i="28"/>
  <c r="C69" i="28"/>
  <c r="C61" i="28" s="1"/>
  <c r="G69" i="28"/>
  <c r="C97" i="28"/>
  <c r="G61" i="28" l="1"/>
  <c r="M61" i="28"/>
  <c r="D61" i="28"/>
  <c r="N61" i="28"/>
  <c r="F61" i="28"/>
  <c r="L61" i="28"/>
  <c r="E61" i="28"/>
  <c r="C89" i="28"/>
  <c r="C74" i="10"/>
  <c r="C15" i="28" l="1"/>
  <c r="C7" i="28" s="1"/>
  <c r="B30" i="2"/>
  <c r="B45" i="2" s="1"/>
  <c r="B60" i="2" s="1"/>
  <c r="B31" i="2"/>
  <c r="B46" i="2" s="1"/>
  <c r="C34" i="28" l="1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D34" i="28" l="1"/>
  <c r="D59" i="28" s="1"/>
  <c r="L34" i="28"/>
  <c r="L59" i="28" s="1"/>
  <c r="K34" i="28"/>
  <c r="K59" i="28" s="1"/>
  <c r="K87" i="28" s="1"/>
  <c r="K95" i="28" s="1"/>
  <c r="K103" i="28" s="1"/>
  <c r="W34" i="28"/>
  <c r="W59" i="28" s="1"/>
  <c r="W87" i="28" s="1"/>
  <c r="W95" i="28" s="1"/>
  <c r="W103" i="28" s="1"/>
  <c r="N34" i="28"/>
  <c r="N59" i="28" s="1"/>
  <c r="N67" i="28" s="1"/>
  <c r="N75" i="28" s="1"/>
  <c r="M34" i="28"/>
  <c r="M59" i="28" s="1"/>
  <c r="M67" i="28" s="1"/>
  <c r="M75" i="28" s="1"/>
  <c r="X34" i="28"/>
  <c r="X59" i="28" s="1"/>
  <c r="X87" i="28" s="1"/>
  <c r="X95" i="28" s="1"/>
  <c r="X103" i="28" s="1"/>
  <c r="I34" i="28"/>
  <c r="I59" i="28" s="1"/>
  <c r="I87" i="28" s="1"/>
  <c r="I95" i="28" s="1"/>
  <c r="I103" i="28" s="1"/>
  <c r="R34" i="28"/>
  <c r="R59" i="28" s="1"/>
  <c r="R67" i="28" s="1"/>
  <c r="R75" i="28" s="1"/>
  <c r="S34" i="28"/>
  <c r="S59" i="28" s="1"/>
  <c r="S67" i="28" s="1"/>
  <c r="S75" i="28" s="1"/>
  <c r="T34" i="28"/>
  <c r="T59" i="28" s="1"/>
  <c r="T67" i="28" s="1"/>
  <c r="T75" i="28" s="1"/>
  <c r="Y34" i="28"/>
  <c r="Y59" i="28" s="1"/>
  <c r="Y67" i="28" s="1"/>
  <c r="Y75" i="28" s="1"/>
  <c r="E34" i="28"/>
  <c r="E59" i="28" s="1"/>
  <c r="E67" i="28" s="1"/>
  <c r="E75" i="28" s="1"/>
  <c r="U34" i="28"/>
  <c r="U59" i="28" s="1"/>
  <c r="U67" i="28" s="1"/>
  <c r="U75" i="28" s="1"/>
  <c r="Z34" i="28"/>
  <c r="Z59" i="28" s="1"/>
  <c r="Z67" i="28" s="1"/>
  <c r="Z75" i="28" s="1"/>
  <c r="P34" i="28"/>
  <c r="P59" i="28" s="1"/>
  <c r="P67" i="28" s="1"/>
  <c r="P75" i="28" s="1"/>
  <c r="AA34" i="28"/>
  <c r="AA59" i="28" s="1"/>
  <c r="AA67" i="28" s="1"/>
  <c r="AA75" i="28" s="1"/>
  <c r="V34" i="28"/>
  <c r="V59" i="28" s="1"/>
  <c r="J34" i="28"/>
  <c r="J59" i="28" s="1"/>
  <c r="J67" i="28" s="1"/>
  <c r="J75" i="28" s="1"/>
  <c r="O34" i="28"/>
  <c r="O59" i="28" s="1"/>
  <c r="O67" i="28" s="1"/>
  <c r="O75" i="28" s="1"/>
  <c r="Q34" i="28"/>
  <c r="Q59" i="28" s="1"/>
  <c r="Q67" i="28" s="1"/>
  <c r="Q75" i="28" s="1"/>
  <c r="F34" i="28"/>
  <c r="F59" i="28" s="1"/>
  <c r="F67" i="28" s="1"/>
  <c r="F75" i="28" s="1"/>
  <c r="G34" i="28"/>
  <c r="G59" i="28" s="1"/>
  <c r="G67" i="28" s="1"/>
  <c r="G75" i="28" s="1"/>
  <c r="H34" i="28"/>
  <c r="H59" i="28" s="1"/>
  <c r="H67" i="28" s="1"/>
  <c r="H75" i="28" s="1"/>
  <c r="V67" i="28"/>
  <c r="V75" i="28" s="1"/>
  <c r="V87" i="28"/>
  <c r="V95" i="28" s="1"/>
  <c r="V103" i="28" s="1"/>
  <c r="L67" i="28"/>
  <c r="L75" i="28" s="1"/>
  <c r="L87" i="28"/>
  <c r="L95" i="28" s="1"/>
  <c r="L103" i="28" s="1"/>
  <c r="Q87" i="28"/>
  <c r="Q95" i="28" s="1"/>
  <c r="Q103" i="28" s="1"/>
  <c r="K67" i="28"/>
  <c r="K75" i="28" s="1"/>
  <c r="D67" i="28"/>
  <c r="D75" i="28" s="1"/>
  <c r="D87" i="28"/>
  <c r="D95" i="28" s="1"/>
  <c r="D103" i="28" s="1"/>
  <c r="C67" i="28"/>
  <c r="C75" i="28" s="1"/>
  <c r="C87" i="28"/>
  <c r="C95" i="28" s="1"/>
  <c r="C103" i="28" s="1"/>
  <c r="O87" i="28" l="1"/>
  <c r="O95" i="28" s="1"/>
  <c r="O103" i="28" s="1"/>
  <c r="W67" i="28"/>
  <c r="W75" i="28" s="1"/>
  <c r="F87" i="28"/>
  <c r="F95" i="28" s="1"/>
  <c r="F103" i="28" s="1"/>
  <c r="U87" i="28"/>
  <c r="U95" i="28" s="1"/>
  <c r="U103" i="28" s="1"/>
  <c r="G87" i="28"/>
  <c r="G95" i="28" s="1"/>
  <c r="G103" i="28" s="1"/>
  <c r="N87" i="28"/>
  <c r="N95" i="28" s="1"/>
  <c r="N103" i="28" s="1"/>
  <c r="I67" i="28"/>
  <c r="I75" i="28" s="1"/>
  <c r="J87" i="28"/>
  <c r="J95" i="28" s="1"/>
  <c r="J103" i="28" s="1"/>
  <c r="X67" i="28"/>
  <c r="X75" i="28" s="1"/>
  <c r="T87" i="28"/>
  <c r="T95" i="28" s="1"/>
  <c r="T103" i="28" s="1"/>
  <c r="Y87" i="28"/>
  <c r="Y95" i="28" s="1"/>
  <c r="Y103" i="28" s="1"/>
  <c r="R87" i="28"/>
  <c r="R95" i="28" s="1"/>
  <c r="R103" i="28" s="1"/>
  <c r="M87" i="28"/>
  <c r="M95" i="28" s="1"/>
  <c r="M103" i="28" s="1"/>
  <c r="H87" i="28"/>
  <c r="H95" i="28" s="1"/>
  <c r="H103" i="28" s="1"/>
  <c r="E87" i="28"/>
  <c r="E95" i="28" s="1"/>
  <c r="E103" i="28" s="1"/>
  <c r="AA87" i="28"/>
  <c r="AA95" i="28" s="1"/>
  <c r="AA103" i="28" s="1"/>
  <c r="P87" i="28"/>
  <c r="P95" i="28" s="1"/>
  <c r="P103" i="28" s="1"/>
  <c r="Z87" i="28"/>
  <c r="Z95" i="28" s="1"/>
  <c r="Z103" i="28" s="1"/>
  <c r="S87" i="28"/>
  <c r="S95" i="28" s="1"/>
  <c r="S103" i="28" s="1"/>
  <c r="H5" i="10" l="1"/>
  <c r="H70" i="28" l="1"/>
  <c r="H62" i="28" s="1"/>
  <c r="H72" i="28" l="1"/>
  <c r="H64" i="28" s="1"/>
  <c r="J14" i="10" l="1"/>
  <c r="J8" i="10"/>
  <c r="K6" i="10" l="1"/>
  <c r="K7" i="10"/>
  <c r="K5" i="10"/>
  <c r="J9" i="10" l="1"/>
  <c r="J10" i="10"/>
  <c r="I10" i="10"/>
  <c r="J11" i="10"/>
  <c r="I11" i="10"/>
  <c r="J16" i="10" l="1"/>
  <c r="J15" i="10"/>
  <c r="J17" i="10"/>
  <c r="J13" i="10"/>
  <c r="I9" i="10"/>
  <c r="J7" i="10"/>
  <c r="J6" i="10"/>
  <c r="J5" i="10"/>
  <c r="H9" i="10"/>
  <c r="H19" i="10" s="1"/>
  <c r="K9" i="10"/>
  <c r="K8" i="10"/>
  <c r="K11" i="10"/>
  <c r="K10" i="10"/>
  <c r="J19" i="10" l="1"/>
  <c r="H69" i="28"/>
  <c r="J69" i="28" l="1"/>
  <c r="H61" i="28"/>
  <c r="K12" i="10"/>
  <c r="I12" i="10"/>
  <c r="I19" i="10" s="1"/>
  <c r="K19" i="10" l="1"/>
  <c r="D33" i="10" s="1"/>
  <c r="E69" i="10" s="1"/>
  <c r="O38" i="10"/>
  <c r="I69" i="28"/>
  <c r="J61" i="28"/>
  <c r="D25" i="10" l="1"/>
  <c r="E61" i="10" s="1"/>
  <c r="D32" i="10"/>
  <c r="E68" i="10" s="1"/>
  <c r="D31" i="10"/>
  <c r="E67" i="10" s="1"/>
  <c r="D30" i="10"/>
  <c r="E66" i="10" s="1"/>
  <c r="D24" i="10"/>
  <c r="E60" i="10" s="1"/>
  <c r="D35" i="10"/>
  <c r="E71" i="10" s="1"/>
  <c r="D34" i="10"/>
  <c r="E70" i="10" s="1"/>
  <c r="D23" i="10"/>
  <c r="E59" i="10" s="1"/>
  <c r="D28" i="10"/>
  <c r="E64" i="10" s="1"/>
  <c r="D29" i="10"/>
  <c r="E65" i="10" s="1"/>
  <c r="K69" i="28"/>
  <c r="K61" i="28" s="1"/>
  <c r="D26" i="10"/>
  <c r="E62" i="10" s="1"/>
  <c r="D27" i="10"/>
  <c r="E63" i="10" s="1"/>
  <c r="E29" i="10"/>
  <c r="E32" i="10"/>
  <c r="F68" i="10" s="1"/>
  <c r="E33" i="10"/>
  <c r="F69" i="10" s="1"/>
  <c r="E25" i="10"/>
  <c r="K70" i="28"/>
  <c r="K62" i="28" s="1"/>
  <c r="I61" i="28"/>
  <c r="F29" i="10" l="1"/>
  <c r="G65" i="10" s="1"/>
  <c r="F65" i="10"/>
  <c r="F25" i="10"/>
  <c r="G61" i="10" s="1"/>
  <c r="F61" i="10"/>
  <c r="E28" i="10"/>
  <c r="E27" i="10"/>
  <c r="F63" i="10" s="1"/>
  <c r="E31" i="10"/>
  <c r="F67" i="10" s="1"/>
  <c r="E26" i="10"/>
  <c r="D73" i="10"/>
  <c r="D74" i="10" s="1"/>
  <c r="D15" i="28" s="1"/>
  <c r="D7" i="28" s="1"/>
  <c r="E30" i="10"/>
  <c r="F66" i="10" s="1"/>
  <c r="D37" i="10"/>
  <c r="E23" i="10"/>
  <c r="F59" i="10" s="1"/>
  <c r="E34" i="10"/>
  <c r="E35" i="10"/>
  <c r="F71" i="10" s="1"/>
  <c r="E24" i="10"/>
  <c r="F60" i="10" s="1"/>
  <c r="F27" i="10"/>
  <c r="G63" i="10" s="1"/>
  <c r="F32" i="10"/>
  <c r="G68" i="10" s="1"/>
  <c r="F33" i="10"/>
  <c r="G25" i="10"/>
  <c r="H61" i="10" s="1"/>
  <c r="D37" i="29"/>
  <c r="D162" i="29"/>
  <c r="D176" i="29" s="1"/>
  <c r="E37" i="29"/>
  <c r="F26" i="10" l="1"/>
  <c r="G62" i="10" s="1"/>
  <c r="F62" i="10"/>
  <c r="F34" i="10"/>
  <c r="G70" i="10" s="1"/>
  <c r="F70" i="10"/>
  <c r="F28" i="10"/>
  <c r="G64" i="10" s="1"/>
  <c r="F64" i="10"/>
  <c r="G29" i="10"/>
  <c r="H65" i="10" s="1"/>
  <c r="G33" i="10"/>
  <c r="H69" i="10" s="1"/>
  <c r="G69" i="10"/>
  <c r="F31" i="10"/>
  <c r="F30" i="10"/>
  <c r="G66" i="10" s="1"/>
  <c r="F23" i="10"/>
  <c r="G59" i="10" s="1"/>
  <c r="F24" i="10"/>
  <c r="G60" i="10" s="1"/>
  <c r="F35" i="10"/>
  <c r="G71" i="10" s="1"/>
  <c r="E37" i="10"/>
  <c r="G27" i="10"/>
  <c r="H63" i="10" s="1"/>
  <c r="G32" i="10"/>
  <c r="H68" i="10" s="1"/>
  <c r="D190" i="29"/>
  <c r="D183" i="29"/>
  <c r="D178" i="29"/>
  <c r="D179" i="29" s="1"/>
  <c r="D177" i="29"/>
  <c r="E177" i="29" s="1"/>
  <c r="F177" i="29" s="1"/>
  <c r="G177" i="29" s="1"/>
  <c r="H177" i="29" s="1"/>
  <c r="I177" i="29" s="1"/>
  <c r="J177" i="29" s="1"/>
  <c r="K177" i="29" s="1"/>
  <c r="L177" i="29" s="1"/>
  <c r="M177" i="29" s="1"/>
  <c r="N177" i="29" s="1"/>
  <c r="O177" i="29" s="1"/>
  <c r="P177" i="29" s="1"/>
  <c r="Q177" i="29" s="1"/>
  <c r="R177" i="29" s="1"/>
  <c r="S177" i="29" s="1"/>
  <c r="T177" i="29" s="1"/>
  <c r="U177" i="29" s="1"/>
  <c r="V177" i="29" s="1"/>
  <c r="W177" i="29" s="1"/>
  <c r="X177" i="29" s="1"/>
  <c r="Y177" i="29" s="1"/>
  <c r="Z177" i="29" s="1"/>
  <c r="AA177" i="29" s="1"/>
  <c r="G28" i="10"/>
  <c r="H64" i="10" s="1"/>
  <c r="H25" i="10"/>
  <c r="I61" i="10" s="1"/>
  <c r="G34" i="10"/>
  <c r="H70" i="10" s="1"/>
  <c r="D97" i="28"/>
  <c r="F37" i="29"/>
  <c r="H33" i="10" l="1"/>
  <c r="I69" i="10" s="1"/>
  <c r="G31" i="10"/>
  <c r="G67" i="10"/>
  <c r="H29" i="10"/>
  <c r="I65" i="10" s="1"/>
  <c r="G26" i="10"/>
  <c r="G30" i="10"/>
  <c r="G35" i="10"/>
  <c r="G23" i="10"/>
  <c r="H59" i="10" s="1"/>
  <c r="E73" i="10"/>
  <c r="E74" i="10" s="1"/>
  <c r="E15" i="28" s="1"/>
  <c r="E7" i="28" s="1"/>
  <c r="G24" i="10"/>
  <c r="F37" i="10"/>
  <c r="H27" i="10"/>
  <c r="H32" i="10"/>
  <c r="I68" i="10" s="1"/>
  <c r="I29" i="10"/>
  <c r="J65" i="10" s="1"/>
  <c r="D185" i="29"/>
  <c r="D186" i="29" s="1"/>
  <c r="D196" i="29"/>
  <c r="H34" i="10"/>
  <c r="I70" i="10" s="1"/>
  <c r="F73" i="10"/>
  <c r="H28" i="10"/>
  <c r="I64" i="10" s="1"/>
  <c r="I33" i="10"/>
  <c r="J69" i="10" s="1"/>
  <c r="D192" i="29"/>
  <c r="D193" i="29" s="1"/>
  <c r="D197" i="29"/>
  <c r="I25" i="10"/>
  <c r="J61" i="10" s="1"/>
  <c r="D89" i="28"/>
  <c r="D98" i="28"/>
  <c r="G37" i="29"/>
  <c r="H62" i="10" l="1"/>
  <c r="H26" i="10"/>
  <c r="I27" i="10"/>
  <c r="J63" i="10" s="1"/>
  <c r="I63" i="10"/>
  <c r="H35" i="10"/>
  <c r="I71" i="10" s="1"/>
  <c r="H71" i="10"/>
  <c r="H30" i="10"/>
  <c r="I66" i="10" s="1"/>
  <c r="H66" i="10"/>
  <c r="H24" i="10"/>
  <c r="I60" i="10" s="1"/>
  <c r="H60" i="10"/>
  <c r="H31" i="10"/>
  <c r="H67" i="10"/>
  <c r="H23" i="10"/>
  <c r="I59" i="10" s="1"/>
  <c r="E97" i="28"/>
  <c r="E89" i="28" s="1"/>
  <c r="F74" i="10"/>
  <c r="F15" i="28" s="1"/>
  <c r="F7" i="28" s="1"/>
  <c r="G37" i="10"/>
  <c r="D90" i="28"/>
  <c r="I32" i="10"/>
  <c r="J68" i="10" s="1"/>
  <c r="D198" i="29"/>
  <c r="D194" i="29"/>
  <c r="I34" i="10"/>
  <c r="J70" i="10" s="1"/>
  <c r="J29" i="10"/>
  <c r="J27" i="10"/>
  <c r="I28" i="10"/>
  <c r="J64" i="10" s="1"/>
  <c r="J25" i="10"/>
  <c r="J33" i="10"/>
  <c r="G73" i="10"/>
  <c r="F97" i="28"/>
  <c r="E98" i="28"/>
  <c r="H37" i="29"/>
  <c r="I23" i="10" l="1"/>
  <c r="J59" i="10" s="1"/>
  <c r="I35" i="10"/>
  <c r="J71" i="10" s="1"/>
  <c r="K29" i="10"/>
  <c r="K65" i="10"/>
  <c r="H37" i="10"/>
  <c r="K33" i="10"/>
  <c r="K69" i="10"/>
  <c r="K25" i="10"/>
  <c r="K61" i="10"/>
  <c r="I24" i="10"/>
  <c r="I30" i="10"/>
  <c r="J66" i="10" s="1"/>
  <c r="I62" i="10"/>
  <c r="I26" i="10"/>
  <c r="K27" i="10"/>
  <c r="K63" i="10"/>
  <c r="I67" i="10"/>
  <c r="I31" i="10"/>
  <c r="G74" i="10"/>
  <c r="G15" i="28" s="1"/>
  <c r="G7" i="28" s="1"/>
  <c r="E90" i="28"/>
  <c r="J32" i="10"/>
  <c r="H73" i="10"/>
  <c r="J30" i="10"/>
  <c r="J28" i="10"/>
  <c r="J23" i="10"/>
  <c r="J35" i="10"/>
  <c r="J34" i="10"/>
  <c r="F89" i="28"/>
  <c r="G97" i="28"/>
  <c r="F98" i="28"/>
  <c r="I37" i="29"/>
  <c r="I37" i="10" l="1"/>
  <c r="L25" i="10"/>
  <c r="M61" i="10" s="1"/>
  <c r="L61" i="10"/>
  <c r="K35" i="10"/>
  <c r="K71" i="10"/>
  <c r="K28" i="10"/>
  <c r="K64" i="10"/>
  <c r="K30" i="10"/>
  <c r="K66" i="10"/>
  <c r="L27" i="10"/>
  <c r="M63" i="10" s="1"/>
  <c r="L63" i="10"/>
  <c r="L33" i="10"/>
  <c r="M69" i="10" s="1"/>
  <c r="L69" i="10"/>
  <c r="J24" i="10"/>
  <c r="J60" i="10"/>
  <c r="H74" i="10"/>
  <c r="H15" i="28" s="1"/>
  <c r="H7" i="28" s="1"/>
  <c r="J62" i="10"/>
  <c r="J26" i="10"/>
  <c r="K23" i="10"/>
  <c r="K59" i="10"/>
  <c r="K32" i="10"/>
  <c r="K68" i="10"/>
  <c r="J67" i="10"/>
  <c r="J31" i="10"/>
  <c r="K34" i="10"/>
  <c r="K70" i="10"/>
  <c r="L29" i="10"/>
  <c r="M65" i="10" s="1"/>
  <c r="L65" i="10"/>
  <c r="F90" i="28"/>
  <c r="I73" i="10"/>
  <c r="G89" i="28"/>
  <c r="H97" i="28"/>
  <c r="G98" i="28"/>
  <c r="G90" i="28" s="1"/>
  <c r="J37" i="29"/>
  <c r="I74" i="10" l="1"/>
  <c r="I15" i="28" s="1"/>
  <c r="I7" i="28" s="1"/>
  <c r="L30" i="10"/>
  <c r="M66" i="10" s="1"/>
  <c r="L66" i="10"/>
  <c r="L34" i="10"/>
  <c r="M70" i="10" s="1"/>
  <c r="L70" i="10"/>
  <c r="L28" i="10"/>
  <c r="M64" i="10" s="1"/>
  <c r="L64" i="10"/>
  <c r="K31" i="10"/>
  <c r="K67" i="10"/>
  <c r="L32" i="10"/>
  <c r="M68" i="10" s="1"/>
  <c r="L68" i="10"/>
  <c r="L35" i="10"/>
  <c r="M71" i="10" s="1"/>
  <c r="L71" i="10"/>
  <c r="L23" i="10"/>
  <c r="M59" i="10" s="1"/>
  <c r="L59" i="10"/>
  <c r="J37" i="10"/>
  <c r="K24" i="10"/>
  <c r="K60" i="10"/>
  <c r="K26" i="10"/>
  <c r="K62" i="10"/>
  <c r="M25" i="10"/>
  <c r="N61" i="10" s="1"/>
  <c r="M33" i="10"/>
  <c r="N69" i="10" s="1"/>
  <c r="J73" i="10"/>
  <c r="J74" i="10" s="1"/>
  <c r="J15" i="28" s="1"/>
  <c r="J7" i="28" s="1"/>
  <c r="M29" i="10"/>
  <c r="N65" i="10" s="1"/>
  <c r="M27" i="10"/>
  <c r="N63" i="10" s="1"/>
  <c r="H89" i="28"/>
  <c r="I97" i="28"/>
  <c r="H98" i="28"/>
  <c r="H90" i="28" s="1"/>
  <c r="K37" i="29"/>
  <c r="K37" i="10" l="1"/>
  <c r="L31" i="10"/>
  <c r="L67" i="10"/>
  <c r="L26" i="10"/>
  <c r="L62" i="10"/>
  <c r="L24" i="10"/>
  <c r="L60" i="10"/>
  <c r="M32" i="10"/>
  <c r="N68" i="10" s="1"/>
  <c r="M30" i="10"/>
  <c r="N66" i="10" s="1"/>
  <c r="M35" i="10"/>
  <c r="N71" i="10" s="1"/>
  <c r="K73" i="10"/>
  <c r="K74" i="10" s="1"/>
  <c r="K15" i="28" s="1"/>
  <c r="K7" i="28" s="1"/>
  <c r="M28" i="10"/>
  <c r="N64" i="10" s="1"/>
  <c r="M23" i="10"/>
  <c r="N59" i="10" s="1"/>
  <c r="M34" i="10"/>
  <c r="N70" i="10" s="1"/>
  <c r="I89" i="28"/>
  <c r="J97" i="28"/>
  <c r="I98" i="28"/>
  <c r="I90" i="28" s="1"/>
  <c r="L37" i="29"/>
  <c r="V43" i="10" l="1"/>
  <c r="W43" i="10" s="1"/>
  <c r="X43" i="10" s="1"/>
  <c r="Y43" i="10" s="1"/>
  <c r="Z43" i="10" s="1"/>
  <c r="AA43" i="10" s="1"/>
  <c r="O61" i="10"/>
  <c r="V45" i="10"/>
  <c r="W45" i="10" s="1"/>
  <c r="X45" i="10" s="1"/>
  <c r="Y45" i="10" s="1"/>
  <c r="Z45" i="10" s="1"/>
  <c r="AA45" i="10" s="1"/>
  <c r="O63" i="10"/>
  <c r="M60" i="10"/>
  <c r="M24" i="10"/>
  <c r="V51" i="10"/>
  <c r="W51" i="10" s="1"/>
  <c r="X51" i="10" s="1"/>
  <c r="Y51" i="10" s="1"/>
  <c r="Z51" i="10" s="1"/>
  <c r="AA51" i="10" s="1"/>
  <c r="O69" i="10"/>
  <c r="M62" i="10"/>
  <c r="M26" i="10"/>
  <c r="L37" i="10"/>
  <c r="V47" i="10"/>
  <c r="W47" i="10" s="1"/>
  <c r="X47" i="10" s="1"/>
  <c r="Y47" i="10" s="1"/>
  <c r="Z47" i="10" s="1"/>
  <c r="AA47" i="10" s="1"/>
  <c r="O65" i="10"/>
  <c r="M67" i="10"/>
  <c r="M31" i="10"/>
  <c r="O25" i="10"/>
  <c r="P61" i="10" s="1"/>
  <c r="O29" i="10"/>
  <c r="P65" i="10" s="1"/>
  <c r="O27" i="10"/>
  <c r="P63" i="10" s="1"/>
  <c r="L73" i="10"/>
  <c r="O33" i="10"/>
  <c r="P69" i="10" s="1"/>
  <c r="J89" i="28"/>
  <c r="K97" i="28"/>
  <c r="J98" i="28"/>
  <c r="J90" i="28" s="1"/>
  <c r="M37" i="29"/>
  <c r="M37" i="10" l="1"/>
  <c r="N67" i="10"/>
  <c r="V50" i="10"/>
  <c r="W50" i="10" s="1"/>
  <c r="X50" i="10" s="1"/>
  <c r="Y50" i="10" s="1"/>
  <c r="Z50" i="10" s="1"/>
  <c r="AA50" i="10" s="1"/>
  <c r="O68" i="10"/>
  <c r="N60" i="10"/>
  <c r="N37" i="10"/>
  <c r="V48" i="10"/>
  <c r="W48" i="10" s="1"/>
  <c r="X48" i="10" s="1"/>
  <c r="Y48" i="10" s="1"/>
  <c r="Z48" i="10" s="1"/>
  <c r="AA48" i="10" s="1"/>
  <c r="O66" i="10"/>
  <c r="V41" i="10"/>
  <c r="O59" i="10"/>
  <c r="V46" i="10"/>
  <c r="W46" i="10" s="1"/>
  <c r="X46" i="10" s="1"/>
  <c r="Y46" i="10" s="1"/>
  <c r="Z46" i="10" s="1"/>
  <c r="AA46" i="10" s="1"/>
  <c r="O64" i="10"/>
  <c r="V52" i="10"/>
  <c r="W52" i="10" s="1"/>
  <c r="X52" i="10" s="1"/>
  <c r="Y52" i="10" s="1"/>
  <c r="Z52" i="10" s="1"/>
  <c r="AA52" i="10" s="1"/>
  <c r="O70" i="10"/>
  <c r="V53" i="10"/>
  <c r="W53" i="10" s="1"/>
  <c r="X53" i="10" s="1"/>
  <c r="Y53" i="10" s="1"/>
  <c r="Z53" i="10" s="1"/>
  <c r="AA53" i="10" s="1"/>
  <c r="O71" i="10"/>
  <c r="N62" i="10"/>
  <c r="L74" i="10"/>
  <c r="L15" i="28" s="1"/>
  <c r="L7" i="28" s="1"/>
  <c r="L97" i="28"/>
  <c r="O32" i="10"/>
  <c r="P68" i="10" s="1"/>
  <c r="O30" i="10"/>
  <c r="P66" i="10" s="1"/>
  <c r="M73" i="10"/>
  <c r="O28" i="10"/>
  <c r="P64" i="10" s="1"/>
  <c r="O34" i="10"/>
  <c r="P70" i="10" s="1"/>
  <c r="P25" i="10"/>
  <c r="Q61" i="10" s="1"/>
  <c r="O35" i="10"/>
  <c r="P71" i="10" s="1"/>
  <c r="O23" i="10"/>
  <c r="P59" i="10" s="1"/>
  <c r="P27" i="10"/>
  <c r="Q63" i="10" s="1"/>
  <c r="P33" i="10"/>
  <c r="Q69" i="10" s="1"/>
  <c r="P29" i="10"/>
  <c r="Q65" i="10" s="1"/>
  <c r="K89" i="28"/>
  <c r="K98" i="28"/>
  <c r="K90" i="28" s="1"/>
  <c r="N37" i="29"/>
  <c r="V42" i="10" l="1"/>
  <c r="W42" i="10" s="1"/>
  <c r="X42" i="10" s="1"/>
  <c r="Y42" i="10" s="1"/>
  <c r="Z42" i="10" s="1"/>
  <c r="AA42" i="10" s="1"/>
  <c r="O60" i="10"/>
  <c r="O24" i="10"/>
  <c r="V44" i="10"/>
  <c r="W44" i="10" s="1"/>
  <c r="X44" i="10" s="1"/>
  <c r="Y44" i="10" s="1"/>
  <c r="Z44" i="10" s="1"/>
  <c r="AA44" i="10" s="1"/>
  <c r="O62" i="10"/>
  <c r="O26" i="10"/>
  <c r="O37" i="10" s="1"/>
  <c r="D33" i="47" s="1"/>
  <c r="V49" i="10"/>
  <c r="W49" i="10" s="1"/>
  <c r="X49" i="10" s="1"/>
  <c r="Y49" i="10" s="1"/>
  <c r="Z49" i="10" s="1"/>
  <c r="AA49" i="10" s="1"/>
  <c r="O67" i="10"/>
  <c r="O31" i="10"/>
  <c r="W41" i="10"/>
  <c r="M74" i="10"/>
  <c r="M15" i="28" s="1"/>
  <c r="M7" i="28" s="1"/>
  <c r="M97" i="28"/>
  <c r="P32" i="10"/>
  <c r="Q68" i="10" s="1"/>
  <c r="P30" i="10"/>
  <c r="Q66" i="10" s="1"/>
  <c r="N73" i="10"/>
  <c r="Q25" i="10"/>
  <c r="R61" i="10" s="1"/>
  <c r="P34" i="10"/>
  <c r="Q70" i="10" s="1"/>
  <c r="Q29" i="10"/>
  <c r="R65" i="10" s="1"/>
  <c r="Q33" i="10"/>
  <c r="R69" i="10" s="1"/>
  <c r="P23" i="10"/>
  <c r="Q59" i="10" s="1"/>
  <c r="P35" i="10"/>
  <c r="Q71" i="10" s="1"/>
  <c r="P28" i="10"/>
  <c r="Q64" i="10" s="1"/>
  <c r="Q27" i="10"/>
  <c r="R63" i="10" s="1"/>
  <c r="K72" i="28"/>
  <c r="K64" i="28" s="1"/>
  <c r="L89" i="28"/>
  <c r="L90" i="28"/>
  <c r="O37" i="29"/>
  <c r="D34" i="47" s="1"/>
  <c r="P62" i="10" l="1"/>
  <c r="P26" i="10"/>
  <c r="V55" i="10"/>
  <c r="U55" i="10"/>
  <c r="P60" i="10"/>
  <c r="P24" i="10"/>
  <c r="P67" i="10"/>
  <c r="P31" i="10"/>
  <c r="P37" i="10" s="1"/>
  <c r="X41" i="10"/>
  <c r="W55" i="10"/>
  <c r="N74" i="10"/>
  <c r="N15" i="28" s="1"/>
  <c r="N7" i="28" s="1"/>
  <c r="N97" i="28"/>
  <c r="Q32" i="10"/>
  <c r="R68" i="10" s="1"/>
  <c r="Q30" i="10"/>
  <c r="R66" i="10" s="1"/>
  <c r="Q23" i="10"/>
  <c r="R59" i="10" s="1"/>
  <c r="R29" i="10"/>
  <c r="S65" i="10" s="1"/>
  <c r="Q34" i="10"/>
  <c r="R70" i="10" s="1"/>
  <c r="R27" i="10"/>
  <c r="S63" i="10" s="1"/>
  <c r="Q28" i="10"/>
  <c r="R64" i="10" s="1"/>
  <c r="O73" i="10"/>
  <c r="O97" i="28" s="1"/>
  <c r="R33" i="10"/>
  <c r="S69" i="10" s="1"/>
  <c r="R25" i="10"/>
  <c r="S61" i="10" s="1"/>
  <c r="Q35" i="10"/>
  <c r="R71" i="10" s="1"/>
  <c r="M89" i="28"/>
  <c r="M90" i="28"/>
  <c r="P37" i="29"/>
  <c r="Q67" i="10" l="1"/>
  <c r="Q31" i="10"/>
  <c r="Q60" i="10"/>
  <c r="Q24" i="10"/>
  <c r="Q62" i="10"/>
  <c r="Q26" i="10"/>
  <c r="Y41" i="10"/>
  <c r="X55" i="10"/>
  <c r="O74" i="10"/>
  <c r="O15" i="28" s="1"/>
  <c r="O7" i="28" s="1"/>
  <c r="O89" i="28"/>
  <c r="R32" i="10"/>
  <c r="S68" i="10" s="1"/>
  <c r="R30" i="10"/>
  <c r="S66" i="10" s="1"/>
  <c r="R28" i="10"/>
  <c r="S64" i="10" s="1"/>
  <c r="R34" i="10"/>
  <c r="S70" i="10" s="1"/>
  <c r="R35" i="10"/>
  <c r="S71" i="10" s="1"/>
  <c r="S27" i="10"/>
  <c r="T63" i="10" s="1"/>
  <c r="S29" i="10"/>
  <c r="T65" i="10" s="1"/>
  <c r="R23" i="10"/>
  <c r="S59" i="10" s="1"/>
  <c r="S25" i="10"/>
  <c r="T61" i="10" s="1"/>
  <c r="S33" i="10"/>
  <c r="T69" i="10" s="1"/>
  <c r="P73" i="10"/>
  <c r="P97" i="28" s="1"/>
  <c r="N89" i="28"/>
  <c r="N90" i="28"/>
  <c r="Q37" i="29"/>
  <c r="Q37" i="10" l="1"/>
  <c r="R62" i="10"/>
  <c r="R26" i="10"/>
  <c r="R60" i="10"/>
  <c r="R24" i="10"/>
  <c r="R67" i="10"/>
  <c r="R31" i="10"/>
  <c r="Z41" i="10"/>
  <c r="Y55" i="10"/>
  <c r="P74" i="10"/>
  <c r="P15" i="28" s="1"/>
  <c r="P7" i="28" s="1"/>
  <c r="P89" i="28"/>
  <c r="S32" i="10"/>
  <c r="T68" i="10" s="1"/>
  <c r="Q73" i="10"/>
  <c r="S30" i="10"/>
  <c r="T66" i="10" s="1"/>
  <c r="T33" i="10"/>
  <c r="U69" i="10" s="1"/>
  <c r="S34" i="10"/>
  <c r="T70" i="10" s="1"/>
  <c r="S23" i="10"/>
  <c r="T59" i="10" s="1"/>
  <c r="S28" i="10"/>
  <c r="T64" i="10" s="1"/>
  <c r="S35" i="10"/>
  <c r="T71" i="10" s="1"/>
  <c r="T27" i="10"/>
  <c r="U63" i="10" s="1"/>
  <c r="T25" i="10"/>
  <c r="U61" i="10" s="1"/>
  <c r="T29" i="10"/>
  <c r="U65" i="10" s="1"/>
  <c r="O185" i="29"/>
  <c r="O192" i="29"/>
  <c r="O191" i="29"/>
  <c r="O184" i="29"/>
  <c r="R37" i="29"/>
  <c r="R37" i="10" l="1"/>
  <c r="S67" i="10"/>
  <c r="S31" i="10"/>
  <c r="S60" i="10"/>
  <c r="S24" i="10"/>
  <c r="S62" i="10"/>
  <c r="S26" i="10"/>
  <c r="AA41" i="10"/>
  <c r="AA55" i="10" s="1"/>
  <c r="Z55" i="10"/>
  <c r="Q74" i="10"/>
  <c r="Q15" i="28" s="1"/>
  <c r="Q7" i="28" s="1"/>
  <c r="Q97" i="28"/>
  <c r="T32" i="10"/>
  <c r="U68" i="10" s="1"/>
  <c r="T30" i="10"/>
  <c r="U66" i="10" s="1"/>
  <c r="R73" i="10"/>
  <c r="U25" i="10"/>
  <c r="V61" i="10" s="1"/>
  <c r="S37" i="10"/>
  <c r="T23" i="10"/>
  <c r="U59" i="10" s="1"/>
  <c r="T34" i="10"/>
  <c r="U70" i="10" s="1"/>
  <c r="U33" i="10"/>
  <c r="V69" i="10" s="1"/>
  <c r="T28" i="10"/>
  <c r="U64" i="10" s="1"/>
  <c r="U29" i="10"/>
  <c r="V65" i="10" s="1"/>
  <c r="U27" i="10"/>
  <c r="V63" i="10" s="1"/>
  <c r="T35" i="10"/>
  <c r="U71" i="10" s="1"/>
  <c r="O193" i="29"/>
  <c r="S37" i="29"/>
  <c r="P192" i="29"/>
  <c r="P191" i="29"/>
  <c r="P185" i="29"/>
  <c r="P184" i="29"/>
  <c r="O186" i="29"/>
  <c r="T62" i="10" l="1"/>
  <c r="T26" i="10"/>
  <c r="T60" i="10"/>
  <c r="T24" i="10"/>
  <c r="T67" i="10"/>
  <c r="T31" i="10"/>
  <c r="R74" i="10"/>
  <c r="R15" i="28" s="1"/>
  <c r="R7" i="28" s="1"/>
  <c r="R97" i="28"/>
  <c r="R89" i="28" s="1"/>
  <c r="Q89" i="28"/>
  <c r="U32" i="10"/>
  <c r="V68" i="10" s="1"/>
  <c r="U30" i="10"/>
  <c r="V66" i="10" s="1"/>
  <c r="U23" i="10"/>
  <c r="V59" i="10" s="1"/>
  <c r="V27" i="10"/>
  <c r="W63" i="10" s="1"/>
  <c r="S73" i="10"/>
  <c r="V25" i="10"/>
  <c r="W61" i="10" s="1"/>
  <c r="U28" i="10"/>
  <c r="V64" i="10" s="1"/>
  <c r="V33" i="10"/>
  <c r="W69" i="10" s="1"/>
  <c r="U35" i="10"/>
  <c r="V71" i="10" s="1"/>
  <c r="V29" i="10"/>
  <c r="W65" i="10" s="1"/>
  <c r="U34" i="10"/>
  <c r="V70" i="10" s="1"/>
  <c r="O194" i="29"/>
  <c r="P193" i="29"/>
  <c r="Q185" i="29"/>
  <c r="Q192" i="29"/>
  <c r="Q191" i="29"/>
  <c r="Q184" i="29"/>
  <c r="T37" i="29"/>
  <c r="P186" i="29"/>
  <c r="T37" i="10" l="1"/>
  <c r="U67" i="10"/>
  <c r="U31" i="10"/>
  <c r="U60" i="10"/>
  <c r="U24" i="10"/>
  <c r="U62" i="10"/>
  <c r="U26" i="10"/>
  <c r="U37" i="10" s="1"/>
  <c r="S74" i="10"/>
  <c r="S15" i="28" s="1"/>
  <c r="S7" i="28" s="1"/>
  <c r="S97" i="28"/>
  <c r="S89" i="28" s="1"/>
  <c r="V32" i="10"/>
  <c r="W68" i="10" s="1"/>
  <c r="V30" i="10"/>
  <c r="W66" i="10" s="1"/>
  <c r="V34" i="10"/>
  <c r="W70" i="10" s="1"/>
  <c r="V35" i="10"/>
  <c r="W71" i="10" s="1"/>
  <c r="W27" i="10"/>
  <c r="X63" i="10" s="1"/>
  <c r="V28" i="10"/>
  <c r="W64" i="10" s="1"/>
  <c r="V23" i="10"/>
  <c r="W59" i="10" s="1"/>
  <c r="W29" i="10"/>
  <c r="X65" i="10" s="1"/>
  <c r="W33" i="10"/>
  <c r="X69" i="10" s="1"/>
  <c r="W25" i="10"/>
  <c r="X61" i="10" s="1"/>
  <c r="T73" i="10"/>
  <c r="P194" i="29"/>
  <c r="Q193" i="29"/>
  <c r="S184" i="29"/>
  <c r="R185" i="29"/>
  <c r="R192" i="29"/>
  <c r="R184" i="29"/>
  <c r="R191" i="29"/>
  <c r="U37" i="29"/>
  <c r="Q186" i="29"/>
  <c r="V62" i="10" l="1"/>
  <c r="V26" i="10"/>
  <c r="V60" i="10"/>
  <c r="V24" i="10"/>
  <c r="V67" i="10"/>
  <c r="V31" i="10"/>
  <c r="V37" i="10" s="1"/>
  <c r="T74" i="10"/>
  <c r="T15" i="28" s="1"/>
  <c r="T7" i="28" s="1"/>
  <c r="T97" i="28"/>
  <c r="T89" i="28" s="1"/>
  <c r="W32" i="10"/>
  <c r="X68" i="10" s="1"/>
  <c r="W30" i="10"/>
  <c r="X66" i="10" s="1"/>
  <c r="U73" i="10"/>
  <c r="W23" i="10"/>
  <c r="X59" i="10" s="1"/>
  <c r="X27" i="10"/>
  <c r="Y63" i="10" s="1"/>
  <c r="W34" i="10"/>
  <c r="X70" i="10" s="1"/>
  <c r="X25" i="10"/>
  <c r="Y61" i="10" s="1"/>
  <c r="X33" i="10"/>
  <c r="Y69" i="10" s="1"/>
  <c r="W35" i="10"/>
  <c r="X71" i="10" s="1"/>
  <c r="W28" i="10"/>
  <c r="X64" i="10" s="1"/>
  <c r="X29" i="10"/>
  <c r="Y65" i="10" s="1"/>
  <c r="Q194" i="29"/>
  <c r="S192" i="29"/>
  <c r="R186" i="29"/>
  <c r="S191" i="29"/>
  <c r="S185" i="29"/>
  <c r="S186" i="29" s="1"/>
  <c r="T185" i="29"/>
  <c r="V37" i="29"/>
  <c r="R193" i="29"/>
  <c r="W67" i="10" l="1"/>
  <c r="W31" i="10"/>
  <c r="W60" i="10"/>
  <c r="W24" i="10"/>
  <c r="W62" i="10"/>
  <c r="W26" i="10"/>
  <c r="U74" i="10"/>
  <c r="U15" i="28" s="1"/>
  <c r="U7" i="28" s="1"/>
  <c r="U97" i="28"/>
  <c r="U89" i="28" s="1"/>
  <c r="X32" i="10"/>
  <c r="Y68" i="10" s="1"/>
  <c r="X30" i="10"/>
  <c r="Y66" i="10" s="1"/>
  <c r="V73" i="10"/>
  <c r="Y29" i="10"/>
  <c r="Z65" i="10" s="1"/>
  <c r="X35" i="10"/>
  <c r="Y71" i="10" s="1"/>
  <c r="Y25" i="10"/>
  <c r="Z61" i="10" s="1"/>
  <c r="Y27" i="10"/>
  <c r="Z63" i="10" s="1"/>
  <c r="X23" i="10"/>
  <c r="Y59" i="10" s="1"/>
  <c r="X28" i="10"/>
  <c r="Y64" i="10" s="1"/>
  <c r="Y33" i="10"/>
  <c r="Z69" i="10" s="1"/>
  <c r="X34" i="10"/>
  <c r="Y70" i="10" s="1"/>
  <c r="L72" i="28"/>
  <c r="L64" i="28" s="1"/>
  <c r="D143" i="31"/>
  <c r="D157" i="31" s="1"/>
  <c r="T192" i="29"/>
  <c r="S193" i="29"/>
  <c r="S194" i="29" s="1"/>
  <c r="U192" i="29"/>
  <c r="T184" i="29"/>
  <c r="T186" i="29" s="1"/>
  <c r="T191" i="29"/>
  <c r="R194" i="29"/>
  <c r="W37" i="29"/>
  <c r="X62" i="10" l="1"/>
  <c r="X26" i="10"/>
  <c r="X60" i="10"/>
  <c r="X24" i="10"/>
  <c r="X67" i="10"/>
  <c r="X31" i="10"/>
  <c r="W37" i="10"/>
  <c r="V74" i="10"/>
  <c r="V15" i="28" s="1"/>
  <c r="V7" i="28" s="1"/>
  <c r="V97" i="28"/>
  <c r="V89" i="28" s="1"/>
  <c r="Y32" i="10"/>
  <c r="Z68" i="10" s="1"/>
  <c r="Y30" i="10"/>
  <c r="Z66" i="10" s="1"/>
  <c r="Z27" i="10"/>
  <c r="AA63" i="10" s="1"/>
  <c r="Z33" i="10"/>
  <c r="AA69" i="10" s="1"/>
  <c r="X37" i="10"/>
  <c r="Y23" i="10"/>
  <c r="Z59" i="10" s="1"/>
  <c r="Z25" i="10"/>
  <c r="AA61" i="10" s="1"/>
  <c r="D189" i="31"/>
  <c r="D182" i="31"/>
  <c r="D158" i="31"/>
  <c r="E158" i="31" s="1"/>
  <c r="F158" i="31" s="1"/>
  <c r="G158" i="31" s="1"/>
  <c r="H158" i="31" s="1"/>
  <c r="I158" i="31" s="1"/>
  <c r="J158" i="31" s="1"/>
  <c r="K158" i="31" s="1"/>
  <c r="L158" i="31" s="1"/>
  <c r="M158" i="31" s="1"/>
  <c r="N158" i="31" s="1"/>
  <c r="O158" i="31" s="1"/>
  <c r="P158" i="31" s="1"/>
  <c r="Q158" i="31" s="1"/>
  <c r="R158" i="31" s="1"/>
  <c r="S158" i="31" s="1"/>
  <c r="T158" i="31" s="1"/>
  <c r="U158" i="31" s="1"/>
  <c r="V158" i="31" s="1"/>
  <c r="W158" i="31" s="1"/>
  <c r="X158" i="31" s="1"/>
  <c r="Y158" i="31" s="1"/>
  <c r="Z158" i="31" s="1"/>
  <c r="AA158" i="31" s="1"/>
  <c r="W73" i="10"/>
  <c r="Y35" i="10"/>
  <c r="Z71" i="10" s="1"/>
  <c r="Z29" i="10"/>
  <c r="AA65" i="10" s="1"/>
  <c r="Y34" i="10"/>
  <c r="Z70" i="10" s="1"/>
  <c r="Y28" i="10"/>
  <c r="Z64" i="10" s="1"/>
  <c r="D37" i="31"/>
  <c r="D162" i="31"/>
  <c r="D176" i="31" s="1"/>
  <c r="D178" i="31" s="1"/>
  <c r="D179" i="31" s="1"/>
  <c r="T193" i="29"/>
  <c r="T194" i="29" s="1"/>
  <c r="U185" i="29"/>
  <c r="U191" i="29"/>
  <c r="U193" i="29" s="1"/>
  <c r="U184" i="29"/>
  <c r="X37" i="29"/>
  <c r="Y67" i="10" l="1"/>
  <c r="Y31" i="10"/>
  <c r="Y60" i="10"/>
  <c r="Y24" i="10"/>
  <c r="Y62" i="10"/>
  <c r="Y26" i="10"/>
  <c r="W74" i="10"/>
  <c r="W15" i="28" s="1"/>
  <c r="W7" i="28" s="1"/>
  <c r="W97" i="28"/>
  <c r="W89" i="28" s="1"/>
  <c r="Z32" i="10"/>
  <c r="AA68" i="10" s="1"/>
  <c r="Z30" i="10"/>
  <c r="AA66" i="10" s="1"/>
  <c r="Z28" i="10"/>
  <c r="AA64" i="10" s="1"/>
  <c r="Z35" i="10"/>
  <c r="AA71" i="10" s="1"/>
  <c r="D177" i="31"/>
  <c r="E177" i="31" s="1"/>
  <c r="F177" i="31" s="1"/>
  <c r="G177" i="31" s="1"/>
  <c r="H177" i="31" s="1"/>
  <c r="I177" i="31" s="1"/>
  <c r="J177" i="31" s="1"/>
  <c r="K177" i="31" s="1"/>
  <c r="L177" i="31" s="1"/>
  <c r="M177" i="31" s="1"/>
  <c r="N177" i="31" s="1"/>
  <c r="O177" i="31" s="1"/>
  <c r="P177" i="31" s="1"/>
  <c r="Q177" i="31" s="1"/>
  <c r="R177" i="31" s="1"/>
  <c r="S177" i="31" s="1"/>
  <c r="T177" i="31" s="1"/>
  <c r="U177" i="31" s="1"/>
  <c r="V177" i="31" s="1"/>
  <c r="W177" i="31" s="1"/>
  <c r="X177" i="31" s="1"/>
  <c r="Y177" i="31" s="1"/>
  <c r="Z177" i="31" s="1"/>
  <c r="AA177" i="31" s="1"/>
  <c r="D190" i="31"/>
  <c r="D192" i="31" s="1"/>
  <c r="D183" i="31"/>
  <c r="D185" i="31" s="1"/>
  <c r="Z34" i="10"/>
  <c r="AA70" i="10" s="1"/>
  <c r="D184" i="31"/>
  <c r="Z23" i="10"/>
  <c r="AA59" i="10" s="1"/>
  <c r="AA29" i="10"/>
  <c r="AA25" i="10"/>
  <c r="D191" i="31"/>
  <c r="X73" i="10"/>
  <c r="AA33" i="10"/>
  <c r="AA27" i="10"/>
  <c r="E37" i="31"/>
  <c r="U186" i="29"/>
  <c r="U194" i="29" s="1"/>
  <c r="V191" i="29"/>
  <c r="V192" i="29"/>
  <c r="V184" i="29"/>
  <c r="V185" i="29"/>
  <c r="Y37" i="29"/>
  <c r="Z62" i="10" l="1"/>
  <c r="Z26" i="10"/>
  <c r="Y37" i="10"/>
  <c r="Z60" i="10"/>
  <c r="Z24" i="10"/>
  <c r="Z67" i="10"/>
  <c r="Z31" i="10"/>
  <c r="X74" i="10"/>
  <c r="X15" i="28" s="1"/>
  <c r="X7" i="28" s="1"/>
  <c r="X97" i="28"/>
  <c r="X89" i="28" s="1"/>
  <c r="D196" i="31"/>
  <c r="AA32" i="10"/>
  <c r="Y73" i="10"/>
  <c r="D193" i="31"/>
  <c r="D197" i="31"/>
  <c r="D186" i="31"/>
  <c r="AA30" i="10"/>
  <c r="AA35" i="10"/>
  <c r="AA23" i="10"/>
  <c r="AA34" i="10"/>
  <c r="AA28" i="10"/>
  <c r="G37" i="31"/>
  <c r="F37" i="31"/>
  <c r="D100" i="28"/>
  <c r="D92" i="28" s="1"/>
  <c r="E100" i="28"/>
  <c r="W191" i="29"/>
  <c r="W185" i="29"/>
  <c r="W184" i="29"/>
  <c r="W192" i="29"/>
  <c r="Z37" i="29"/>
  <c r="V186" i="29"/>
  <c r="V193" i="29"/>
  <c r="H37" i="31"/>
  <c r="Z37" i="10" l="1"/>
  <c r="AA60" i="10"/>
  <c r="AA24" i="10"/>
  <c r="AA67" i="10"/>
  <c r="AA31" i="10"/>
  <c r="AA62" i="10"/>
  <c r="AA26" i="10"/>
  <c r="Y74" i="10"/>
  <c r="Y15" i="28" s="1"/>
  <c r="Y7" i="28" s="1"/>
  <c r="Y97" i="28"/>
  <c r="Y89" i="28" s="1"/>
  <c r="D194" i="31"/>
  <c r="D198" i="31"/>
  <c r="Z73" i="10"/>
  <c r="E92" i="28"/>
  <c r="W186" i="29"/>
  <c r="I37" i="31"/>
  <c r="AA37" i="29"/>
  <c r="X192" i="29"/>
  <c r="X191" i="29"/>
  <c r="X185" i="29"/>
  <c r="X184" i="29"/>
  <c r="W193" i="29"/>
  <c r="V194" i="29"/>
  <c r="AA37" i="10" l="1"/>
  <c r="Z74" i="10"/>
  <c r="Z15" i="28" s="1"/>
  <c r="Z7" i="28" s="1"/>
  <c r="Z97" i="28"/>
  <c r="Z89" i="28" s="1"/>
  <c r="AA73" i="10"/>
  <c r="F100" i="28"/>
  <c r="F92" i="28" s="1"/>
  <c r="G100" i="28"/>
  <c r="W194" i="29"/>
  <c r="X186" i="29"/>
  <c r="J37" i="31"/>
  <c r="X193" i="29"/>
  <c r="Y192" i="29"/>
  <c r="Y191" i="29"/>
  <c r="Y184" i="29"/>
  <c r="Y185" i="29"/>
  <c r="AA74" i="10" l="1"/>
  <c r="AA15" i="28" s="1"/>
  <c r="AA7" i="28" s="1"/>
  <c r="AA97" i="28"/>
  <c r="AA89" i="28" s="1"/>
  <c r="G92" i="28"/>
  <c r="H100" i="28"/>
  <c r="AA184" i="29"/>
  <c r="X194" i="29"/>
  <c r="K37" i="31"/>
  <c r="Y193" i="29"/>
  <c r="Y186" i="29"/>
  <c r="Z184" i="29"/>
  <c r="Z185" i="29"/>
  <c r="H92" i="28" l="1"/>
  <c r="I100" i="28"/>
  <c r="AA185" i="29"/>
  <c r="AA186" i="29" s="1"/>
  <c r="AA192" i="29"/>
  <c r="AA191" i="29"/>
  <c r="Y194" i="29"/>
  <c r="Z186" i="29"/>
  <c r="Z194" i="29" s="1"/>
  <c r="L37" i="31"/>
  <c r="I92" i="28" l="1"/>
  <c r="J100" i="28"/>
  <c r="AA193" i="29"/>
  <c r="AA194" i="29" s="1"/>
  <c r="M37" i="31"/>
  <c r="J92" i="28" l="1"/>
  <c r="K100" i="28"/>
  <c r="N37" i="31"/>
  <c r="K92" i="28" l="1"/>
  <c r="O37" i="31"/>
  <c r="D36" i="47" s="1"/>
  <c r="L92" i="28" l="1"/>
  <c r="M92" i="28"/>
  <c r="N92" i="28"/>
  <c r="P37" i="31"/>
  <c r="Q37" i="31" l="1"/>
  <c r="O191" i="31" l="1"/>
  <c r="O185" i="31"/>
  <c r="O184" i="31"/>
  <c r="O192" i="31"/>
  <c r="R37" i="31"/>
  <c r="P191" i="31" l="1"/>
  <c r="P185" i="31"/>
  <c r="P192" i="31"/>
  <c r="P184" i="31"/>
  <c r="O186" i="31"/>
  <c r="O193" i="31"/>
  <c r="S37" i="31"/>
  <c r="P193" i="31" l="1"/>
  <c r="Q192" i="31"/>
  <c r="Q185" i="31"/>
  <c r="Q184" i="31"/>
  <c r="Q191" i="31"/>
  <c r="O194" i="31"/>
  <c r="P186" i="31"/>
  <c r="T37" i="31"/>
  <c r="Q186" i="31" l="1"/>
  <c r="P194" i="31"/>
  <c r="Q193" i="31"/>
  <c r="R192" i="31"/>
  <c r="R185" i="31"/>
  <c r="R184" i="31"/>
  <c r="R191" i="31"/>
  <c r="U37" i="31"/>
  <c r="Q194" i="31" l="1"/>
  <c r="R186" i="31"/>
  <c r="S185" i="31"/>
  <c r="S191" i="31"/>
  <c r="S192" i="31"/>
  <c r="S184" i="31"/>
  <c r="R193" i="31"/>
  <c r="V37" i="31"/>
  <c r="R194" i="31" l="1"/>
  <c r="S186" i="31"/>
  <c r="S193" i="31"/>
  <c r="T185" i="31"/>
  <c r="T192" i="31"/>
  <c r="T191" i="31"/>
  <c r="T184" i="31"/>
  <c r="W37" i="31"/>
  <c r="T186" i="31" l="1"/>
  <c r="T193" i="31"/>
  <c r="S194" i="31"/>
  <c r="U192" i="31"/>
  <c r="U185" i="31"/>
  <c r="U184" i="31"/>
  <c r="U191" i="31"/>
  <c r="X37" i="31"/>
  <c r="U193" i="31" l="1"/>
  <c r="T194" i="31"/>
  <c r="U186" i="31"/>
  <c r="V192" i="31"/>
  <c r="V191" i="31"/>
  <c r="V184" i="31"/>
  <c r="V185" i="31"/>
  <c r="Y37" i="31"/>
  <c r="U194" i="31" l="1"/>
  <c r="V193" i="31"/>
  <c r="W185" i="31"/>
  <c r="W191" i="31"/>
  <c r="W184" i="31"/>
  <c r="W192" i="31"/>
  <c r="V186" i="31"/>
  <c r="Z37" i="31"/>
  <c r="V194" i="31" l="1"/>
  <c r="W186" i="31"/>
  <c r="W193" i="31"/>
  <c r="X185" i="31"/>
  <c r="X184" i="31"/>
  <c r="X191" i="31"/>
  <c r="X192" i="31"/>
  <c r="AA37" i="31"/>
  <c r="W194" i="31" l="1"/>
  <c r="X186" i="31"/>
  <c r="Y192" i="31"/>
  <c r="Y185" i="31"/>
  <c r="Y184" i="31"/>
  <c r="Y191" i="31"/>
  <c r="X193" i="31"/>
  <c r="X194" i="31" l="1"/>
  <c r="Y193" i="31"/>
  <c r="Y186" i="31"/>
  <c r="Z185" i="31"/>
  <c r="Z184" i="31"/>
  <c r="Y194" i="31" l="1"/>
  <c r="Z186" i="31"/>
  <c r="Z194" i="31" s="1"/>
  <c r="AA191" i="31"/>
  <c r="AA184" i="31"/>
  <c r="AA192" i="31"/>
  <c r="AA185" i="31"/>
  <c r="AA193" i="31" l="1"/>
  <c r="AA186" i="31"/>
  <c r="AA194" i="31" l="1"/>
  <c r="K71" i="28" l="1"/>
  <c r="H71" i="28"/>
  <c r="I71" i="28"/>
  <c r="L71" i="28"/>
  <c r="J71" i="28"/>
  <c r="M71" i="28"/>
  <c r="M63" i="28" l="1"/>
  <c r="L63" i="28"/>
  <c r="H63" i="28"/>
  <c r="N71" i="28"/>
  <c r="J63" i="28"/>
  <c r="I63" i="28"/>
  <c r="K63" i="28"/>
  <c r="D37" i="30"/>
  <c r="N63" i="28" l="1"/>
  <c r="D162" i="30"/>
  <c r="D176" i="30" s="1"/>
  <c r="D143" i="30"/>
  <c r="D157" i="30" s="1"/>
  <c r="E37" i="30"/>
  <c r="D158" i="30" l="1"/>
  <c r="E158" i="30" s="1"/>
  <c r="F158" i="30" s="1"/>
  <c r="G158" i="30" s="1"/>
  <c r="H158" i="30" s="1"/>
  <c r="I158" i="30" s="1"/>
  <c r="J158" i="30" s="1"/>
  <c r="K158" i="30" s="1"/>
  <c r="L158" i="30" s="1"/>
  <c r="M158" i="30" s="1"/>
  <c r="N158" i="30" s="1"/>
  <c r="O158" i="30" s="1"/>
  <c r="P158" i="30" s="1"/>
  <c r="Q158" i="30" s="1"/>
  <c r="R158" i="30" s="1"/>
  <c r="S158" i="30" s="1"/>
  <c r="T158" i="30" s="1"/>
  <c r="U158" i="30" s="1"/>
  <c r="V158" i="30" s="1"/>
  <c r="W158" i="30" s="1"/>
  <c r="X158" i="30" s="1"/>
  <c r="Y158" i="30" s="1"/>
  <c r="Z158" i="30" s="1"/>
  <c r="AA158" i="30" s="1"/>
  <c r="D189" i="30"/>
  <c r="D182" i="30"/>
  <c r="D178" i="30"/>
  <c r="D179" i="30" s="1"/>
  <c r="D190" i="30"/>
  <c r="D192" i="30" s="1"/>
  <c r="D183" i="30"/>
  <c r="D185" i="30" s="1"/>
  <c r="D177" i="30"/>
  <c r="E177" i="30" s="1"/>
  <c r="F177" i="30" s="1"/>
  <c r="G177" i="30" s="1"/>
  <c r="H177" i="30" s="1"/>
  <c r="I177" i="30" s="1"/>
  <c r="J177" i="30" s="1"/>
  <c r="K177" i="30" s="1"/>
  <c r="L177" i="30" s="1"/>
  <c r="M177" i="30" s="1"/>
  <c r="N177" i="30" s="1"/>
  <c r="O177" i="30" s="1"/>
  <c r="P177" i="30" s="1"/>
  <c r="Q177" i="30" s="1"/>
  <c r="R177" i="30" s="1"/>
  <c r="S177" i="30" s="1"/>
  <c r="T177" i="30" s="1"/>
  <c r="U177" i="30" s="1"/>
  <c r="V177" i="30" s="1"/>
  <c r="W177" i="30" s="1"/>
  <c r="X177" i="30" s="1"/>
  <c r="Y177" i="30" s="1"/>
  <c r="Z177" i="30" s="1"/>
  <c r="AA177" i="30" s="1"/>
  <c r="D184" i="30" l="1"/>
  <c r="D186" i="30" s="1"/>
  <c r="D196" i="30"/>
  <c r="D191" i="30"/>
  <c r="D193" i="30" s="1"/>
  <c r="D197" i="30"/>
  <c r="F37" i="30"/>
  <c r="D99" i="28"/>
  <c r="G37" i="30"/>
  <c r="D198" i="30" l="1"/>
  <c r="D194" i="30"/>
  <c r="E99" i="28"/>
  <c r="D91" i="28"/>
  <c r="H37" i="30"/>
  <c r="F99" i="28" l="1"/>
  <c r="E91" i="28"/>
  <c r="I37" i="30"/>
  <c r="F91" i="28" l="1"/>
  <c r="G99" i="28"/>
  <c r="J37" i="30"/>
  <c r="G91" i="28" l="1"/>
  <c r="H99" i="28"/>
  <c r="K37" i="30"/>
  <c r="I99" i="28" l="1"/>
  <c r="H91" i="28"/>
  <c r="L37" i="30"/>
  <c r="J99" i="28" l="1"/>
  <c r="I91" i="28"/>
  <c r="M37" i="30"/>
  <c r="K99" i="28" l="1"/>
  <c r="J91" i="28"/>
  <c r="N37" i="30" l="1"/>
  <c r="K91" i="28"/>
  <c r="O37" i="30" l="1"/>
  <c r="D35" i="47" s="1"/>
  <c r="L91" i="28"/>
  <c r="P37" i="30"/>
  <c r="M91" i="28" l="1"/>
  <c r="Q37" i="30" l="1"/>
  <c r="N91" i="28"/>
  <c r="O191" i="30"/>
  <c r="O185" i="30"/>
  <c r="O192" i="30"/>
  <c r="O184" i="30"/>
  <c r="R37" i="30" l="1"/>
  <c r="O186" i="30"/>
  <c r="P192" i="30"/>
  <c r="P184" i="30"/>
  <c r="P185" i="30"/>
  <c r="P191" i="30"/>
  <c r="O193" i="30"/>
  <c r="S37" i="30"/>
  <c r="O194" i="30" l="1"/>
  <c r="P186" i="30"/>
  <c r="T37" i="30"/>
  <c r="P193" i="30"/>
  <c r="Q184" i="30"/>
  <c r="Q191" i="30"/>
  <c r="Q185" i="30"/>
  <c r="Q192" i="30"/>
  <c r="P194" i="30" l="1"/>
  <c r="Q193" i="30"/>
  <c r="R184" i="30"/>
  <c r="R192" i="30"/>
  <c r="R185" i="30"/>
  <c r="R191" i="30"/>
  <c r="U37" i="30"/>
  <c r="Q186" i="30"/>
  <c r="Q194" i="30" l="1"/>
  <c r="R186" i="30"/>
  <c r="S184" i="30"/>
  <c r="S192" i="30"/>
  <c r="S185" i="30"/>
  <c r="S191" i="30"/>
  <c r="R193" i="30"/>
  <c r="V37" i="30" l="1"/>
  <c r="U192" i="30"/>
  <c r="S186" i="30"/>
  <c r="T185" i="30"/>
  <c r="T192" i="30"/>
  <c r="T184" i="30"/>
  <c r="T191" i="30"/>
  <c r="R194" i="30"/>
  <c r="W37" i="30"/>
  <c r="S193" i="30"/>
  <c r="T193" i="30" l="1"/>
  <c r="U185" i="30"/>
  <c r="U184" i="30"/>
  <c r="U191" i="30"/>
  <c r="U193" i="30" s="1"/>
  <c r="V184" i="30"/>
  <c r="S194" i="30"/>
  <c r="T186" i="30"/>
  <c r="X37" i="30"/>
  <c r="T194" i="30" l="1"/>
  <c r="U186" i="30"/>
  <c r="U194" i="30" s="1"/>
  <c r="V192" i="30"/>
  <c r="V185" i="30"/>
  <c r="V186" i="30" s="1"/>
  <c r="V191" i="30"/>
  <c r="Y37" i="30"/>
  <c r="V193" i="30" l="1"/>
  <c r="V194" i="30" s="1"/>
  <c r="W192" i="30"/>
  <c r="W185" i="30"/>
  <c r="W191" i="30"/>
  <c r="W184" i="30"/>
  <c r="Z37" i="30"/>
  <c r="X184" i="30" l="1"/>
  <c r="X192" i="30"/>
  <c r="X185" i="30"/>
  <c r="X191" i="30"/>
  <c r="W186" i="30"/>
  <c r="AA37" i="30"/>
  <c r="W193" i="30"/>
  <c r="X193" i="30" l="1"/>
  <c r="X186" i="30"/>
  <c r="W194" i="30"/>
  <c r="Y192" i="30"/>
  <c r="Y185" i="30"/>
  <c r="Y184" i="30"/>
  <c r="Y191" i="30"/>
  <c r="X194" i="30" l="1"/>
  <c r="Y186" i="30"/>
  <c r="Y193" i="30"/>
  <c r="Z184" i="30"/>
  <c r="Z185" i="30"/>
  <c r="Y194" i="30" l="1"/>
  <c r="Z186" i="30"/>
  <c r="Z194" i="30" s="1"/>
  <c r="AA191" i="30"/>
  <c r="AA184" i="30"/>
  <c r="AA185" i="30"/>
  <c r="AA192" i="30"/>
  <c r="AA193" i="30" l="1"/>
  <c r="AA186" i="30"/>
  <c r="AA194" i="30" l="1"/>
  <c r="C81" i="28" l="1"/>
  <c r="C27" i="28" l="1"/>
  <c r="G141" i="39" l="1"/>
  <c r="G170" i="39" s="1"/>
  <c r="G5" i="2"/>
  <c r="G159" i="39"/>
  <c r="H141" i="39"/>
  <c r="H170" i="39" s="1"/>
  <c r="H159" i="39"/>
  <c r="H5" i="2"/>
  <c r="C5" i="2"/>
  <c r="C159" i="39"/>
  <c r="C141" i="39"/>
  <c r="J141" i="39"/>
  <c r="J170" i="39" s="1"/>
  <c r="J159" i="39"/>
  <c r="J5" i="2"/>
  <c r="I141" i="39"/>
  <c r="I170" i="39" s="1"/>
  <c r="I5" i="2"/>
  <c r="I159" i="39"/>
  <c r="L141" i="39"/>
  <c r="L170" i="39" s="1"/>
  <c r="L5" i="2"/>
  <c r="L159" i="39"/>
  <c r="K5" i="2"/>
  <c r="K141" i="39"/>
  <c r="K170" i="39" s="1"/>
  <c r="K159" i="39"/>
  <c r="D5" i="2"/>
  <c r="D141" i="39"/>
  <c r="D170" i="39" s="1"/>
  <c r="D159" i="39"/>
  <c r="F159" i="39"/>
  <c r="F141" i="39"/>
  <c r="F170" i="39" s="1"/>
  <c r="F5" i="2"/>
  <c r="L16" i="2" l="1"/>
  <c r="K16" i="2"/>
  <c r="K68" i="28" s="1"/>
  <c r="J16" i="2"/>
  <c r="J68" i="28" s="1"/>
  <c r="I16" i="2"/>
  <c r="I68" i="28" s="1"/>
  <c r="H16" i="2"/>
  <c r="H68" i="28" s="1"/>
  <c r="G16" i="2"/>
  <c r="G68" i="28" s="1"/>
  <c r="F16" i="2"/>
  <c r="F68" i="28" s="1"/>
  <c r="D16" i="2"/>
  <c r="D68" i="28" s="1"/>
  <c r="E5" i="2"/>
  <c r="E141" i="39"/>
  <c r="E170" i="39" s="1"/>
  <c r="E159" i="39"/>
  <c r="C20" i="2"/>
  <c r="C16" i="2"/>
  <c r="C170" i="39"/>
  <c r="N170" i="39"/>
  <c r="N5" i="2"/>
  <c r="N159" i="39"/>
  <c r="L68" i="28" l="1"/>
  <c r="C61" i="2"/>
  <c r="N16" i="2"/>
  <c r="N68" i="28" s="1"/>
  <c r="E16" i="2"/>
  <c r="I60" i="28"/>
  <c r="I65" i="28" s="1"/>
  <c r="I73" i="28"/>
  <c r="G60" i="28"/>
  <c r="G65" i="28" s="1"/>
  <c r="G73" i="28"/>
  <c r="C68" i="28"/>
  <c r="D60" i="28"/>
  <c r="D65" i="28" s="1"/>
  <c r="D73" i="28"/>
  <c r="C31" i="2"/>
  <c r="J60" i="28"/>
  <c r="J65" i="28" s="1"/>
  <c r="J73" i="28"/>
  <c r="L60" i="28"/>
  <c r="L65" i="28" s="1"/>
  <c r="L73" i="28"/>
  <c r="F60" i="28"/>
  <c r="F65" i="28" s="1"/>
  <c r="F73" i="28"/>
  <c r="H60" i="28"/>
  <c r="H65" i="28" s="1"/>
  <c r="H73" i="28"/>
  <c r="K60" i="28"/>
  <c r="K65" i="28" s="1"/>
  <c r="K73" i="28"/>
  <c r="E68" i="28" l="1"/>
  <c r="E73" i="28" s="1"/>
  <c r="C96" i="28"/>
  <c r="C62" i="2"/>
  <c r="C12" i="28" s="1"/>
  <c r="C60" i="28"/>
  <c r="C65" i="28" s="1"/>
  <c r="C73" i="28"/>
  <c r="N60" i="28"/>
  <c r="N65" i="28" s="1"/>
  <c r="N73" i="28"/>
  <c r="E60" i="28" l="1"/>
  <c r="E65" i="28" s="1"/>
  <c r="C14" i="28"/>
  <c r="C88" i="28"/>
  <c r="C93" i="28" s="1"/>
  <c r="C101" i="28"/>
  <c r="C6" i="28" l="1"/>
  <c r="C11" i="28" s="1"/>
  <c r="D5" i="47" s="1"/>
  <c r="C19" i="28"/>
  <c r="P156" i="39" l="1"/>
  <c r="U17" i="48" l="1"/>
  <c r="M5" i="2"/>
  <c r="M159" i="39"/>
  <c r="M141" i="39"/>
  <c r="O130" i="39"/>
  <c r="O159" i="39" s="1"/>
  <c r="V17" i="48" l="1"/>
  <c r="U29" i="48"/>
  <c r="M35" i="2"/>
  <c r="L46" i="2"/>
  <c r="M16" i="2"/>
  <c r="O32" i="2"/>
  <c r="AB66" i="28" s="1"/>
  <c r="M170" i="39"/>
  <c r="O141" i="39"/>
  <c r="N35" i="2" l="1"/>
  <c r="M46" i="2"/>
  <c r="D9" i="47"/>
  <c r="O170" i="39"/>
  <c r="O156" i="39"/>
  <c r="M68" i="28"/>
  <c r="D28" i="2"/>
  <c r="E58" i="2" s="1"/>
  <c r="D20" i="2"/>
  <c r="E50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D26" i="2"/>
  <c r="E56" i="2" s="1"/>
  <c r="D24" i="2"/>
  <c r="E54" i="2" s="1"/>
  <c r="D27" i="2"/>
  <c r="E57" i="2" s="1"/>
  <c r="D25" i="2"/>
  <c r="E55" i="2" s="1"/>
  <c r="D23" i="2"/>
  <c r="E53" i="2" s="1"/>
  <c r="D21" i="2"/>
  <c r="E51" i="2" s="1"/>
  <c r="D22" i="2"/>
  <c r="E52" i="2" s="1"/>
  <c r="D29" i="2"/>
  <c r="E59" i="2" s="1"/>
  <c r="AB67" i="28" l="1"/>
  <c r="D11" i="47"/>
  <c r="S35" i="2"/>
  <c r="T35" i="2" s="1"/>
  <c r="N46" i="2"/>
  <c r="E20" i="2"/>
  <c r="D61" i="2"/>
  <c r="E26" i="2"/>
  <c r="F56" i="2" s="1"/>
  <c r="E29" i="2"/>
  <c r="F59" i="2" s="1"/>
  <c r="E25" i="2"/>
  <c r="F55" i="2" s="1"/>
  <c r="E22" i="2"/>
  <c r="F52" i="2" s="1"/>
  <c r="E21" i="2"/>
  <c r="E27" i="2"/>
  <c r="F57" i="2" s="1"/>
  <c r="E24" i="2"/>
  <c r="F54" i="2" s="1"/>
  <c r="D31" i="2"/>
  <c r="O173" i="39"/>
  <c r="E23" i="2"/>
  <c r="F53" i="2" s="1"/>
  <c r="E28" i="2"/>
  <c r="F58" i="2" s="1"/>
  <c r="M73" i="28"/>
  <c r="M60" i="28"/>
  <c r="M65" i="28" s="1"/>
  <c r="AB65" i="28" s="1"/>
  <c r="F20" i="2" l="1"/>
  <c r="G50" i="2" s="1"/>
  <c r="F50" i="2"/>
  <c r="F21" i="2"/>
  <c r="G51" i="2" s="1"/>
  <c r="F51" i="2"/>
  <c r="G21" i="2"/>
  <c r="F26" i="2"/>
  <c r="G56" i="2" s="1"/>
  <c r="F29" i="2"/>
  <c r="F25" i="2"/>
  <c r="G55" i="2" s="1"/>
  <c r="E31" i="2"/>
  <c r="F22" i="2"/>
  <c r="G52" i="2" s="1"/>
  <c r="F27" i="2"/>
  <c r="G57" i="2" s="1"/>
  <c r="G20" i="2"/>
  <c r="H50" i="2" s="1"/>
  <c r="F28" i="2"/>
  <c r="G58" i="2" s="1"/>
  <c r="F23" i="2"/>
  <c r="G53" i="2" s="1"/>
  <c r="D96" i="28"/>
  <c r="D62" i="2"/>
  <c r="F24" i="2"/>
  <c r="G54" i="2" s="1"/>
  <c r="H21" i="2" l="1"/>
  <c r="I51" i="2" s="1"/>
  <c r="H51" i="2"/>
  <c r="G29" i="2"/>
  <c r="H59" i="2" s="1"/>
  <c r="G59" i="2"/>
  <c r="G26" i="2"/>
  <c r="H56" i="2" s="1"/>
  <c r="G22" i="2"/>
  <c r="G25" i="2"/>
  <c r="E61" i="2"/>
  <c r="E96" i="28" s="1"/>
  <c r="E88" i="28" s="1"/>
  <c r="E93" i="28" s="1"/>
  <c r="F31" i="2"/>
  <c r="D12" i="28"/>
  <c r="D14" i="28"/>
  <c r="G28" i="2"/>
  <c r="H58" i="2" s="1"/>
  <c r="I21" i="2"/>
  <c r="J51" i="2" s="1"/>
  <c r="D88" i="28"/>
  <c r="D93" i="28" s="1"/>
  <c r="D101" i="28"/>
  <c r="G24" i="2"/>
  <c r="H54" i="2" s="1"/>
  <c r="G23" i="2"/>
  <c r="H53" i="2" s="1"/>
  <c r="H20" i="2"/>
  <c r="I50" i="2" s="1"/>
  <c r="G27" i="2"/>
  <c r="H57" i="2" s="1"/>
  <c r="H25" i="2" l="1"/>
  <c r="I55" i="2" s="1"/>
  <c r="H55" i="2"/>
  <c r="H22" i="2"/>
  <c r="I52" i="2" s="1"/>
  <c r="H52" i="2"/>
  <c r="H29" i="2"/>
  <c r="I59" i="2" s="1"/>
  <c r="H26" i="2"/>
  <c r="I56" i="2" s="1"/>
  <c r="E62" i="2"/>
  <c r="E12" i="28" s="1"/>
  <c r="E101" i="28"/>
  <c r="F61" i="2"/>
  <c r="F96" i="28" s="1"/>
  <c r="F88" i="28" s="1"/>
  <c r="F93" i="28" s="1"/>
  <c r="H24" i="2"/>
  <c r="I54" i="2" s="1"/>
  <c r="D6" i="28"/>
  <c r="D11" i="28" s="1"/>
  <c r="E5" i="47" s="1"/>
  <c r="D19" i="28"/>
  <c r="H27" i="2"/>
  <c r="I57" i="2" s="1"/>
  <c r="G31" i="2"/>
  <c r="H23" i="2"/>
  <c r="I53" i="2" s="1"/>
  <c r="I22" i="2"/>
  <c r="J52" i="2" s="1"/>
  <c r="J21" i="2"/>
  <c r="H28" i="2"/>
  <c r="I58" i="2" s="1"/>
  <c r="I25" i="2"/>
  <c r="J55" i="2" s="1"/>
  <c r="I20" i="2"/>
  <c r="J50" i="2" s="1"/>
  <c r="E14" i="28"/>
  <c r="K21" i="2" l="1"/>
  <c r="L51" i="2" s="1"/>
  <c r="K51" i="2"/>
  <c r="I26" i="2"/>
  <c r="J56" i="2" s="1"/>
  <c r="I29" i="2"/>
  <c r="J59" i="2" s="1"/>
  <c r="F62" i="2"/>
  <c r="F12" i="28" s="1"/>
  <c r="H31" i="2"/>
  <c r="G61" i="2"/>
  <c r="G96" i="28" s="1"/>
  <c r="G101" i="28" s="1"/>
  <c r="F101" i="28"/>
  <c r="E19" i="28"/>
  <c r="E6" i="28"/>
  <c r="E11" i="28" s="1"/>
  <c r="F5" i="47" s="1"/>
  <c r="I27" i="2"/>
  <c r="J57" i="2" s="1"/>
  <c r="J25" i="2"/>
  <c r="I23" i="2"/>
  <c r="J53" i="2" s="1"/>
  <c r="J20" i="2"/>
  <c r="I28" i="2"/>
  <c r="J58" i="2" s="1"/>
  <c r="I24" i="2"/>
  <c r="J54" i="2" s="1"/>
  <c r="J22" i="2"/>
  <c r="K20" i="2" l="1"/>
  <c r="L50" i="2" s="1"/>
  <c r="K50" i="2"/>
  <c r="K25" i="2"/>
  <c r="L55" i="2" s="1"/>
  <c r="K55" i="2"/>
  <c r="K22" i="2"/>
  <c r="L52" i="2" s="1"/>
  <c r="K52" i="2"/>
  <c r="J26" i="2"/>
  <c r="J29" i="2"/>
  <c r="G62" i="2"/>
  <c r="G12" i="28" s="1"/>
  <c r="F14" i="28"/>
  <c r="F19" i="28" s="1"/>
  <c r="I31" i="2"/>
  <c r="G88" i="28"/>
  <c r="G93" i="28" s="1"/>
  <c r="H61" i="2"/>
  <c r="H96" i="28" s="1"/>
  <c r="H88" i="28" s="1"/>
  <c r="H93" i="28" s="1"/>
  <c r="J23" i="2"/>
  <c r="J27" i="2"/>
  <c r="J28" i="2"/>
  <c r="L21" i="2"/>
  <c r="M51" i="2" s="1"/>
  <c r="J24" i="2"/>
  <c r="K27" i="2" l="1"/>
  <c r="L57" i="2" s="1"/>
  <c r="K57" i="2"/>
  <c r="K28" i="2"/>
  <c r="L58" i="2" s="1"/>
  <c r="K58" i="2"/>
  <c r="K26" i="2"/>
  <c r="L56" i="2" s="1"/>
  <c r="K56" i="2"/>
  <c r="K29" i="2"/>
  <c r="L59" i="2" s="1"/>
  <c r="K59" i="2"/>
  <c r="K23" i="2"/>
  <c r="L53" i="2" s="1"/>
  <c r="K53" i="2"/>
  <c r="K24" i="2"/>
  <c r="L54" i="2" s="1"/>
  <c r="K54" i="2"/>
  <c r="G14" i="28"/>
  <c r="G6" i="28" s="1"/>
  <c r="G11" i="28" s="1"/>
  <c r="H5" i="47" s="1"/>
  <c r="F6" i="28"/>
  <c r="F11" i="28" s="1"/>
  <c r="G5" i="47" s="1"/>
  <c r="H62" i="2"/>
  <c r="H14" i="28" s="1"/>
  <c r="H101" i="28"/>
  <c r="I61" i="2"/>
  <c r="I96" i="28" s="1"/>
  <c r="I101" i="28" s="1"/>
  <c r="L22" i="2"/>
  <c r="M52" i="2" s="1"/>
  <c r="J31" i="2"/>
  <c r="L25" i="2"/>
  <c r="M55" i="2" s="1"/>
  <c r="L26" i="2"/>
  <c r="M56" i="2" s="1"/>
  <c r="L20" i="2"/>
  <c r="M50" i="2" s="1"/>
  <c r="M21" i="2"/>
  <c r="N51" i="2" s="1"/>
  <c r="L29" i="2" l="1"/>
  <c r="M59" i="2" s="1"/>
  <c r="G19" i="28"/>
  <c r="H12" i="28"/>
  <c r="I88" i="28"/>
  <c r="I93" i="28" s="1"/>
  <c r="I62" i="2"/>
  <c r="I12" i="28" s="1"/>
  <c r="J61" i="2"/>
  <c r="J96" i="28" s="1"/>
  <c r="J88" i="28" s="1"/>
  <c r="J93" i="28" s="1"/>
  <c r="M29" i="2"/>
  <c r="N59" i="2" s="1"/>
  <c r="K31" i="2"/>
  <c r="M22" i="2"/>
  <c r="N52" i="2" s="1"/>
  <c r="L23" i="2"/>
  <c r="M53" i="2" s="1"/>
  <c r="L28" i="2"/>
  <c r="M58" i="2" s="1"/>
  <c r="M20" i="2"/>
  <c r="N50" i="2" s="1"/>
  <c r="M26" i="2"/>
  <c r="N56" i="2" s="1"/>
  <c r="M25" i="2"/>
  <c r="N55" i="2" s="1"/>
  <c r="L24" i="2"/>
  <c r="M54" i="2" s="1"/>
  <c r="H19" i="28"/>
  <c r="H6" i="28"/>
  <c r="H11" i="28" s="1"/>
  <c r="L27" i="2"/>
  <c r="M57" i="2" s="1"/>
  <c r="V36" i="2" l="1"/>
  <c r="W36" i="2" s="1"/>
  <c r="X36" i="2" s="1"/>
  <c r="Y36" i="2" s="1"/>
  <c r="Z36" i="2" s="1"/>
  <c r="AA36" i="2" s="1"/>
  <c r="O51" i="2"/>
  <c r="I14" i="28"/>
  <c r="I19" i="28" s="1"/>
  <c r="I5" i="47"/>
  <c r="J101" i="28"/>
  <c r="J62" i="2"/>
  <c r="J14" i="28" s="1"/>
  <c r="K61" i="2"/>
  <c r="K96" i="28" s="1"/>
  <c r="K101" i="28" s="1"/>
  <c r="M23" i="2"/>
  <c r="N53" i="2" s="1"/>
  <c r="M24" i="2"/>
  <c r="N54" i="2" s="1"/>
  <c r="L31" i="2"/>
  <c r="O21" i="2"/>
  <c r="P51" i="2" s="1"/>
  <c r="M27" i="2"/>
  <c r="N57" i="2" s="1"/>
  <c r="M28" i="2"/>
  <c r="N58" i="2" s="1"/>
  <c r="V41" i="2" l="1"/>
  <c r="W41" i="2" s="1"/>
  <c r="X41" i="2" s="1"/>
  <c r="Y41" i="2" s="1"/>
  <c r="Z41" i="2" s="1"/>
  <c r="AA41" i="2" s="1"/>
  <c r="O56" i="2"/>
  <c r="V37" i="2"/>
  <c r="W37" i="2" s="1"/>
  <c r="X37" i="2" s="1"/>
  <c r="Y37" i="2" s="1"/>
  <c r="Z37" i="2" s="1"/>
  <c r="AA37" i="2" s="1"/>
  <c r="O52" i="2"/>
  <c r="V35" i="2"/>
  <c r="W35" i="2" s="1"/>
  <c r="X35" i="2" s="1"/>
  <c r="Y35" i="2" s="1"/>
  <c r="Z35" i="2" s="1"/>
  <c r="AA35" i="2" s="1"/>
  <c r="O50" i="2"/>
  <c r="I6" i="28"/>
  <c r="I11" i="28" s="1"/>
  <c r="J5" i="47" s="1"/>
  <c r="V40" i="2"/>
  <c r="W40" i="2" s="1"/>
  <c r="X40" i="2" s="1"/>
  <c r="Y40" i="2" s="1"/>
  <c r="Z40" i="2" s="1"/>
  <c r="AA40" i="2" s="1"/>
  <c r="O55" i="2"/>
  <c r="V44" i="2"/>
  <c r="W44" i="2" s="1"/>
  <c r="X44" i="2" s="1"/>
  <c r="Y44" i="2" s="1"/>
  <c r="Z44" i="2" s="1"/>
  <c r="AA44" i="2" s="1"/>
  <c r="O59" i="2"/>
  <c r="J12" i="28"/>
  <c r="K62" i="2"/>
  <c r="K12" i="28" s="1"/>
  <c r="K88" i="28"/>
  <c r="K93" i="28" s="1"/>
  <c r="M31" i="2"/>
  <c r="O29" i="2"/>
  <c r="P59" i="2" s="1"/>
  <c r="O25" i="2"/>
  <c r="P55" i="2" s="1"/>
  <c r="O26" i="2"/>
  <c r="P56" i="2" s="1"/>
  <c r="O22" i="2"/>
  <c r="P52" i="2" s="1"/>
  <c r="O46" i="2"/>
  <c r="O20" i="2"/>
  <c r="P50" i="2" s="1"/>
  <c r="J6" i="28"/>
  <c r="J11" i="28" s="1"/>
  <c r="J19" i="28"/>
  <c r="L61" i="2"/>
  <c r="L96" i="28" s="1"/>
  <c r="P21" i="2"/>
  <c r="Q51" i="2" s="1"/>
  <c r="K5" i="47" l="1"/>
  <c r="V43" i="2"/>
  <c r="W43" i="2" s="1"/>
  <c r="X43" i="2" s="1"/>
  <c r="Y43" i="2" s="1"/>
  <c r="Z43" i="2" s="1"/>
  <c r="AA43" i="2" s="1"/>
  <c r="O58" i="2"/>
  <c r="V39" i="2"/>
  <c r="W39" i="2" s="1"/>
  <c r="X39" i="2" s="1"/>
  <c r="Y39" i="2" s="1"/>
  <c r="Z39" i="2" s="1"/>
  <c r="AA39" i="2" s="1"/>
  <c r="O54" i="2"/>
  <c r="V42" i="2"/>
  <c r="W42" i="2" s="1"/>
  <c r="X42" i="2" s="1"/>
  <c r="Y42" i="2" s="1"/>
  <c r="Z42" i="2" s="1"/>
  <c r="AA42" i="2" s="1"/>
  <c r="O57" i="2"/>
  <c r="V38" i="2"/>
  <c r="W38" i="2" s="1"/>
  <c r="X38" i="2" s="1"/>
  <c r="Y38" i="2" s="1"/>
  <c r="Z38" i="2" s="1"/>
  <c r="AA38" i="2" s="1"/>
  <c r="O53" i="2"/>
  <c r="K14" i="28"/>
  <c r="K6" i="28" s="1"/>
  <c r="K11" i="28" s="1"/>
  <c r="L5" i="47" s="1"/>
  <c r="M61" i="2"/>
  <c r="P29" i="2"/>
  <c r="Q59" i="2" s="1"/>
  <c r="P25" i="2"/>
  <c r="Q55" i="2" s="1"/>
  <c r="O28" i="2"/>
  <c r="P58" i="2" s="1"/>
  <c r="Q21" i="2"/>
  <c r="R51" i="2" s="1"/>
  <c r="P46" i="2"/>
  <c r="P20" i="2"/>
  <c r="Q50" i="2" s="1"/>
  <c r="P22" i="2"/>
  <c r="Q52" i="2" s="1"/>
  <c r="P26" i="2"/>
  <c r="Q56" i="2" s="1"/>
  <c r="O24" i="2"/>
  <c r="P54" i="2" s="1"/>
  <c r="L88" i="28"/>
  <c r="L93" i="28" s="1"/>
  <c r="L101" i="28"/>
  <c r="O23" i="2"/>
  <c r="P53" i="2" s="1"/>
  <c r="O27" i="2"/>
  <c r="P57" i="2" s="1"/>
  <c r="L62" i="2"/>
  <c r="N31" i="2"/>
  <c r="K19" i="28" l="1"/>
  <c r="M96" i="28"/>
  <c r="M88" i="28" s="1"/>
  <c r="M93" i="28" s="1"/>
  <c r="O31" i="2"/>
  <c r="D32" i="47" s="1"/>
  <c r="N61" i="2"/>
  <c r="N96" i="28" s="1"/>
  <c r="Q29" i="2"/>
  <c r="R59" i="2" s="1"/>
  <c r="P27" i="2"/>
  <c r="Q57" i="2" s="1"/>
  <c r="Q26" i="2"/>
  <c r="R56" i="2" s="1"/>
  <c r="Q46" i="2"/>
  <c r="Q20" i="2"/>
  <c r="R50" i="2" s="1"/>
  <c r="P24" i="2"/>
  <c r="Q54" i="2" s="1"/>
  <c r="P28" i="2"/>
  <c r="Q58" i="2" s="1"/>
  <c r="P23" i="2"/>
  <c r="Q53" i="2" s="1"/>
  <c r="Q22" i="2"/>
  <c r="R52" i="2" s="1"/>
  <c r="R21" i="2"/>
  <c r="S51" i="2" s="1"/>
  <c r="M62" i="2"/>
  <c r="L12" i="28"/>
  <c r="L14" i="28"/>
  <c r="Q25" i="2"/>
  <c r="R55" i="2" s="1"/>
  <c r="M101" i="28" l="1"/>
  <c r="N62" i="2"/>
  <c r="N12" i="28" s="1"/>
  <c r="N88" i="28"/>
  <c r="N93" i="28" s="1"/>
  <c r="N101" i="28"/>
  <c r="O61" i="2"/>
  <c r="O96" i="28" s="1"/>
  <c r="R29" i="2"/>
  <c r="S59" i="2" s="1"/>
  <c r="S21" i="2"/>
  <c r="T51" i="2" s="1"/>
  <c r="L6" i="28"/>
  <c r="L11" i="28" s="1"/>
  <c r="M5" i="47" s="1"/>
  <c r="L19" i="28"/>
  <c r="Q23" i="2"/>
  <c r="R53" i="2" s="1"/>
  <c r="Q28" i="2"/>
  <c r="R58" i="2" s="1"/>
  <c r="P31" i="2"/>
  <c r="R26" i="2"/>
  <c r="S56" i="2" s="1"/>
  <c r="Q27" i="2"/>
  <c r="R57" i="2" s="1"/>
  <c r="Q24" i="2"/>
  <c r="R54" i="2" s="1"/>
  <c r="R46" i="2"/>
  <c r="R20" i="2"/>
  <c r="S50" i="2" s="1"/>
  <c r="R25" i="2"/>
  <c r="S55" i="2" s="1"/>
  <c r="M12" i="28"/>
  <c r="M14" i="28"/>
  <c r="R22" i="2"/>
  <c r="S52" i="2" s="1"/>
  <c r="N14" i="28" l="1"/>
  <c r="N6" i="28" s="1"/>
  <c r="N11" i="28" s="1"/>
  <c r="O5" i="47" s="1"/>
  <c r="O101" i="28"/>
  <c r="O88" i="28"/>
  <c r="O93" i="28" s="1"/>
  <c r="O62" i="2"/>
  <c r="P61" i="2"/>
  <c r="P96" i="28" s="1"/>
  <c r="S29" i="2"/>
  <c r="T59" i="2" s="1"/>
  <c r="M6" i="28"/>
  <c r="M11" i="28" s="1"/>
  <c r="N5" i="47" s="1"/>
  <c r="M19" i="28"/>
  <c r="S46" i="2"/>
  <c r="S20" i="2"/>
  <c r="T50" i="2" s="1"/>
  <c r="R23" i="2"/>
  <c r="S53" i="2" s="1"/>
  <c r="R27" i="2"/>
  <c r="S57" i="2" s="1"/>
  <c r="T21" i="2"/>
  <c r="U51" i="2" s="1"/>
  <c r="S22" i="2"/>
  <c r="T52" i="2" s="1"/>
  <c r="S25" i="2"/>
  <c r="T55" i="2" s="1"/>
  <c r="R28" i="2"/>
  <c r="S58" i="2" s="1"/>
  <c r="R24" i="2"/>
  <c r="S54" i="2" s="1"/>
  <c r="S26" i="2"/>
  <c r="T56" i="2" s="1"/>
  <c r="Q31" i="2"/>
  <c r="N19" i="28" l="1"/>
  <c r="P88" i="28"/>
  <c r="P93" i="28" s="1"/>
  <c r="P101" i="28"/>
  <c r="O12" i="28"/>
  <c r="O14" i="28"/>
  <c r="P62" i="2"/>
  <c r="T29" i="2"/>
  <c r="U59" i="2" s="1"/>
  <c r="Q61" i="2"/>
  <c r="Q96" i="28" s="1"/>
  <c r="T22" i="2"/>
  <c r="U52" i="2" s="1"/>
  <c r="T46" i="2"/>
  <c r="T20" i="2"/>
  <c r="U50" i="2" s="1"/>
  <c r="T26" i="2"/>
  <c r="U56" i="2" s="1"/>
  <c r="S27" i="2"/>
  <c r="T57" i="2" s="1"/>
  <c r="R31" i="2"/>
  <c r="S24" i="2"/>
  <c r="T54" i="2" s="1"/>
  <c r="T25" i="2"/>
  <c r="U55" i="2" s="1"/>
  <c r="U21" i="2"/>
  <c r="V51" i="2" s="1"/>
  <c r="S23" i="2"/>
  <c r="T53" i="2" s="1"/>
  <c r="S28" i="2"/>
  <c r="T58" i="2" s="1"/>
  <c r="Q88" i="28" l="1"/>
  <c r="Q93" i="28" s="1"/>
  <c r="Q101" i="28"/>
  <c r="P12" i="28"/>
  <c r="P14" i="28"/>
  <c r="O6" i="28"/>
  <c r="O11" i="28" s="1"/>
  <c r="O19" i="28"/>
  <c r="Q62" i="2"/>
  <c r="R61" i="2"/>
  <c r="R96" i="28" s="1"/>
  <c r="U29" i="2"/>
  <c r="V59" i="2" s="1"/>
  <c r="T27" i="2"/>
  <c r="U57" i="2" s="1"/>
  <c r="T28" i="2"/>
  <c r="U58" i="2" s="1"/>
  <c r="V21" i="2"/>
  <c r="W51" i="2" s="1"/>
  <c r="T24" i="2"/>
  <c r="U54" i="2" s="1"/>
  <c r="U26" i="2"/>
  <c r="V56" i="2" s="1"/>
  <c r="U46" i="2"/>
  <c r="U20" i="2"/>
  <c r="V50" i="2" s="1"/>
  <c r="U22" i="2"/>
  <c r="V52" i="2" s="1"/>
  <c r="T23" i="2"/>
  <c r="U53" i="2" s="1"/>
  <c r="U25" i="2"/>
  <c r="V55" i="2" s="1"/>
  <c r="S31" i="2"/>
  <c r="R101" i="28" l="1"/>
  <c r="R88" i="28"/>
  <c r="R93" i="28" s="1"/>
  <c r="Q12" i="28"/>
  <c r="Q14" i="28"/>
  <c r="P6" i="28"/>
  <c r="P11" i="28" s="1"/>
  <c r="P19" i="28"/>
  <c r="R62" i="2"/>
  <c r="S61" i="2"/>
  <c r="S96" i="28" s="1"/>
  <c r="T31" i="2"/>
  <c r="V29" i="2"/>
  <c r="W59" i="2" s="1"/>
  <c r="V46" i="2"/>
  <c r="V20" i="2"/>
  <c r="W50" i="2" s="1"/>
  <c r="V26" i="2"/>
  <c r="W56" i="2" s="1"/>
  <c r="U24" i="2"/>
  <c r="V54" i="2" s="1"/>
  <c r="U28" i="2"/>
  <c r="V58" i="2" s="1"/>
  <c r="U23" i="2"/>
  <c r="V53" i="2" s="1"/>
  <c r="V25" i="2"/>
  <c r="W55" i="2" s="1"/>
  <c r="V22" i="2"/>
  <c r="W52" i="2" s="1"/>
  <c r="U27" i="2"/>
  <c r="V57" i="2" s="1"/>
  <c r="W21" i="2"/>
  <c r="X51" i="2" s="1"/>
  <c r="S101" i="28" l="1"/>
  <c r="S88" i="28"/>
  <c r="S93" i="28" s="1"/>
  <c r="R12" i="28"/>
  <c r="R14" i="28"/>
  <c r="Q6" i="28"/>
  <c r="Q11" i="28" s="1"/>
  <c r="Q19" i="28"/>
  <c r="S62" i="2"/>
  <c r="U31" i="2"/>
  <c r="T61" i="2"/>
  <c r="T96" i="28" s="1"/>
  <c r="W29" i="2"/>
  <c r="X59" i="2" s="1"/>
  <c r="X21" i="2"/>
  <c r="Y51" i="2" s="1"/>
  <c r="V23" i="2"/>
  <c r="W53" i="2" s="1"/>
  <c r="V24" i="2"/>
  <c r="W54" i="2" s="1"/>
  <c r="W22" i="2"/>
  <c r="X52" i="2" s="1"/>
  <c r="V27" i="2"/>
  <c r="W57" i="2" s="1"/>
  <c r="W25" i="2"/>
  <c r="X55" i="2" s="1"/>
  <c r="V28" i="2"/>
  <c r="W58" i="2" s="1"/>
  <c r="W26" i="2"/>
  <c r="X56" i="2" s="1"/>
  <c r="W46" i="2"/>
  <c r="W20" i="2"/>
  <c r="X50" i="2" s="1"/>
  <c r="R6" i="28" l="1"/>
  <c r="R11" i="28" s="1"/>
  <c r="R19" i="28"/>
  <c r="T101" i="28"/>
  <c r="T88" i="28"/>
  <c r="T93" i="28" s="1"/>
  <c r="S12" i="28"/>
  <c r="S14" i="28"/>
  <c r="T62" i="2"/>
  <c r="V31" i="2"/>
  <c r="X29" i="2"/>
  <c r="Y59" i="2" s="1"/>
  <c r="U61" i="2"/>
  <c r="W23" i="2"/>
  <c r="X53" i="2" s="1"/>
  <c r="X26" i="2"/>
  <c r="Y56" i="2" s="1"/>
  <c r="X22" i="2"/>
  <c r="Y52" i="2" s="1"/>
  <c r="X46" i="2"/>
  <c r="X20" i="2"/>
  <c r="Y50" i="2" s="1"/>
  <c r="X25" i="2"/>
  <c r="Y55" i="2" s="1"/>
  <c r="Y21" i="2"/>
  <c r="Z51" i="2" s="1"/>
  <c r="W28" i="2"/>
  <c r="X58" i="2" s="1"/>
  <c r="W27" i="2"/>
  <c r="X57" i="2" s="1"/>
  <c r="W24" i="2"/>
  <c r="X54" i="2" s="1"/>
  <c r="T12" i="28" l="1"/>
  <c r="T14" i="28"/>
  <c r="S6" i="28"/>
  <c r="S11" i="28" s="1"/>
  <c r="S19" i="28"/>
  <c r="U62" i="2"/>
  <c r="U96" i="28"/>
  <c r="V61" i="2"/>
  <c r="Y29" i="2"/>
  <c r="Z59" i="2" s="1"/>
  <c r="Y26" i="2"/>
  <c r="Z56" i="2" s="1"/>
  <c r="Y25" i="2"/>
  <c r="Z55" i="2" s="1"/>
  <c r="X24" i="2"/>
  <c r="Y54" i="2" s="1"/>
  <c r="Y46" i="2"/>
  <c r="Y20" i="2"/>
  <c r="Z50" i="2" s="1"/>
  <c r="Y22" i="2"/>
  <c r="Z52" i="2" s="1"/>
  <c r="X23" i="2"/>
  <c r="Y53" i="2" s="1"/>
  <c r="Z21" i="2"/>
  <c r="AA51" i="2" s="1"/>
  <c r="X28" i="2"/>
  <c r="Y58" i="2" s="1"/>
  <c r="X27" i="2"/>
  <c r="Y57" i="2" s="1"/>
  <c r="W31" i="2"/>
  <c r="T6" i="28" l="1"/>
  <c r="T11" i="28" s="1"/>
  <c r="T19" i="28"/>
  <c r="V62" i="2"/>
  <c r="V96" i="28"/>
  <c r="U101" i="28"/>
  <c r="U88" i="28"/>
  <c r="U93" i="28" s="1"/>
  <c r="U12" i="28"/>
  <c r="U14" i="28"/>
  <c r="W61" i="2"/>
  <c r="X31" i="2"/>
  <c r="Z29" i="2"/>
  <c r="AA59" i="2" s="1"/>
  <c r="AA21" i="2"/>
  <c r="Y24" i="2"/>
  <c r="Z54" i="2" s="1"/>
  <c r="Y27" i="2"/>
  <c r="Z57" i="2" s="1"/>
  <c r="Z22" i="2"/>
  <c r="AA52" i="2" s="1"/>
  <c r="Z26" i="2"/>
  <c r="AA56" i="2" s="1"/>
  <c r="Y28" i="2"/>
  <c r="Z58" i="2" s="1"/>
  <c r="Y23" i="2"/>
  <c r="Z53" i="2" s="1"/>
  <c r="Z46" i="2"/>
  <c r="Z20" i="2"/>
  <c r="AA50" i="2" s="1"/>
  <c r="Z25" i="2"/>
  <c r="AA55" i="2" s="1"/>
  <c r="V101" i="28" l="1"/>
  <c r="V88" i="28"/>
  <c r="V93" i="28" s="1"/>
  <c r="W62" i="2"/>
  <c r="W96" i="28"/>
  <c r="V12" i="28"/>
  <c r="V14" i="28"/>
  <c r="U6" i="28"/>
  <c r="U11" i="28" s="1"/>
  <c r="U19" i="28"/>
  <c r="X61" i="2"/>
  <c r="AA29" i="2"/>
  <c r="AA22" i="2"/>
  <c r="Z24" i="2"/>
  <c r="AA54" i="2" s="1"/>
  <c r="AA25" i="2"/>
  <c r="Z23" i="2"/>
  <c r="AA53" i="2" s="1"/>
  <c r="Y31" i="2"/>
  <c r="AA26" i="2"/>
  <c r="Z27" i="2"/>
  <c r="AA57" i="2" s="1"/>
  <c r="AA46" i="2"/>
  <c r="AA20" i="2"/>
  <c r="Z28" i="2"/>
  <c r="AA58" i="2" s="1"/>
  <c r="X62" i="2" l="1"/>
  <c r="X96" i="28"/>
  <c r="W101" i="28"/>
  <c r="W88" i="28"/>
  <c r="W93" i="28" s="1"/>
  <c r="W12" i="28"/>
  <c r="W14" i="28"/>
  <c r="V6" i="28"/>
  <c r="V11" i="28" s="1"/>
  <c r="V19" i="28"/>
  <c r="Z31" i="2"/>
  <c r="Y61" i="2"/>
  <c r="AA23" i="2"/>
  <c r="AA24" i="2"/>
  <c r="AA28" i="2"/>
  <c r="AA27" i="2"/>
  <c r="X12" i="28" l="1"/>
  <c r="X14" i="28"/>
  <c r="Y62" i="2"/>
  <c r="Y96" i="28"/>
  <c r="X101" i="28"/>
  <c r="X88" i="28"/>
  <c r="X93" i="28" s="1"/>
  <c r="W6" i="28"/>
  <c r="W11" i="28" s="1"/>
  <c r="W19" i="28"/>
  <c r="Z61" i="2"/>
  <c r="AA31" i="2"/>
  <c r="Y101" i="28" l="1"/>
  <c r="Y88" i="28"/>
  <c r="Y93" i="28" s="1"/>
  <c r="Z62" i="2"/>
  <c r="Z96" i="28"/>
  <c r="Y12" i="28"/>
  <c r="Y14" i="28"/>
  <c r="X6" i="28"/>
  <c r="X11" i="28" s="1"/>
  <c r="X19" i="28"/>
  <c r="AA61" i="2"/>
  <c r="Z101" i="28" l="1"/>
  <c r="Z88" i="28"/>
  <c r="Z93" i="28" s="1"/>
  <c r="Y19" i="28"/>
  <c r="Y6" i="28"/>
  <c r="Y11" i="28" s="1"/>
  <c r="AA62" i="2"/>
  <c r="AA96" i="28"/>
  <c r="Z12" i="28"/>
  <c r="Z14" i="28"/>
  <c r="AA12" i="28" l="1"/>
  <c r="AA14" i="28"/>
  <c r="Z6" i="28"/>
  <c r="Z11" i="28" s="1"/>
  <c r="Z19" i="28"/>
  <c r="AA101" i="28"/>
  <c r="AA88" i="28"/>
  <c r="AA93" i="28" s="1"/>
  <c r="AB93" i="28" s="1"/>
  <c r="AB11" i="28" s="1"/>
  <c r="AA6" i="28" l="1"/>
  <c r="AA11" i="28" s="1"/>
  <c r="AA19" i="28"/>
</calcChain>
</file>

<file path=xl/sharedStrings.xml><?xml version="1.0" encoding="utf-8"?>
<sst xmlns="http://schemas.openxmlformats.org/spreadsheetml/2006/main" count="4013" uniqueCount="301">
  <si>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</si>
  <si>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</si>
  <si>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</si>
  <si>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</si>
  <si>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</si>
  <si>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</si>
  <si>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</si>
  <si>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</si>
  <si>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</si>
  <si>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</si>
  <si>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</si>
  <si>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</si>
  <si>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</si>
  <si>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</si>
  <si>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</si>
  <si>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</si>
  <si>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</si>
  <si>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</si>
  <si>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</si>
  <si>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</si>
  <si>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</si>
  <si>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</si>
  <si>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</si>
  <si>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</si>
  <si>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</si>
  <si>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</si>
  <si>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</si>
  <si>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</si>
  <si>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</si>
  <si>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</si>
  <si>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</si>
  <si>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</si>
  <si>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</si>
  <si>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</si>
  <si>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</si>
  <si>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</si>
  <si>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</si>
  <si>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</si>
  <si>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</si>
  <si>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</si>
  <si>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</si>
  <si>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</si>
  <si>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</si>
  <si>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</si>
  <si>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</si>
  <si>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</si>
  <si>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</si>
  <si>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</si>
  <si>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</si>
  <si>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</si>
  <si>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</si>
  <si>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</si>
  <si>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</si>
  <si>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</si>
  <si>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</si>
  <si>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</si>
  <si>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</si>
  <si>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</si>
  <si>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</si>
  <si>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</si>
  <si>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</si>
  <si>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</si>
  <si>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</si>
  <si>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</si>
  <si>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</si>
  <si>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</si>
  <si>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</si>
  <si>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</si>
  <si>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</si>
  <si>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</si>
  <si>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</si>
  <si>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</si>
  <si>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</si>
  <si>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</si>
  <si>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</si>
  <si>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</si>
  <si>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</si>
  <si>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</si>
  <si>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</si>
  <si>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</si>
  <si>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</si>
  <si>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</si>
  <si>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</si>
  <si>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</si>
  <si>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</si>
  <si>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</si>
  <si>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</si>
  <si>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</si>
  <si>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</si>
  <si>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</si>
  <si>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</si>
  <si>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</si>
  <si>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</si>
  <si>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</si>
  <si>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</si>
  <si>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</si>
  <si>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</si>
  <si>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</si>
  <si>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</si>
  <si>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</si>
  <si>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</si>
  <si>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</si>
  <si>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</si>
  <si>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</si>
  <si>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</si>
  <si>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</si>
  <si>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</si>
  <si>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</si>
  <si>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</si>
  <si>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</si>
  <si>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</si>
  <si>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</si>
  <si>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</si>
  <si>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</si>
  <si>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</si>
  <si>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</si>
  <si>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</si>
  <si>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</si>
  <si>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</si>
  <si>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</si>
  <si>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</si>
  <si>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</si>
  <si>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</si>
  <si>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</si>
  <si>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</si>
  <si>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</si>
  <si>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</si>
  <si>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</si>
  <si>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</si>
  <si>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</si>
  <si>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</si>
  <si>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</si>
  <si>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</si>
  <si>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</si>
  <si>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</si>
  <si>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</si>
  <si>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</si>
  <si>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</si>
  <si>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</si>
  <si>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</si>
  <si>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</si>
  <si>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</si>
  <si>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</si>
  <si>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</si>
  <si>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</si>
  <si>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</si>
  <si>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</si>
  <si>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</si>
  <si>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</si>
  <si>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</si>
  <si>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</si>
  <si>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</si>
  <si>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</si>
  <si>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</si>
  <si>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</si>
  <si>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</si>
  <si>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</si>
  <si>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</si>
  <si>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</si>
  <si>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</si>
  <si>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</si>
  <si>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</si>
  <si>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</si>
  <si>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Single Family Income Eligible - Grants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</si>
  <si>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</si>
  <si>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</si>
  <si>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</si>
  <si>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</si>
  <si>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</si>
  <si>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</si>
  <si>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</si>
  <si>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</si>
  <si>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</si>
  <si>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</si>
  <si>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</si>
  <si>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</si>
  <si>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</si>
  <si>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</si>
  <si>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</si>
  <si>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</si>
  <si>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</si>
  <si>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</si>
  <si>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Incremental (per month) proportions (Dec is weighted avg of Dec-20 through 2021+)</t>
  </si>
  <si>
    <t>from TRC file</t>
  </si>
  <si>
    <t>cumulative % for Dec2020+</t>
  </si>
  <si>
    <t>unclassified</t>
  </si>
  <si>
    <t>inputs to right (unhide rows 37,41,45,49,53) ---&gt;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</si>
  <si>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</si>
  <si>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</si>
  <si>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</si>
  <si>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</si>
  <si>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2020 margin rates verified</t>
  </si>
  <si>
    <t>2020 load shape verified, per Appendix G</t>
  </si>
  <si>
    <t>2020 margin rates verified, per Rider EEIC</t>
  </si>
  <si>
    <t>difference</t>
  </si>
  <si>
    <t>N5:15 includes true up in 2021</t>
  </si>
  <si>
    <t>April</t>
  </si>
  <si>
    <t>LM/TRC</t>
  </si>
  <si>
    <t>Enel X</t>
  </si>
  <si>
    <t>Franklin - MFIE/MFMR</t>
  </si>
  <si>
    <t>meeia</t>
  </si>
  <si>
    <t>updated on 4/1/20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</si>
  <si>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</si>
  <si>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</si>
  <si>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</si>
  <si>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</si>
  <si>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</si>
  <si>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</si>
  <si>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</si>
  <si>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</si>
  <si>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</si>
  <si>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</si>
  <si>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</si>
  <si>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Biz Demand Response</t>
  </si>
  <si>
    <t>cumulative check: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</si>
  <si>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</si>
  <si>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</si>
  <si>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</si>
  <si>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</si>
  <si>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</si>
  <si>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</si>
  <si>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</si>
  <si>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</si>
  <si>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</si>
  <si>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</si>
  <si>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</si>
  <si>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</si>
  <si>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</si>
  <si>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</si>
  <si>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</si>
  <si>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</si>
  <si>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</si>
  <si>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</si>
  <si>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</si>
  <si>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</si>
  <si>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</si>
  <si>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</si>
  <si>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cumulative:</t>
  </si>
  <si>
    <t>check:</t>
  </si>
  <si>
    <t>YTD PROGRAM SUMMARY</t>
  </si>
  <si>
    <t>TD Cumulative</t>
  </si>
  <si>
    <t>Total Checks for each Month</t>
  </si>
  <si>
    <t xml:space="preserve">Cumulative Monthly Checks </t>
  </si>
  <si>
    <t>Note: MEEIA filing does not include separate TD margin rates for the Biz DR programs. This is because DR programs are included in the Misc End Use Category.</t>
  </si>
  <si>
    <t>excludes HER kWh carried over from M3 2020</t>
  </si>
  <si>
    <t>Dec-21 +</t>
  </si>
  <si>
    <t>Pay As You Save</t>
  </si>
  <si>
    <t>Yes</t>
  </si>
  <si>
    <t>See Audit Notes</t>
  </si>
  <si>
    <t>Load Error Check</t>
  </si>
  <si>
    <t>C/I input</t>
  </si>
  <si>
    <t>cumulative check (excludes HER carried over from M3 2020)</t>
  </si>
  <si>
    <t>Laureen Welikson</t>
  </si>
  <si>
    <t>Forecast Nov/Dec</t>
  </si>
  <si>
    <t>Portfolio Total</t>
  </si>
  <si>
    <t>Business Total</t>
  </si>
  <si>
    <t>Residential Multifamily Market Rate</t>
  </si>
  <si>
    <t>Residential Multifamily Income Eligible</t>
  </si>
  <si>
    <t xml:space="preserve">DR - no forecast </t>
  </si>
  <si>
    <r>
      <t xml:space="preserve">Strategic Energy Management </t>
    </r>
    <r>
      <rPr>
        <b/>
        <sz val="11"/>
        <color rgb="FFFF0000"/>
        <rFont val="Calibri"/>
        <family val="2"/>
        <scheme val="minor"/>
      </rPr>
      <t>- N/A</t>
    </r>
  </si>
  <si>
    <t>Residential Total</t>
  </si>
  <si>
    <t>Franklin includes no forecast for Grants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</si>
  <si>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</si>
  <si>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MFMR total</t>
  </si>
  <si>
    <t>MFIE total</t>
  </si>
  <si>
    <t>total forecast</t>
  </si>
  <si>
    <t>Appliance Recycling</t>
  </si>
  <si>
    <t>Nov+Dec Check</t>
  </si>
  <si>
    <t>ACTUALS + CONTRACTOR FORECAST</t>
  </si>
  <si>
    <t>Forecast Overview - check totals, split MF between RES/BIZ</t>
  </si>
  <si>
    <t>Res Demand Response</t>
  </si>
  <si>
    <t>RES Place Holder 1</t>
  </si>
  <si>
    <t>Nov Forecast</t>
  </si>
  <si>
    <t>Dec Forecast</t>
  </si>
  <si>
    <t>PAYS</t>
  </si>
  <si>
    <t>use total spreads by project by end use by rate class; don't recalc Nov and Dec separately</t>
  </si>
  <si>
    <t>TRC 10+2 forecast</t>
  </si>
  <si>
    <t>Franklin10+2 forecast</t>
  </si>
  <si>
    <t>new base rates effective 3/1/22</t>
  </si>
  <si>
    <t>Community Lighting</t>
  </si>
  <si>
    <t>MEEIA 3 Program Year 2022 - TD Summary</t>
  </si>
  <si>
    <t>EO-2018-0211: "Throughput Disincentive. The Signatories agree that the Throughput Disincentive for PY 2022 will be implemented as described in its Application for MEEIA Extension, as modified below: The throughput disincentive for the PY 2022 year will utilize an 82.5% net-to-gross factor with no true-up."  See NTG is 82.5% in 1M-11M tabs.  This is changed from PY21 which used 85% prior to true-up.</t>
  </si>
  <si>
    <t>Franklin reported kWh savings on Products and PAYS; no savings in other PY22 programs yet, due to standard reporting lag per Franklin.</t>
  </si>
  <si>
    <t xml:space="preserve">TRC reported no kWh in January, similar to PY21.  </t>
  </si>
  <si>
    <t>Enel X not in event season and therefore reported no kWh.</t>
  </si>
  <si>
    <t>Res DR reflects an update to use 55.97 ex ante gross kWh per Emerson thermostat. This decision was discussed with Brad Fortson and at the February Stakeholder meeting</t>
  </si>
  <si>
    <t>Community Lighting is now reported in Income Eligible</t>
  </si>
  <si>
    <t xml:space="preserve">Added new margin rates 3/1/22 forward, per MEEIA Rider following ER-2021-0240.  </t>
  </si>
  <si>
    <t>Community Lighting kWh dropped off in April; savings reported is an anticipated correction from prior month; April data missed reporting cut-off</t>
  </si>
  <si>
    <t>SFIE, lighting end use reflects negative value and is consistent with expected baseline adjustment for CFL bulb type. Res DR reflects negative value; reporting shows unenrollments exceeds new enrollments in May. Community Lighting increase is consistent with forecast</t>
  </si>
  <si>
    <t>Biz DR June event savings not yet reported (expected lag to report)</t>
  </si>
  <si>
    <t>Biz DR June and July events savings not yet reported (expected lag to report)</t>
  </si>
  <si>
    <t>Negative correction for Res DR reflects additional unenrollments reported</t>
  </si>
  <si>
    <t>Biz DR June event savings results reported (reflects poor results)</t>
  </si>
  <si>
    <t>Laureen Welikson &amp; Neil Graser</t>
  </si>
  <si>
    <t>Biz DR June event savings modification reported in September; second event kWh results not yet available</t>
  </si>
  <si>
    <t>kWh Gross Savings - 2022 - Use for TD</t>
  </si>
  <si>
    <t>Targeted Community Lighting</t>
  </si>
  <si>
    <t>Eetility 10+2 forecast</t>
  </si>
  <si>
    <t>kWh 1/1/22-10/31/22; Updated 11/10/22 with Actual Oct data</t>
  </si>
  <si>
    <t>Expected rebasing timeline - June 2022 savings, rebased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</si>
</sst>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_);_(* \(#,##0\);_(* &quot;-&quot;?_);_(@_)"/>
    <numFmt numFmtId="176" formatCode="_(* #,##0.000000_);_(* \(#,##0.000000\);_(* &quot;-&quot;??????_);_(@_)"/>
    <numFmt numFmtId="177" formatCode="_(* #,##0.00000000_);_(* \(#,##0.00000000\);_(* &quot;-&quot;??????_);_(@_)"/>
    <numFmt numFmtId="178" formatCode="mmm\ yy"/>
    <numFmt numFmtId="179" formatCode="0.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FF0000"/>
      </right>
      <top style="thin">
        <color indexed="64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14" borderId="0" applyNumberFormat="0" applyBorder="0" applyAlignment="0" applyProtection="0"/>
  </cellStyleXfs>
  <cellXfs count="840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Border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Border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Border="1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1" xfId="0" applyBorder="1"/>
    <xf numFmtId="0" fontId="0" fillId="0" borderId="22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0" fillId="2" borderId="0" xfId="0" applyFill="1" applyBorder="1"/>
    <xf numFmtId="0" fontId="2" fillId="2" borderId="24" xfId="0" applyFont="1" applyFill="1" applyBorder="1"/>
    <xf numFmtId="0" fontId="2" fillId="0" borderId="28" xfId="0" applyFont="1" applyBorder="1"/>
    <xf numFmtId="0" fontId="4" fillId="2" borderId="30" xfId="0" applyFont="1" applyFill="1" applyBorder="1"/>
    <xf numFmtId="0" fontId="8" fillId="2" borderId="3" xfId="0" applyFont="1" applyFill="1" applyBorder="1"/>
    <xf numFmtId="0" fontId="5" fillId="0" borderId="35" xfId="0" applyFont="1" applyBorder="1"/>
    <xf numFmtId="0" fontId="4" fillId="2" borderId="23" xfId="0" applyFont="1" applyFill="1" applyBorder="1"/>
    <xf numFmtId="164" fontId="0" fillId="0" borderId="43" xfId="1" applyNumberFormat="1" applyFont="1" applyBorder="1"/>
    <xf numFmtId="164" fontId="0" fillId="0" borderId="44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ont="1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165" fontId="0" fillId="0" borderId="46" xfId="0" applyNumberFormat="1" applyBorder="1" applyAlignment="1">
      <alignment horizontal="center"/>
    </xf>
    <xf numFmtId="44" fontId="2" fillId="0" borderId="31" xfId="0" applyNumberFormat="1" applyFont="1" applyBorder="1"/>
    <xf numFmtId="44" fontId="2" fillId="0" borderId="31" xfId="2" applyFont="1" applyBorder="1"/>
    <xf numFmtId="165" fontId="0" fillId="0" borderId="41" xfId="0" applyNumberFormat="1" applyBorder="1" applyAlignment="1">
      <alignment horizontal="center"/>
    </xf>
    <xf numFmtId="44" fontId="0" fillId="0" borderId="34" xfId="0" applyNumberFormat="1" applyBorder="1"/>
    <xf numFmtId="44" fontId="0" fillId="0" borderId="3" xfId="0" applyNumberFormat="1" applyBorder="1"/>
    <xf numFmtId="44" fontId="0" fillId="0" borderId="35" xfId="0" applyNumberFormat="1" applyBorder="1"/>
    <xf numFmtId="44" fontId="2" fillId="0" borderId="42" xfId="2" applyFont="1" applyBorder="1"/>
    <xf numFmtId="0" fontId="2" fillId="0" borderId="37" xfId="0" applyFont="1" applyBorder="1"/>
    <xf numFmtId="0" fontId="2" fillId="0" borderId="36" xfId="0" applyFont="1" applyBorder="1"/>
    <xf numFmtId="0" fontId="2" fillId="0" borderId="27" xfId="0" applyFont="1" applyBorder="1"/>
    <xf numFmtId="0" fontId="2" fillId="0" borderId="5" xfId="0" applyFont="1" applyFill="1" applyBorder="1"/>
    <xf numFmtId="44" fontId="2" fillId="0" borderId="42" xfId="0" applyNumberFormat="1" applyFont="1" applyBorder="1"/>
    <xf numFmtId="165" fontId="0" fillId="0" borderId="47" xfId="0" applyNumberFormat="1" applyBorder="1" applyAlignment="1">
      <alignment horizontal="center"/>
    </xf>
    <xf numFmtId="44" fontId="0" fillId="0" borderId="9" xfId="0" applyNumberFormat="1" applyBorder="1"/>
    <xf numFmtId="44" fontId="0" fillId="0" borderId="35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 applyBorder="1"/>
    <xf numFmtId="164" fontId="0" fillId="0" borderId="34" xfId="1" applyNumberFormat="1" applyFont="1" applyBorder="1"/>
    <xf numFmtId="164" fontId="0" fillId="0" borderId="35" xfId="1" applyNumberFormat="1" applyFont="1" applyBorder="1"/>
    <xf numFmtId="164" fontId="2" fillId="0" borderId="42" xfId="1" applyNumberFormat="1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2" xfId="0" applyFont="1" applyFill="1" applyBorder="1"/>
    <xf numFmtId="44" fontId="2" fillId="0" borderId="0" xfId="2" applyFont="1" applyBorder="1"/>
    <xf numFmtId="0" fontId="2" fillId="0" borderId="19" xfId="0" applyFont="1" applyFill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4" xfId="1" applyNumberFormat="1" applyFont="1" applyBorder="1"/>
    <xf numFmtId="164" fontId="2" fillId="0" borderId="41" xfId="1" applyNumberFormat="1" applyFont="1" applyBorder="1"/>
    <xf numFmtId="9" fontId="10" fillId="2" borderId="25" xfId="3" applyFont="1" applyFill="1" applyBorder="1" applyAlignment="1">
      <alignment horizontal="center"/>
    </xf>
    <xf numFmtId="9" fontId="0" fillId="2" borderId="25" xfId="3" applyFont="1" applyFill="1" applyBorder="1" applyAlignment="1">
      <alignment horizontal="center"/>
    </xf>
    <xf numFmtId="0" fontId="0" fillId="2" borderId="51" xfId="0" applyFill="1" applyBorder="1"/>
    <xf numFmtId="0" fontId="5" fillId="2" borderId="52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64" fontId="0" fillId="0" borderId="0" xfId="0" applyNumberFormat="1" applyBorder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56" xfId="3" applyNumberFormat="1" applyFont="1" applyBorder="1"/>
    <xf numFmtId="0" fontId="16" fillId="0" borderId="8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0" fontId="17" fillId="0" borderId="48" xfId="0" applyFont="1" applyFill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0" fillId="0" borderId="34" xfId="0" applyBorder="1"/>
    <xf numFmtId="0" fontId="5" fillId="0" borderId="0" xfId="0" applyFont="1" applyFill="1" applyBorder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NumberFormat="1" applyFont="1" applyBorder="1"/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0" fontId="0" fillId="0" borderId="0" xfId="0" applyFill="1"/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5" fillId="0" borderId="0" xfId="0" applyFont="1" applyFill="1" applyBorder="1"/>
    <xf numFmtId="168" fontId="26" fillId="0" borderId="25" xfId="4" applyNumberFormat="1" applyFont="1" applyFill="1" applyBorder="1" applyAlignment="1">
      <alignment horizontal="center"/>
    </xf>
    <xf numFmtId="9" fontId="26" fillId="0" borderId="25" xfId="4" applyNumberFormat="1" applyFont="1" applyFill="1" applyBorder="1" applyAlignment="1">
      <alignment horizontal="center"/>
    </xf>
    <xf numFmtId="9" fontId="25" fillId="0" borderId="25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0" xfId="0" applyNumberFormat="1" applyFont="1" applyFill="1" applyBorder="1"/>
    <xf numFmtId="9" fontId="5" fillId="0" borderId="25" xfId="4" applyNumberFormat="1" applyFont="1" applyFill="1" applyBorder="1" applyAlignment="1">
      <alignment horizontal="center"/>
    </xf>
    <xf numFmtId="0" fontId="24" fillId="16" borderId="56" xfId="0" applyFont="1" applyFill="1" applyBorder="1" applyAlignment="1">
      <alignment horizontal="center"/>
    </xf>
    <xf numFmtId="0" fontId="24" fillId="16" borderId="62" xfId="0" applyFont="1" applyFill="1" applyBorder="1" applyAlignment="1">
      <alignment horizontal="center"/>
    </xf>
    <xf numFmtId="0" fontId="24" fillId="16" borderId="63" xfId="0" applyFont="1" applyFill="1" applyBorder="1" applyAlignment="1">
      <alignment horizontal="center"/>
    </xf>
    <xf numFmtId="0" fontId="24" fillId="16" borderId="60" xfId="0" applyFont="1" applyFill="1" applyBorder="1" applyAlignment="1">
      <alignment horizontal="center"/>
    </xf>
    <xf numFmtId="0" fontId="24" fillId="16" borderId="61" xfId="0" applyFont="1" applyFill="1" applyBorder="1" applyAlignment="1">
      <alignment horizontal="center"/>
    </xf>
    <xf numFmtId="164" fontId="2" fillId="0" borderId="26" xfId="0" applyNumberFormat="1" applyFont="1" applyBorder="1"/>
    <xf numFmtId="164" fontId="0" fillId="0" borderId="69" xfId="1" applyNumberFormat="1" applyFont="1" applyBorder="1"/>
    <xf numFmtId="44" fontId="0" fillId="0" borderId="12" xfId="2" applyFont="1" applyBorder="1"/>
    <xf numFmtId="0" fontId="4" fillId="2" borderId="56" xfId="0" applyFont="1" applyFill="1" applyBorder="1"/>
    <xf numFmtId="0" fontId="0" fillId="0" borderId="29" xfId="0" applyBorder="1"/>
    <xf numFmtId="164" fontId="0" fillId="0" borderId="56" xfId="1" applyNumberFormat="1" applyFont="1" applyBorder="1"/>
    <xf numFmtId="164" fontId="2" fillId="6" borderId="26" xfId="0" applyNumberFormat="1" applyFont="1" applyFill="1" applyBorder="1"/>
    <xf numFmtId="164" fontId="0" fillId="0" borderId="19" xfId="1" applyNumberFormat="1" applyFont="1" applyBorder="1"/>
    <xf numFmtId="165" fontId="2" fillId="0" borderId="24" xfId="0" applyNumberFormat="1" applyFont="1" applyBorder="1" applyAlignment="1">
      <alignment horizontal="center"/>
    </xf>
    <xf numFmtId="0" fontId="5" fillId="0" borderId="34" xfId="0" applyFont="1" applyBorder="1"/>
    <xf numFmtId="167" fontId="5" fillId="0" borderId="19" xfId="3" applyNumberFormat="1" applyFont="1" applyBorder="1"/>
    <xf numFmtId="164" fontId="0" fillId="0" borderId="25" xfId="0" applyNumberFormat="1" applyBorder="1"/>
    <xf numFmtId="0" fontId="6" fillId="2" borderId="18" xfId="0" applyFont="1" applyFill="1" applyBorder="1"/>
    <xf numFmtId="0" fontId="6" fillId="2" borderId="35" xfId="0" applyFont="1" applyFill="1" applyBorder="1"/>
    <xf numFmtId="0" fontId="0" fillId="0" borderId="50" xfId="0" applyBorder="1"/>
    <xf numFmtId="44" fontId="0" fillId="0" borderId="69" xfId="0" applyNumberFormat="1" applyBorder="1"/>
    <xf numFmtId="44" fontId="2" fillId="0" borderId="24" xfId="2" applyFont="1" applyBorder="1"/>
    <xf numFmtId="44" fontId="2" fillId="0" borderId="25" xfId="2" applyFont="1" applyBorder="1"/>
    <xf numFmtId="173" fontId="0" fillId="0" borderId="1" xfId="2" applyNumberFormat="1" applyFont="1" applyBorder="1"/>
    <xf numFmtId="165" fontId="0" fillId="0" borderId="24" xfId="0" applyNumberFormat="1" applyBorder="1" applyAlignment="1">
      <alignment horizontal="center"/>
    </xf>
    <xf numFmtId="165" fontId="25" fillId="2" borderId="25" xfId="0" applyNumberFormat="1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18" borderId="2" xfId="0" applyFont="1" applyFill="1" applyBorder="1"/>
    <xf numFmtId="0" fontId="2" fillId="19" borderId="37" xfId="0" applyFont="1" applyFill="1" applyBorder="1"/>
    <xf numFmtId="0" fontId="2" fillId="20" borderId="37" xfId="0" applyFont="1" applyFill="1" applyBorder="1"/>
    <xf numFmtId="0" fontId="2" fillId="0" borderId="36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0" fillId="13" borderId="0" xfId="0" applyFill="1" applyAlignment="1" applyProtection="1">
      <alignment horizontal="center"/>
      <protection locked="0"/>
    </xf>
    <xf numFmtId="0" fontId="2" fillId="2" borderId="53" xfId="0" applyFont="1" applyFill="1" applyBorder="1"/>
    <xf numFmtId="164" fontId="0" fillId="21" borderId="57" xfId="1" applyNumberFormat="1" applyFont="1" applyFill="1" applyBorder="1"/>
    <xf numFmtId="164" fontId="0" fillId="21" borderId="1" xfId="1" applyNumberFormat="1" applyFont="1" applyFill="1" applyBorder="1"/>
    <xf numFmtId="164" fontId="7" fillId="0" borderId="29" xfId="1" applyNumberFormat="1" applyFont="1" applyBorder="1"/>
    <xf numFmtId="0" fontId="6" fillId="2" borderId="50" xfId="0" applyFont="1" applyFill="1" applyBorder="1"/>
    <xf numFmtId="0" fontId="0" fillId="2" borderId="3" xfId="0" applyFill="1" applyBorder="1"/>
    <xf numFmtId="0" fontId="14" fillId="21" borderId="69" xfId="0" applyFont="1" applyFill="1" applyBorder="1"/>
    <xf numFmtId="0" fontId="2" fillId="0" borderId="41" xfId="0" applyFont="1" applyBorder="1"/>
    <xf numFmtId="0" fontId="6" fillId="2" borderId="50" xfId="0" applyFont="1" applyFill="1" applyBorder="1" applyAlignment="1">
      <alignment horizontal="center"/>
    </xf>
    <xf numFmtId="0" fontId="6" fillId="2" borderId="9" xfId="0" applyFont="1" applyFill="1" applyBorder="1"/>
    <xf numFmtId="0" fontId="15" fillId="21" borderId="69" xfId="0" applyFont="1" applyFill="1" applyBorder="1"/>
    <xf numFmtId="164" fontId="2" fillId="23" borderId="26" xfId="0" applyNumberFormat="1" applyFont="1" applyFill="1" applyBorder="1"/>
    <xf numFmtId="44" fontId="29" fillId="0" borderId="0" xfId="2" applyFont="1" applyBorder="1"/>
    <xf numFmtId="9" fontId="0" fillId="17" borderId="16" xfId="3" applyFont="1" applyFill="1" applyBorder="1"/>
    <xf numFmtId="44" fontId="29" fillId="0" borderId="0" xfId="2" applyFont="1" applyFill="1" applyBorder="1"/>
    <xf numFmtId="44" fontId="2" fillId="0" borderId="0" xfId="2" applyFont="1" applyFill="1" applyBorder="1"/>
    <xf numFmtId="164" fontId="0" fillId="17" borderId="1" xfId="1" applyNumberFormat="1" applyFont="1" applyFill="1" applyBorder="1"/>
    <xf numFmtId="164" fontId="30" fillId="0" borderId="56" xfId="1" applyNumberFormat="1" applyFont="1" applyBorder="1"/>
    <xf numFmtId="44" fontId="0" fillId="19" borderId="1" xfId="2" applyFont="1" applyFill="1" applyBorder="1"/>
    <xf numFmtId="171" fontId="5" fillId="19" borderId="16" xfId="4" applyNumberFormat="1" applyFont="1" applyFill="1" applyBorder="1" applyAlignment="1">
      <alignment horizontal="center"/>
    </xf>
    <xf numFmtId="0" fontId="7" fillId="0" borderId="0" xfId="0" applyFont="1"/>
    <xf numFmtId="44" fontId="31" fillId="0" borderId="0" xfId="2" applyFont="1" applyBorder="1"/>
    <xf numFmtId="9" fontId="0" fillId="21" borderId="12" xfId="3" applyFont="1" applyFill="1" applyBorder="1"/>
    <xf numFmtId="9" fontId="0" fillId="21" borderId="1" xfId="3" applyFont="1" applyFill="1" applyBorder="1"/>
    <xf numFmtId="9" fontId="0" fillId="21" borderId="16" xfId="3" applyFont="1" applyFill="1" applyBorder="1"/>
    <xf numFmtId="9" fontId="0" fillId="17" borderId="12" xfId="3" applyFont="1" applyFill="1" applyBorder="1"/>
    <xf numFmtId="9" fontId="0" fillId="17" borderId="1" xfId="3" applyFont="1" applyFill="1" applyBorder="1"/>
    <xf numFmtId="165" fontId="0" fillId="0" borderId="7" xfId="0" applyNumberFormat="1" applyBorder="1"/>
    <xf numFmtId="9" fontId="0" fillId="17" borderId="57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Fill="1" applyBorder="1"/>
    <xf numFmtId="9" fontId="0" fillId="21" borderId="57" xfId="3" applyFont="1" applyFill="1" applyBorder="1"/>
    <xf numFmtId="0" fontId="2" fillId="17" borderId="57" xfId="0" applyFont="1" applyFill="1" applyBorder="1"/>
    <xf numFmtId="41" fontId="0" fillId="0" borderId="0" xfId="0" applyNumberFormat="1" applyFill="1"/>
    <xf numFmtId="41" fontId="0" fillId="0" borderId="7" xfId="0" applyNumberFormat="1" applyFill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4" xfId="0" applyFont="1" applyBorder="1"/>
    <xf numFmtId="0" fontId="2" fillId="0" borderId="18" xfId="0" applyFont="1" applyFill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1" borderId="12" xfId="0" applyNumberFormat="1" applyFont="1" applyFill="1" applyBorder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21" borderId="16" xfId="1" applyNumberFormat="1" applyFont="1" applyFill="1" applyBorder="1"/>
    <xf numFmtId="164" fontId="2" fillId="10" borderId="17" xfId="1" applyNumberFormat="1" applyFont="1" applyFill="1" applyBorder="1"/>
    <xf numFmtId="164" fontId="0" fillId="21" borderId="19" xfId="1" applyNumberFormat="1" applyFont="1" applyFill="1" applyBorder="1"/>
    <xf numFmtId="164" fontId="0" fillId="21" borderId="25" xfId="0" applyNumberFormat="1" applyFill="1" applyBorder="1"/>
    <xf numFmtId="0" fontId="5" fillId="19" borderId="5" xfId="0" applyFont="1" applyFill="1" applyBorder="1"/>
    <xf numFmtId="0" fontId="5" fillId="19" borderId="29" xfId="0" applyFont="1" applyFill="1" applyBorder="1"/>
    <xf numFmtId="2" fontId="5" fillId="2" borderId="56" xfId="0" applyNumberFormat="1" applyFont="1" applyFill="1" applyBorder="1"/>
    <xf numFmtId="2" fontId="5" fillId="0" borderId="56" xfId="1" applyNumberFormat="1" applyFont="1" applyBorder="1"/>
    <xf numFmtId="2" fontId="5" fillId="2" borderId="30" xfId="0" applyNumberFormat="1" applyFont="1" applyFill="1" applyBorder="1"/>
    <xf numFmtId="2" fontId="5" fillId="0" borderId="44" xfId="1" applyNumberFormat="1" applyFont="1" applyBorder="1"/>
    <xf numFmtId="2" fontId="25" fillId="2" borderId="30" xfId="0" applyNumberFormat="1" applyFont="1" applyFill="1" applyBorder="1"/>
    <xf numFmtId="2" fontId="25" fillId="0" borderId="44" xfId="1" applyNumberFormat="1" applyFont="1" applyBorder="1"/>
    <xf numFmtId="10" fontId="32" fillId="0" borderId="0" xfId="0" applyNumberFormat="1" applyFont="1"/>
    <xf numFmtId="0" fontId="7" fillId="0" borderId="0" xfId="0" applyFont="1" applyFill="1" applyBorder="1"/>
    <xf numFmtId="174" fontId="5" fillId="0" borderId="0" xfId="4" applyNumberFormat="1" applyFont="1" applyFill="1" applyBorder="1" applyAlignment="1">
      <alignment horizontal="right"/>
    </xf>
    <xf numFmtId="0" fontId="5" fillId="0" borderId="56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9" fontId="0" fillId="0" borderId="0" xfId="0" applyNumberFormat="1"/>
    <xf numFmtId="171" fontId="5" fillId="17" borderId="16" xfId="4" applyNumberFormat="1" applyFont="1" applyFill="1" applyBorder="1" applyAlignment="1">
      <alignment horizontal="center"/>
    </xf>
    <xf numFmtId="168" fontId="5" fillId="17" borderId="12" xfId="4" applyNumberFormat="1" applyFont="1" applyFill="1" applyBorder="1" applyAlignment="1">
      <alignment horizontal="center"/>
    </xf>
    <xf numFmtId="168" fontId="5" fillId="17" borderId="16" xfId="4" applyNumberFormat="1" applyFont="1" applyFill="1" applyBorder="1" applyAlignment="1">
      <alignment horizontal="center"/>
    </xf>
    <xf numFmtId="168" fontId="26" fillId="17" borderId="25" xfId="4" applyNumberFormat="1" applyFont="1" applyFill="1" applyBorder="1" applyAlignment="1">
      <alignment horizontal="center"/>
    </xf>
    <xf numFmtId="9" fontId="26" fillId="17" borderId="25" xfId="4" applyNumberFormat="1" applyFont="1" applyFill="1" applyBorder="1" applyAlignment="1">
      <alignment horizontal="center"/>
    </xf>
    <xf numFmtId="9" fontId="25" fillId="17" borderId="25" xfId="4" applyNumberFormat="1" applyFont="1" applyFill="1" applyBorder="1" applyAlignment="1">
      <alignment horizontal="center"/>
    </xf>
    <xf numFmtId="171" fontId="5" fillId="17" borderId="12" xfId="4" applyNumberFormat="1" applyFont="1" applyFill="1" applyBorder="1" applyAlignment="1">
      <alignment horizontal="center"/>
    </xf>
    <xf numFmtId="9" fontId="5" fillId="17" borderId="0" xfId="4" applyNumberFormat="1" applyFont="1" applyFill="1" applyBorder="1" applyAlignment="1">
      <alignment horizontal="center"/>
    </xf>
    <xf numFmtId="44" fontId="5" fillId="21" borderId="0" xfId="4" applyNumberFormat="1" applyFont="1" applyFill="1" applyBorder="1" applyAlignment="1"/>
    <xf numFmtId="44" fontId="5" fillId="21" borderId="0" xfId="4" applyNumberFormat="1" applyFont="1" applyFill="1" applyBorder="1" applyAlignment="1">
      <alignment horizontal="center"/>
    </xf>
    <xf numFmtId="44" fontId="5" fillId="21" borderId="0" xfId="4" applyNumberFormat="1" applyFont="1" applyFill="1" applyBorder="1" applyAlignment="1">
      <alignment horizontal="right"/>
    </xf>
    <xf numFmtId="172" fontId="5" fillId="21" borderId="0" xfId="4" applyNumberFormat="1" applyFont="1" applyFill="1" applyBorder="1" applyAlignment="1">
      <alignment horizontal="center"/>
    </xf>
    <xf numFmtId="172" fontId="5" fillId="21" borderId="0" xfId="4" applyNumberFormat="1" applyFont="1" applyFill="1" applyBorder="1" applyAlignment="1">
      <alignment horizontal="right"/>
    </xf>
    <xf numFmtId="44" fontId="5" fillId="17" borderId="0" xfId="4" applyNumberFormat="1" applyFont="1" applyFill="1" applyBorder="1" applyAlignment="1"/>
    <xf numFmtId="44" fontId="5" fillId="17" borderId="0" xfId="4" applyNumberFormat="1" applyFont="1" applyFill="1" applyBorder="1" applyAlignment="1">
      <alignment horizontal="center"/>
    </xf>
    <xf numFmtId="44" fontId="5" fillId="17" borderId="0" xfId="4" applyNumberFormat="1" applyFont="1" applyFill="1" applyBorder="1" applyAlignment="1">
      <alignment horizontal="right"/>
    </xf>
    <xf numFmtId="172" fontId="5" fillId="17" borderId="0" xfId="4" applyNumberFormat="1" applyFont="1" applyFill="1" applyBorder="1" applyAlignment="1">
      <alignment horizontal="center"/>
    </xf>
    <xf numFmtId="172" fontId="5" fillId="17" borderId="0" xfId="4" applyNumberFormat="1" applyFont="1" applyFill="1" applyBorder="1" applyAlignment="1">
      <alignment horizontal="right"/>
    </xf>
    <xf numFmtId="9" fontId="5" fillId="17" borderId="25" xfId="4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0" fontId="2" fillId="0" borderId="18" xfId="0" applyFont="1" applyBorder="1"/>
    <xf numFmtId="164" fontId="0" fillId="0" borderId="16" xfId="0" applyNumberFormat="1" applyBorder="1"/>
    <xf numFmtId="164" fontId="0" fillId="21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164" fontId="0" fillId="0" borderId="16" xfId="0" applyNumberFormat="1" applyFont="1" applyFill="1" applyBorder="1"/>
    <xf numFmtId="0" fontId="28" fillId="0" borderId="11" xfId="0" applyFont="1" applyBorder="1"/>
    <xf numFmtId="0" fontId="28" fillId="17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8" xfId="0" applyFont="1" applyFill="1" applyBorder="1"/>
    <xf numFmtId="0" fontId="6" fillId="17" borderId="11" xfId="0" applyFont="1" applyFill="1" applyBorder="1" applyAlignment="1">
      <alignment horizontal="center"/>
    </xf>
    <xf numFmtId="0" fontId="25" fillId="17" borderId="38" xfId="0" applyFont="1" applyFill="1" applyBorder="1"/>
    <xf numFmtId="0" fontId="26" fillId="0" borderId="33" xfId="0" applyFont="1" applyFill="1" applyBorder="1"/>
    <xf numFmtId="168" fontId="26" fillId="0" borderId="31" xfId="4" applyNumberFormat="1" applyFont="1" applyFill="1" applyBorder="1" applyAlignment="1">
      <alignment horizontal="center"/>
    </xf>
    <xf numFmtId="9" fontId="26" fillId="0" borderId="31" xfId="4" applyNumberFormat="1" applyFont="1" applyFill="1" applyBorder="1" applyAlignment="1">
      <alignment horizontal="center"/>
    </xf>
    <xf numFmtId="9" fontId="25" fillId="0" borderId="31" xfId="4" applyNumberFormat="1" applyFont="1" applyFill="1" applyBorder="1" applyAlignment="1">
      <alignment horizontal="center"/>
    </xf>
    <xf numFmtId="168" fontId="26" fillId="17" borderId="31" xfId="4" applyNumberFormat="1" applyFont="1" applyFill="1" applyBorder="1" applyAlignment="1">
      <alignment horizontal="center"/>
    </xf>
    <xf numFmtId="9" fontId="26" fillId="17" borderId="31" xfId="4" applyNumberFormat="1" applyFont="1" applyFill="1" applyBorder="1" applyAlignment="1">
      <alignment horizontal="center"/>
    </xf>
    <xf numFmtId="9" fontId="25" fillId="17" borderId="31" xfId="4" applyNumberFormat="1" applyFont="1" applyFill="1" applyBorder="1" applyAlignment="1">
      <alignment horizontal="center"/>
    </xf>
    <xf numFmtId="0" fontId="5" fillId="0" borderId="11" xfId="0" applyFont="1" applyFill="1" applyBorder="1"/>
    <xf numFmtId="171" fontId="5" fillId="19" borderId="12" xfId="4" applyNumberFormat="1" applyFont="1" applyFill="1" applyBorder="1" applyAlignment="1">
      <alignment horizontal="center"/>
    </xf>
    <xf numFmtId="0" fontId="0" fillId="2" borderId="56" xfId="0" applyFont="1" applyFill="1" applyBorder="1" applyAlignment="1">
      <alignment horizontal="center" vertical="center" textRotation="90" wrapText="1" readingOrder="1"/>
    </xf>
    <xf numFmtId="0" fontId="30" fillId="0" borderId="29" xfId="0" applyFont="1" applyBorder="1"/>
    <xf numFmtId="0" fontId="2" fillId="2" borderId="56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center" textRotation="90" wrapText="1" readingOrder="1"/>
    </xf>
    <xf numFmtId="0" fontId="4" fillId="2" borderId="0" xfId="0" applyFont="1" applyFill="1" applyBorder="1"/>
    <xf numFmtId="0" fontId="0" fillId="0" borderId="72" xfId="0" applyBorder="1"/>
    <xf numFmtId="0" fontId="25" fillId="17" borderId="24" xfId="0" applyFont="1" applyFill="1" applyBorder="1"/>
    <xf numFmtId="0" fontId="26" fillId="0" borderId="24" xfId="0" applyFont="1" applyFill="1" applyBorder="1"/>
    <xf numFmtId="0" fontId="28" fillId="0" borderId="11" xfId="0" applyFont="1" applyBorder="1" applyAlignment="1">
      <alignment horizontal="left"/>
    </xf>
    <xf numFmtId="0" fontId="15" fillId="2" borderId="14" xfId="0" applyFont="1" applyFill="1" applyBorder="1"/>
    <xf numFmtId="0" fontId="2" fillId="0" borderId="11" xfId="0" applyFont="1" applyBorder="1"/>
    <xf numFmtId="0" fontId="2" fillId="17" borderId="11" xfId="0" applyFont="1" applyFill="1" applyBorder="1" applyAlignment="1">
      <alignment horizontal="center"/>
    </xf>
    <xf numFmtId="0" fontId="6" fillId="17" borderId="11" xfId="0" applyFont="1" applyFill="1" applyBorder="1"/>
    <xf numFmtId="164" fontId="0" fillId="17" borderId="16" xfId="0" applyNumberForma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3" fillId="0" borderId="0" xfId="0" applyFont="1"/>
    <xf numFmtId="41" fontId="33" fillId="0" borderId="0" xfId="0" applyNumberFormat="1" applyFont="1"/>
    <xf numFmtId="0" fontId="34" fillId="0" borderId="0" xfId="0" applyFont="1"/>
    <xf numFmtId="41" fontId="34" fillId="0" borderId="0" xfId="0" applyNumberFormat="1" applyFont="1"/>
    <xf numFmtId="0" fontId="34" fillId="0" borderId="0" xfId="0" applyFont="1" applyAlignment="1">
      <alignment horizontal="center"/>
    </xf>
    <xf numFmtId="0" fontId="2" fillId="0" borderId="59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0" fillId="2" borderId="56" xfId="0" applyFont="1" applyFill="1" applyBorder="1"/>
    <xf numFmtId="9" fontId="3" fillId="2" borderId="50" xfId="3" applyFont="1" applyFill="1" applyBorder="1" applyAlignment="1">
      <alignment wrapText="1"/>
    </xf>
    <xf numFmtId="164" fontId="5" fillId="0" borderId="19" xfId="1" applyNumberFormat="1" applyFont="1" applyBorder="1"/>
    <xf numFmtId="164" fontId="30" fillId="0" borderId="1" xfId="1" applyNumberFormat="1" applyFont="1" applyBorder="1"/>
    <xf numFmtId="164" fontId="30" fillId="21" borderId="1" xfId="1" applyNumberFormat="1" applyFont="1" applyFill="1" applyBorder="1"/>
    <xf numFmtId="164" fontId="30" fillId="0" borderId="58" xfId="1" applyNumberFormat="1" applyFont="1" applyFill="1" applyBorder="1"/>
    <xf numFmtId="164" fontId="5" fillId="0" borderId="25" xfId="0" applyNumberFormat="1" applyFont="1" applyFill="1" applyBorder="1"/>
    <xf numFmtId="9" fontId="30" fillId="2" borderId="50" xfId="3" applyFont="1" applyFill="1" applyBorder="1" applyAlignment="1"/>
    <xf numFmtId="175" fontId="30" fillId="2" borderId="56" xfId="0" applyNumberFormat="1" applyFont="1" applyFill="1" applyBorder="1"/>
    <xf numFmtId="0" fontId="0" fillId="0" borderId="0" xfId="0" applyBorder="1" applyAlignment="1">
      <alignment vertical="top" wrapText="1"/>
    </xf>
    <xf numFmtId="41" fontId="35" fillId="0" borderId="0" xfId="0" applyNumberFormat="1" applyFont="1"/>
    <xf numFmtId="164" fontId="36" fillId="0" borderId="0" xfId="0" applyNumberFormat="1" applyFont="1"/>
    <xf numFmtId="0" fontId="37" fillId="0" borderId="0" xfId="0" applyFont="1"/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0" fontId="36" fillId="0" borderId="0" xfId="0" applyFont="1" applyAlignment="1">
      <alignment horizontal="center"/>
    </xf>
    <xf numFmtId="0" fontId="30" fillId="0" borderId="0" xfId="0" applyFont="1" applyFill="1"/>
    <xf numFmtId="166" fontId="0" fillId="25" borderId="31" xfId="2" applyNumberFormat="1" applyFont="1" applyFill="1" applyBorder="1"/>
    <xf numFmtId="166" fontId="0" fillId="25" borderId="16" xfId="2" applyNumberFormat="1" applyFont="1" applyFill="1" applyBorder="1"/>
    <xf numFmtId="166" fontId="0" fillId="25" borderId="1" xfId="2" applyNumberFormat="1" applyFont="1" applyFill="1" applyBorder="1"/>
    <xf numFmtId="41" fontId="38" fillId="0" borderId="0" xfId="0" applyNumberFormat="1" applyFont="1"/>
    <xf numFmtId="0" fontId="0" fillId="0" borderId="53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0" fillId="13" borderId="1" xfId="1" applyNumberFormat="1" applyFont="1" applyFill="1" applyBorder="1"/>
    <xf numFmtId="0" fontId="39" fillId="0" borderId="0" xfId="0" applyFont="1"/>
    <xf numFmtId="41" fontId="0" fillId="13" borderId="0" xfId="0" applyNumberFormat="1" applyFill="1"/>
    <xf numFmtId="169" fontId="5" fillId="13" borderId="1" xfId="4" applyNumberFormat="1" applyFont="1" applyFill="1" applyBorder="1" applyAlignment="1">
      <alignment horizontal="center"/>
    </xf>
    <xf numFmtId="170" fontId="5" fillId="13" borderId="1" xfId="4" applyNumberFormat="1" applyFont="1" applyFill="1" applyBorder="1" applyAlignment="1">
      <alignment horizontal="center"/>
    </xf>
    <xf numFmtId="170" fontId="5" fillId="13" borderId="16" xfId="4" applyNumberFormat="1" applyFont="1" applyFill="1" applyBorder="1" applyAlignment="1">
      <alignment horizontal="center"/>
    </xf>
    <xf numFmtId="176" fontId="0" fillId="0" borderId="0" xfId="0" applyNumberFormat="1"/>
    <xf numFmtId="169" fontId="40" fillId="28" borderId="1" xfId="4" applyNumberFormat="1" applyFont="1" applyFill="1" applyBorder="1" applyAlignment="1">
      <alignment horizontal="center"/>
    </xf>
    <xf numFmtId="43" fontId="7" fillId="0" borderId="0" xfId="0" applyNumberFormat="1" applyFont="1" applyBorder="1"/>
    <xf numFmtId="43" fontId="7" fillId="0" borderId="29" xfId="0" applyNumberFormat="1" applyFont="1" applyFill="1" applyBorder="1"/>
    <xf numFmtId="167" fontId="5" fillId="13" borderId="1" xfId="3" applyNumberFormat="1" applyFont="1" applyFill="1" applyBorder="1"/>
    <xf numFmtId="167" fontId="5" fillId="10" borderId="1" xfId="3" applyNumberFormat="1" applyFont="1" applyFill="1" applyBorder="1"/>
    <xf numFmtId="167" fontId="5" fillId="10" borderId="16" xfId="3" applyNumberFormat="1" applyFont="1" applyFill="1" applyBorder="1"/>
    <xf numFmtId="167" fontId="5" fillId="0" borderId="1" xfId="3" applyNumberFormat="1" applyFont="1" applyFill="1" applyBorder="1"/>
    <xf numFmtId="167" fontId="5" fillId="0" borderId="16" xfId="3" applyNumberFormat="1" applyFont="1" applyFill="1" applyBorder="1"/>
    <xf numFmtId="167" fontId="5" fillId="13" borderId="16" xfId="3" applyNumberFormat="1" applyFont="1" applyFill="1" applyBorder="1"/>
    <xf numFmtId="177" fontId="0" fillId="0" borderId="0" xfId="0" applyNumberFormat="1"/>
    <xf numFmtId="164" fontId="31" fillId="2" borderId="56" xfId="0" applyNumberFormat="1" applyFont="1" applyFill="1" applyBorder="1"/>
    <xf numFmtId="164" fontId="31" fillId="0" borderId="56" xfId="1" applyNumberFormat="1" applyFont="1" applyBorder="1" applyAlignment="1">
      <alignment horizontal="right"/>
    </xf>
    <xf numFmtId="164" fontId="31" fillId="2" borderId="0" xfId="0" applyNumberFormat="1" applyFont="1" applyFill="1" applyBorder="1"/>
    <xf numFmtId="164" fontId="31" fillId="0" borderId="0" xfId="1" applyNumberFormat="1" applyFont="1" applyBorder="1" applyAlignment="1">
      <alignment horizontal="right"/>
    </xf>
    <xf numFmtId="0" fontId="31" fillId="0" borderId="0" xfId="0" applyFont="1"/>
    <xf numFmtId="41" fontId="31" fillId="0" borderId="0" xfId="0" applyNumberFormat="1" applyFont="1"/>
    <xf numFmtId="41" fontId="31" fillId="0" borderId="0" xfId="0" applyNumberFormat="1" applyFont="1" applyBorder="1"/>
    <xf numFmtId="44" fontId="31" fillId="0" borderId="0" xfId="0" applyNumberFormat="1" applyFont="1"/>
    <xf numFmtId="44" fontId="7" fillId="0" borderId="29" xfId="2" applyFont="1" applyBorder="1"/>
    <xf numFmtId="164" fontId="31" fillId="0" borderId="0" xfId="0" applyNumberFormat="1" applyFont="1"/>
    <xf numFmtId="164" fontId="31" fillId="0" borderId="0" xfId="0" applyNumberFormat="1" applyFont="1" applyFill="1"/>
    <xf numFmtId="0" fontId="31" fillId="0" borderId="0" xfId="0" applyFont="1" applyFill="1" applyAlignment="1">
      <alignment horizontal="center"/>
    </xf>
    <xf numFmtId="0" fontId="31" fillId="2" borderId="0" xfId="0" applyFont="1" applyFill="1" applyBorder="1"/>
    <xf numFmtId="41" fontId="31" fillId="0" borderId="0" xfId="1" applyNumberFormat="1" applyFont="1" applyBorder="1"/>
    <xf numFmtId="41" fontId="31" fillId="2" borderId="0" xfId="0" applyNumberFormat="1" applyFont="1" applyFill="1" applyBorder="1"/>
    <xf numFmtId="165" fontId="0" fillId="0" borderId="0" xfId="0" applyNumberFormat="1" applyAlignment="1">
      <alignment horizontal="center"/>
    </xf>
    <xf numFmtId="41" fontId="7" fillId="0" borderId="0" xfId="0" applyNumberFormat="1" applyFont="1" applyBorder="1"/>
    <xf numFmtId="0" fontId="2" fillId="0" borderId="40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2" fillId="0" borderId="50" xfId="0" applyFont="1" applyBorder="1" applyAlignment="1">
      <alignment horizontal="right" vertical="top"/>
    </xf>
    <xf numFmtId="0" fontId="2" fillId="0" borderId="41" xfId="0" applyFont="1" applyBorder="1" applyAlignment="1">
      <alignment horizontal="left" vertical="top"/>
    </xf>
    <xf numFmtId="0" fontId="2" fillId="0" borderId="65" xfId="0" applyFont="1" applyBorder="1" applyAlignment="1">
      <alignment horizontal="left" vertical="top"/>
    </xf>
    <xf numFmtId="0" fontId="2" fillId="0" borderId="71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9" xfId="0" applyFont="1" applyBorder="1" applyAlignment="1">
      <alignment horizontal="right" vertical="top"/>
    </xf>
    <xf numFmtId="0" fontId="2" fillId="0" borderId="42" xfId="0" applyFont="1" applyBorder="1" applyAlignment="1">
      <alignment horizontal="left" vertical="top"/>
    </xf>
    <xf numFmtId="14" fontId="2" fillId="0" borderId="50" xfId="0" applyNumberFormat="1" applyFont="1" applyBorder="1" applyAlignment="1">
      <alignment horizontal="right" vertical="top"/>
    </xf>
    <xf numFmtId="0" fontId="2" fillId="0" borderId="56" xfId="0" applyFont="1" applyBorder="1" applyAlignment="1">
      <alignment horizontal="left" vertical="top"/>
    </xf>
    <xf numFmtId="14" fontId="2" fillId="0" borderId="56" xfId="0" applyNumberFormat="1" applyFont="1" applyBorder="1" applyAlignment="1">
      <alignment horizontal="right" vertical="top"/>
    </xf>
    <xf numFmtId="0" fontId="2" fillId="0" borderId="56" xfId="0" applyFont="1" applyBorder="1" applyAlignment="1">
      <alignment horizontal="right" vertical="top"/>
    </xf>
    <xf numFmtId="0" fontId="2" fillId="0" borderId="47" xfId="0" applyFont="1" applyBorder="1" applyAlignment="1">
      <alignment horizontal="left" vertical="top"/>
    </xf>
    <xf numFmtId="0" fontId="2" fillId="0" borderId="40" xfId="0" applyFont="1" applyBorder="1"/>
    <xf numFmtId="0" fontId="2" fillId="0" borderId="50" xfId="0" applyFont="1" applyBorder="1"/>
    <xf numFmtId="0" fontId="25" fillId="0" borderId="2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9" xfId="0" applyBorder="1" applyAlignment="1">
      <alignment horizontal="right" vertical="top"/>
    </xf>
    <xf numFmtId="0" fontId="0" fillId="0" borderId="42" xfId="0" applyBorder="1" applyAlignment="1">
      <alignment horizontal="left" vertical="top"/>
    </xf>
    <xf numFmtId="0" fontId="41" fillId="0" borderId="0" xfId="0" applyFont="1"/>
    <xf numFmtId="164" fontId="0" fillId="13" borderId="19" xfId="1" applyNumberFormat="1" applyFont="1" applyFill="1" applyBorder="1"/>
    <xf numFmtId="164" fontId="5" fillId="0" borderId="1" xfId="1" applyNumberFormat="1" applyFont="1" applyBorder="1"/>
    <xf numFmtId="0" fontId="0" fillId="0" borderId="0" xfId="0" applyFill="1" applyAlignment="1" applyProtection="1">
      <alignment horizontal="center"/>
      <protection locked="0"/>
    </xf>
    <xf numFmtId="164" fontId="4" fillId="2" borderId="56" xfId="0" applyNumberFormat="1" applyFont="1" applyFill="1" applyBorder="1"/>
    <xf numFmtId="0" fontId="0" fillId="29" borderId="0" xfId="0" applyFill="1"/>
    <xf numFmtId="164" fontId="2" fillId="0" borderId="26" xfId="0" applyNumberFormat="1" applyFont="1" applyFill="1" applyBorder="1"/>
    <xf numFmtId="41" fontId="31" fillId="0" borderId="20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 vertical="top"/>
    </xf>
    <xf numFmtId="14" fontId="0" fillId="0" borderId="29" xfId="0" applyNumberFormat="1" applyBorder="1" applyAlignment="1">
      <alignment horizontal="right" vertical="top"/>
    </xf>
    <xf numFmtId="14" fontId="2" fillId="0" borderId="29" xfId="0" applyNumberFormat="1" applyFont="1" applyBorder="1" applyAlignment="1">
      <alignment horizontal="right" vertical="top"/>
    </xf>
    <xf numFmtId="0" fontId="39" fillId="26" borderId="0" xfId="0" applyFont="1" applyFill="1" applyAlignment="1">
      <alignment vertical="center"/>
    </xf>
    <xf numFmtId="0" fontId="0" fillId="26" borderId="0" xfId="0" applyFont="1" applyFill="1" applyAlignment="1">
      <alignment vertical="center"/>
    </xf>
    <xf numFmtId="0" fontId="0" fillId="26" borderId="8" xfId="0" applyFont="1" applyFill="1" applyBorder="1" applyAlignment="1">
      <alignment vertical="center"/>
    </xf>
    <xf numFmtId="0" fontId="0" fillId="26" borderId="2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30" borderId="1" xfId="1" applyNumberFormat="1" applyFont="1" applyFill="1" applyBorder="1"/>
    <xf numFmtId="0" fontId="16" fillId="26" borderId="29" xfId="0" applyFont="1" applyFill="1" applyBorder="1" applyAlignment="1">
      <alignment vertical="center"/>
    </xf>
    <xf numFmtId="165" fontId="25" fillId="0" borderId="12" xfId="0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4" fontId="25" fillId="0" borderId="16" xfId="1" applyNumberFormat="1" applyFont="1" applyFill="1" applyBorder="1"/>
    <xf numFmtId="0" fontId="5" fillId="0" borderId="0" xfId="0" applyFont="1" applyFill="1"/>
    <xf numFmtId="0" fontId="38" fillId="0" borderId="0" xfId="0" applyFont="1" applyAlignment="1">
      <alignment horizontal="center" vertical="center"/>
    </xf>
    <xf numFmtId="0" fontId="38" fillId="0" borderId="0" xfId="0" applyFont="1"/>
    <xf numFmtId="41" fontId="38" fillId="0" borderId="0" xfId="0" applyNumberFormat="1" applyFont="1" applyFill="1"/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164" fontId="38" fillId="0" borderId="0" xfId="0" applyNumberFormat="1" applyFont="1" applyFill="1"/>
    <xf numFmtId="164" fontId="38" fillId="0" borderId="0" xfId="0" applyNumberFormat="1" applyFont="1"/>
    <xf numFmtId="0" fontId="39" fillId="13" borderId="29" xfId="0" applyFont="1" applyFill="1" applyBorder="1" applyAlignment="1">
      <alignment vertical="center"/>
    </xf>
    <xf numFmtId="165" fontId="2" fillId="13" borderId="12" xfId="0" applyNumberFormat="1" applyFont="1" applyFill="1" applyBorder="1" applyAlignment="1">
      <alignment horizontal="center"/>
    </xf>
    <xf numFmtId="164" fontId="2" fillId="13" borderId="16" xfId="1" applyNumberFormat="1" applyFont="1" applyFill="1" applyBorder="1" applyProtection="1"/>
    <xf numFmtId="0" fontId="0" fillId="13" borderId="0" xfId="0" applyFill="1" applyProtection="1"/>
    <xf numFmtId="0" fontId="16" fillId="13" borderId="48" xfId="0" applyFont="1" applyFill="1" applyBorder="1" applyAlignment="1">
      <alignment vertical="center"/>
    </xf>
    <xf numFmtId="164" fontId="2" fillId="13" borderId="16" xfId="1" applyNumberFormat="1" applyFont="1" applyFill="1" applyBorder="1"/>
    <xf numFmtId="0" fontId="0" fillId="13" borderId="0" xfId="0" applyFill="1"/>
    <xf numFmtId="164" fontId="0" fillId="13" borderId="0" xfId="0" applyNumberFormat="1" applyFill="1"/>
    <xf numFmtId="164" fontId="2" fillId="10" borderId="37" xfId="0" applyNumberFormat="1" applyFont="1" applyFill="1" applyBorder="1"/>
    <xf numFmtId="164" fontId="2" fillId="10" borderId="50" xfId="0" applyNumberFormat="1" applyFont="1" applyFill="1" applyBorder="1"/>
    <xf numFmtId="164" fontId="2" fillId="21" borderId="50" xfId="0" applyNumberFormat="1" applyFont="1" applyFill="1" applyBorder="1"/>
    <xf numFmtId="164" fontId="2" fillId="21" borderId="73" xfId="0" applyNumberFormat="1" applyFont="1" applyFill="1" applyBorder="1"/>
    <xf numFmtId="0" fontId="2" fillId="10" borderId="37" xfId="0" applyFont="1" applyFill="1" applyBorder="1"/>
    <xf numFmtId="164" fontId="2" fillId="10" borderId="28" xfId="1" applyNumberFormat="1" applyFont="1" applyFill="1" applyBorder="1"/>
    <xf numFmtId="164" fontId="2" fillId="10" borderId="67" xfId="1" applyNumberFormat="1" applyFont="1" applyFill="1" applyBorder="1"/>
    <xf numFmtId="164" fontId="2" fillId="21" borderId="67" xfId="1" applyNumberFormat="1" applyFont="1" applyFill="1" applyBorder="1"/>
    <xf numFmtId="164" fontId="2" fillId="21" borderId="74" xfId="1" applyNumberFormat="1" applyFont="1" applyFill="1" applyBorder="1"/>
    <xf numFmtId="0" fontId="2" fillId="10" borderId="28" xfId="0" applyFont="1" applyFill="1" applyBorder="1"/>
    <xf numFmtId="164" fontId="0" fillId="31" borderId="0" xfId="0" applyNumberFormat="1" applyFill="1"/>
    <xf numFmtId="168" fontId="0" fillId="31" borderId="0" xfId="0" applyNumberFormat="1" applyFill="1"/>
    <xf numFmtId="164" fontId="0" fillId="31" borderId="36" xfId="0" applyNumberFormat="1" applyFont="1" applyFill="1" applyBorder="1"/>
    <xf numFmtId="164" fontId="0" fillId="32" borderId="75" xfId="0" applyNumberFormat="1" applyFont="1" applyFill="1" applyBorder="1" applyAlignment="1">
      <alignment horizontal="right"/>
    </xf>
    <xf numFmtId="164" fontId="0" fillId="32" borderId="75" xfId="0" applyNumberFormat="1" applyFont="1" applyFill="1" applyBorder="1"/>
    <xf numFmtId="164" fontId="0" fillId="21" borderId="75" xfId="0" applyNumberFormat="1" applyFont="1" applyFill="1" applyBorder="1"/>
    <xf numFmtId="164" fontId="0" fillId="21" borderId="0" xfId="0" applyNumberFormat="1" applyFont="1" applyFill="1" applyBorder="1"/>
    <xf numFmtId="164" fontId="0" fillId="21" borderId="76" xfId="0" applyNumberFormat="1" applyFont="1" applyFill="1" applyBorder="1"/>
    <xf numFmtId="0" fontId="0" fillId="31" borderId="4" xfId="0" applyFont="1" applyFill="1" applyBorder="1"/>
    <xf numFmtId="164" fontId="5" fillId="31" borderId="4" xfId="0" applyNumberFormat="1" applyFont="1" applyFill="1" applyBorder="1"/>
    <xf numFmtId="164" fontId="0" fillId="32" borderId="0" xfId="0" applyNumberFormat="1" applyFont="1" applyFill="1" applyBorder="1" applyAlignment="1">
      <alignment horizontal="right"/>
    </xf>
    <xf numFmtId="164" fontId="0" fillId="32" borderId="0" xfId="0" applyNumberFormat="1" applyFont="1" applyFill="1" applyBorder="1"/>
    <xf numFmtId="0" fontId="5" fillId="31" borderId="4" xfId="0" applyFont="1" applyFill="1" applyBorder="1"/>
    <xf numFmtId="0" fontId="0" fillId="31" borderId="0" xfId="0" applyFill="1"/>
    <xf numFmtId="164" fontId="5" fillId="0" borderId="4" xfId="0" applyNumberFormat="1" applyFont="1" applyFill="1" applyBorder="1"/>
    <xf numFmtId="0" fontId="5" fillId="0" borderId="4" xfId="0" applyFont="1" applyFill="1" applyBorder="1"/>
    <xf numFmtId="0" fontId="30" fillId="0" borderId="0" xfId="0" applyFont="1" applyFill="1" applyAlignment="1">
      <alignment horizontal="left" wrapText="1"/>
    </xf>
    <xf numFmtId="164" fontId="0" fillId="33" borderId="4" xfId="0" applyNumberFormat="1" applyFont="1" applyFill="1" applyBorder="1" applyAlignment="1">
      <alignment horizontal="center"/>
    </xf>
    <xf numFmtId="164" fontId="0" fillId="21" borderId="0" xfId="0" applyNumberFormat="1" applyFont="1" applyFill="1" applyBorder="1" applyAlignment="1">
      <alignment horizontal="center"/>
    </xf>
    <xf numFmtId="164" fontId="0" fillId="21" borderId="76" xfId="0" applyNumberFormat="1" applyFont="1" applyFill="1" applyBorder="1" applyAlignment="1">
      <alignment horizontal="center"/>
    </xf>
    <xf numFmtId="0" fontId="0" fillId="33" borderId="4" xfId="0" applyFont="1" applyFill="1" applyBorder="1"/>
    <xf numFmtId="164" fontId="0" fillId="0" borderId="4" xfId="0" applyNumberFormat="1" applyFont="1" applyFill="1" applyBorder="1"/>
    <xf numFmtId="0" fontId="0" fillId="0" borderId="4" xfId="0" applyFont="1" applyBorder="1"/>
    <xf numFmtId="164" fontId="5" fillId="0" borderId="2" xfId="0" applyNumberFormat="1" applyFont="1" applyFill="1" applyBorder="1"/>
    <xf numFmtId="164" fontId="0" fillId="21" borderId="56" xfId="0" applyNumberFormat="1" applyFont="1" applyFill="1" applyBorder="1"/>
    <xf numFmtId="164" fontId="0" fillId="21" borderId="77" xfId="0" applyNumberFormat="1" applyFont="1" applyFill="1" applyBorder="1"/>
    <xf numFmtId="0" fontId="5" fillId="0" borderId="78" xfId="0" applyFont="1" applyFill="1" applyBorder="1"/>
    <xf numFmtId="164" fontId="2" fillId="10" borderId="28" xfId="0" applyNumberFormat="1" applyFont="1" applyFill="1" applyBorder="1"/>
    <xf numFmtId="164" fontId="2" fillId="10" borderId="67" xfId="0" applyNumberFormat="1" applyFont="1" applyFill="1" applyBorder="1"/>
    <xf numFmtId="164" fontId="2" fillId="21" borderId="67" xfId="0" applyNumberFormat="1" applyFont="1" applyFill="1" applyBorder="1"/>
    <xf numFmtId="164" fontId="2" fillId="21" borderId="74" xfId="0" applyNumberFormat="1" applyFont="1" applyFill="1" applyBorder="1"/>
    <xf numFmtId="0" fontId="0" fillId="0" borderId="4" xfId="0" applyFont="1" applyFill="1" applyBorder="1"/>
    <xf numFmtId="164" fontId="5" fillId="32" borderId="0" xfId="0" applyNumberFormat="1" applyFont="1" applyFill="1" applyBorder="1"/>
    <xf numFmtId="164" fontId="5" fillId="21" borderId="0" xfId="0" applyNumberFormat="1" applyFont="1" applyFill="1" applyBorder="1"/>
    <xf numFmtId="164" fontId="38" fillId="21" borderId="0" xfId="0" applyNumberFormat="1" applyFont="1" applyFill="1" applyBorder="1"/>
    <xf numFmtId="41" fontId="5" fillId="21" borderId="0" xfId="0" applyNumberFormat="1" applyFont="1" applyFill="1" applyBorder="1"/>
    <xf numFmtId="164" fontId="0" fillId="0" borderId="2" xfId="0" applyNumberFormat="1" applyFont="1" applyFill="1" applyBorder="1"/>
    <xf numFmtId="0" fontId="0" fillId="0" borderId="2" xfId="0" applyFont="1" applyFill="1" applyBorder="1"/>
    <xf numFmtId="178" fontId="42" fillId="34" borderId="37" xfId="0" applyNumberFormat="1" applyFont="1" applyFill="1" applyBorder="1" applyAlignment="1">
      <alignment horizontal="center" vertical="center" wrapText="1"/>
    </xf>
    <xf numFmtId="178" fontId="42" fillId="21" borderId="50" xfId="0" applyNumberFormat="1" applyFont="1" applyFill="1" applyBorder="1" applyAlignment="1">
      <alignment horizontal="center" vertical="center"/>
    </xf>
    <xf numFmtId="178" fontId="42" fillId="21" borderId="73" xfId="0" applyNumberFormat="1" applyFont="1" applyFill="1" applyBorder="1" applyAlignment="1">
      <alignment horizontal="center" vertical="center" wrapText="1"/>
    </xf>
    <xf numFmtId="0" fontId="42" fillId="34" borderId="37" xfId="0" applyFont="1" applyFill="1" applyBorder="1" applyAlignment="1">
      <alignment horizontal="center" vertical="center" wrapText="1"/>
    </xf>
    <xf numFmtId="164" fontId="25" fillId="17" borderId="0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56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11" xfId="0" applyBorder="1"/>
    <xf numFmtId="179" fontId="0" fillId="0" borderId="12" xfId="3" applyNumberFormat="1" applyFont="1" applyBorder="1"/>
    <xf numFmtId="179" fontId="2" fillId="0" borderId="13" xfId="3" applyNumberFormat="1" applyFont="1" applyBorder="1"/>
    <xf numFmtId="179" fontId="0" fillId="0" borderId="1" xfId="3" applyNumberFormat="1" applyFont="1" applyBorder="1"/>
    <xf numFmtId="179" fontId="2" fillId="0" borderId="15" xfId="3" applyNumberFormat="1" applyFont="1" applyBorder="1"/>
    <xf numFmtId="0" fontId="14" fillId="0" borderId="79" xfId="0" applyFont="1" applyBorder="1"/>
    <xf numFmtId="179" fontId="0" fillId="0" borderId="57" xfId="3" applyNumberFormat="1" applyFont="1" applyBorder="1"/>
    <xf numFmtId="179" fontId="0" fillId="0" borderId="16" xfId="3" applyNumberFormat="1" applyFont="1" applyBorder="1"/>
    <xf numFmtId="179" fontId="2" fillId="0" borderId="17" xfId="3" applyNumberFormat="1" applyFont="1" applyBorder="1"/>
    <xf numFmtId="0" fontId="2" fillId="0" borderId="24" xfId="0" applyFont="1" applyFill="1" applyBorder="1"/>
    <xf numFmtId="179" fontId="2" fillId="0" borderId="25" xfId="3" applyNumberFormat="1" applyFont="1" applyBorder="1"/>
    <xf numFmtId="179" fontId="2" fillId="0" borderId="31" xfId="3" applyNumberFormat="1" applyFont="1" applyBorder="1"/>
    <xf numFmtId="179" fontId="2" fillId="0" borderId="32" xfId="3" applyNumberFormat="1" applyFont="1" applyBorder="1"/>
    <xf numFmtId="179" fontId="2" fillId="0" borderId="0" xfId="0" applyNumberFormat="1" applyFont="1"/>
    <xf numFmtId="168" fontId="0" fillId="0" borderId="0" xfId="3" applyNumberFormat="1" applyFont="1"/>
    <xf numFmtId="0" fontId="14" fillId="0" borderId="18" xfId="0" applyFont="1" applyBorder="1"/>
    <xf numFmtId="0" fontId="2" fillId="0" borderId="33" xfId="0" applyFont="1" applyFill="1" applyBorder="1"/>
    <xf numFmtId="0" fontId="0" fillId="0" borderId="70" xfId="0" applyBorder="1"/>
    <xf numFmtId="179" fontId="0" fillId="10" borderId="12" xfId="3" applyNumberFormat="1" applyFont="1" applyFill="1" applyBorder="1"/>
    <xf numFmtId="179" fontId="0" fillId="10" borderId="1" xfId="3" applyNumberFormat="1" applyFont="1" applyFill="1" applyBorder="1"/>
    <xf numFmtId="179" fontId="0" fillId="10" borderId="16" xfId="3" applyNumberFormat="1" applyFont="1" applyFill="1" applyBorder="1"/>
    <xf numFmtId="0" fontId="13" fillId="0" borderId="0" xfId="0" applyFont="1" applyFill="1" applyAlignment="1">
      <alignment horizontal="center"/>
    </xf>
    <xf numFmtId="164" fontId="0" fillId="0" borderId="60" xfId="1" applyNumberFormat="1" applyFont="1" applyBorder="1"/>
    <xf numFmtId="179" fontId="0" fillId="0" borderId="11" xfId="3" applyNumberFormat="1" applyFont="1" applyBorder="1"/>
    <xf numFmtId="179" fontId="0" fillId="0" borderId="13" xfId="3" applyNumberFormat="1" applyFont="1" applyBorder="1"/>
    <xf numFmtId="179" fontId="2" fillId="0" borderId="45" xfId="3" applyNumberFormat="1" applyFont="1" applyBorder="1"/>
    <xf numFmtId="164" fontId="0" fillId="0" borderId="80" xfId="1" applyNumberFormat="1" applyFont="1" applyBorder="1"/>
    <xf numFmtId="179" fontId="0" fillId="0" borderId="14" xfId="3" applyNumberFormat="1" applyFont="1" applyBorder="1"/>
    <xf numFmtId="179" fontId="0" fillId="0" borderId="15" xfId="3" applyNumberFormat="1" applyFont="1" applyBorder="1"/>
    <xf numFmtId="179" fontId="2" fillId="0" borderId="54" xfId="3" applyNumberFormat="1" applyFont="1" applyBorder="1"/>
    <xf numFmtId="179" fontId="0" fillId="0" borderId="18" xfId="3" applyNumberFormat="1" applyFont="1" applyBorder="1"/>
    <xf numFmtId="179" fontId="0" fillId="0" borderId="17" xfId="3" applyNumberFormat="1" applyFont="1" applyBorder="1"/>
    <xf numFmtId="164" fontId="2" fillId="0" borderId="53" xfId="1" applyNumberFormat="1" applyFont="1" applyBorder="1"/>
    <xf numFmtId="179" fontId="2" fillId="0" borderId="33" xfId="3" applyNumberFormat="1" applyFont="1" applyBorder="1"/>
    <xf numFmtId="179" fontId="2" fillId="0" borderId="31" xfId="3" applyNumberFormat="1" applyFont="1" applyFill="1" applyBorder="1"/>
    <xf numFmtId="179" fontId="2" fillId="0" borderId="37" xfId="3" applyNumberFormat="1" applyFont="1" applyFill="1" applyBorder="1"/>
    <xf numFmtId="179" fontId="2" fillId="0" borderId="37" xfId="3" applyNumberFormat="1" applyFont="1" applyBorder="1"/>
    <xf numFmtId="179" fontId="2" fillId="10" borderId="31" xfId="3" applyNumberFormat="1" applyFont="1" applyFill="1" applyBorder="1"/>
    <xf numFmtId="164" fontId="31" fillId="0" borderId="0" xfId="1" applyNumberFormat="1" applyFont="1"/>
    <xf numFmtId="164" fontId="29" fillId="0" borderId="0" xfId="1" applyNumberFormat="1" applyFont="1"/>
    <xf numFmtId="164" fontId="19" fillId="0" borderId="0" xfId="1" applyNumberFormat="1" applyFont="1"/>
    <xf numFmtId="164" fontId="2" fillId="0" borderId="0" xfId="1" applyNumberFormat="1" applyFont="1" applyAlignment="1">
      <alignment vertical="center"/>
    </xf>
    <xf numFmtId="164" fontId="44" fillId="0" borderId="0" xfId="1" applyNumberFormat="1" applyFont="1"/>
    <xf numFmtId="164" fontId="31" fillId="0" borderId="0" xfId="1" applyNumberFormat="1" applyFont="1" applyFill="1"/>
    <xf numFmtId="164" fontId="2" fillId="0" borderId="0" xfId="1" applyNumberFormat="1" applyFont="1" applyFill="1"/>
    <xf numFmtId="164" fontId="31" fillId="0" borderId="0" xfId="1" applyNumberFormat="1" applyFont="1" applyFill="1" applyAlignment="1">
      <alignment horizontal="center"/>
    </xf>
    <xf numFmtId="164" fontId="34" fillId="0" borderId="0" xfId="1" applyNumberFormat="1" applyFont="1"/>
    <xf numFmtId="44" fontId="2" fillId="0" borderId="40" xfId="2" applyFont="1" applyBorder="1"/>
    <xf numFmtId="44" fontId="0" fillId="0" borderId="75" xfId="0" applyNumberFormat="1" applyBorder="1"/>
    <xf numFmtId="44" fontId="0" fillId="0" borderId="58" xfId="0" applyNumberFormat="1" applyBorder="1"/>
    <xf numFmtId="44" fontId="0" fillId="0" borderId="67" xfId="0" applyNumberFormat="1" applyBorder="1"/>
    <xf numFmtId="44" fontId="2" fillId="0" borderId="81" xfId="2" applyFont="1" applyBorder="1"/>
    <xf numFmtId="44" fontId="2" fillId="0" borderId="82" xfId="2" applyFont="1" applyBorder="1"/>
    <xf numFmtId="44" fontId="0" fillId="0" borderId="83" xfId="0" applyNumberFormat="1" applyBorder="1"/>
    <xf numFmtId="44" fontId="0" fillId="0" borderId="84" xfId="0" applyNumberFormat="1" applyBorder="1"/>
    <xf numFmtId="44" fontId="0" fillId="0" borderId="85" xfId="0" applyNumberFormat="1" applyBorder="1"/>
    <xf numFmtId="44" fontId="0" fillId="0" borderId="86" xfId="0" applyNumberFormat="1" applyBorder="1"/>
    <xf numFmtId="44" fontId="0" fillId="0" borderId="87" xfId="0" applyNumberFormat="1" applyBorder="1"/>
    <xf numFmtId="164" fontId="30" fillId="35" borderId="0" xfId="0" applyNumberFormat="1" applyFont="1" applyFill="1" applyBorder="1"/>
    <xf numFmtId="164" fontId="30" fillId="35" borderId="0" xfId="0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>
      <alignment horizontal="center"/>
    </xf>
    <xf numFmtId="164" fontId="2" fillId="0" borderId="16" xfId="1" applyNumberFormat="1" applyFont="1" applyFill="1" applyBorder="1" applyProtection="1"/>
    <xf numFmtId="0" fontId="0" fillId="0" borderId="0" xfId="0" applyFill="1" applyProtection="1"/>
    <xf numFmtId="164" fontId="0" fillId="0" borderId="1" xfId="1" applyNumberFormat="1" applyFont="1" applyFill="1" applyBorder="1" applyProtection="1"/>
    <xf numFmtId="0" fontId="35" fillId="0" borderId="0" xfId="0" applyFont="1" applyFill="1"/>
    <xf numFmtId="3" fontId="35" fillId="0" borderId="0" xfId="0" applyNumberFormat="1" applyFont="1" applyFill="1"/>
    <xf numFmtId="164" fontId="2" fillId="0" borderId="16" xfId="1" applyNumberFormat="1" applyFont="1" applyFill="1" applyBorder="1"/>
    <xf numFmtId="164" fontId="25" fillId="17" borderId="0" xfId="0" applyNumberFormat="1" applyFont="1" applyFill="1" applyBorder="1" applyAlignment="1">
      <alignment horizontal="right"/>
    </xf>
    <xf numFmtId="44" fontId="2" fillId="0" borderId="89" xfId="2" applyFont="1" applyBorder="1"/>
    <xf numFmtId="44" fontId="0" fillId="0" borderId="90" xfId="0" applyNumberFormat="1" applyBorder="1"/>
    <xf numFmtId="44" fontId="0" fillId="0" borderId="91" xfId="0" applyNumberFormat="1" applyBorder="1"/>
    <xf numFmtId="44" fontId="0" fillId="0" borderId="92" xfId="0" applyNumberFormat="1" applyBorder="1"/>
    <xf numFmtId="44" fontId="2" fillId="0" borderId="88" xfId="2" applyFont="1" applyBorder="1"/>
    <xf numFmtId="44" fontId="4" fillId="2" borderId="56" xfId="0" applyNumberFormat="1" applyFont="1" applyFill="1" applyBorder="1"/>
    <xf numFmtId="0" fontId="25" fillId="0" borderId="29" xfId="0" applyFont="1" applyFill="1" applyBorder="1"/>
    <xf numFmtId="0" fontId="2" fillId="13" borderId="65" xfId="0" applyFont="1" applyFill="1" applyBorder="1" applyAlignment="1">
      <alignment horizontal="center"/>
    </xf>
    <xf numFmtId="0" fontId="24" fillId="16" borderId="60" xfId="0" applyFont="1" applyFill="1" applyBorder="1" applyAlignment="1">
      <alignment horizontal="center"/>
    </xf>
    <xf numFmtId="0" fontId="24" fillId="16" borderId="56" xfId="0" applyFont="1" applyFill="1" applyBorder="1" applyAlignment="1">
      <alignment horizontal="center"/>
    </xf>
    <xf numFmtId="0" fontId="2" fillId="5" borderId="6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24" fillId="16" borderId="68" xfId="0" applyFont="1" applyFill="1" applyBorder="1" applyAlignment="1">
      <alignment horizontal="center"/>
    </xf>
    <xf numFmtId="0" fontId="2" fillId="5" borderId="65" xfId="0" applyFont="1" applyFill="1" applyBorder="1" applyAlignment="1">
      <alignment horizontal="center"/>
    </xf>
    <xf numFmtId="0" fontId="2" fillId="5" borderId="71" xfId="0" applyFont="1" applyFill="1" applyBorder="1" applyAlignment="1">
      <alignment horizontal="center"/>
    </xf>
    <xf numFmtId="0" fontId="2" fillId="13" borderId="40" xfId="0" applyFont="1" applyFill="1" applyBorder="1" applyAlignment="1">
      <alignment horizontal="center"/>
    </xf>
    <xf numFmtId="166" fontId="0" fillId="9" borderId="31" xfId="2" applyNumberFormat="1" applyFont="1" applyFill="1" applyBorder="1"/>
    <xf numFmtId="168" fontId="25" fillId="18" borderId="25" xfId="3" applyNumberFormat="1" applyFont="1" applyFill="1" applyBorder="1" applyAlignment="1">
      <alignment horizontal="center"/>
    </xf>
    <xf numFmtId="168" fontId="1" fillId="0" borderId="25" xfId="3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30" fillId="9" borderId="0" xfId="0" applyFont="1" applyFill="1"/>
    <xf numFmtId="166" fontId="0" fillId="9" borderId="16" xfId="2" applyNumberFormat="1" applyFont="1" applyFill="1" applyBorder="1"/>
    <xf numFmtId="168" fontId="0" fillId="2" borderId="25" xfId="3" applyNumberFormat="1" applyFont="1" applyFill="1" applyBorder="1" applyAlignment="1">
      <alignment horizontal="center"/>
    </xf>
    <xf numFmtId="168" fontId="27" fillId="0" borderId="25" xfId="3" applyNumberFormat="1" applyFont="1" applyFill="1" applyBorder="1" applyAlignment="1">
      <alignment horizontal="center"/>
    </xf>
    <xf numFmtId="168" fontId="10" fillId="2" borderId="25" xfId="3" applyNumberFormat="1" applyFont="1" applyFill="1" applyBorder="1" applyAlignment="1">
      <alignment horizontal="center"/>
    </xf>
    <xf numFmtId="166" fontId="0" fillId="9" borderId="1" xfId="2" applyNumberFormat="1" applyFont="1" applyFill="1" applyBorder="1"/>
    <xf numFmtId="164" fontId="5" fillId="30" borderId="1" xfId="1" applyNumberFormat="1" applyFont="1" applyFill="1" applyBorder="1"/>
    <xf numFmtId="0" fontId="29" fillId="30" borderId="29" xfId="0" applyFont="1" applyFill="1" applyBorder="1"/>
    <xf numFmtId="164" fontId="0" fillId="21" borderId="0" xfId="0" applyNumberFormat="1" applyFill="1"/>
    <xf numFmtId="164" fontId="25" fillId="17" borderId="56" xfId="0" applyNumberFormat="1" applyFont="1" applyFill="1" applyBorder="1"/>
    <xf numFmtId="164" fontId="25" fillId="17" borderId="56" xfId="0" applyNumberFormat="1" applyFont="1" applyFill="1" applyBorder="1" applyAlignment="1">
      <alignment horizontal="right"/>
    </xf>
    <xf numFmtId="44" fontId="2" fillId="0" borderId="25" xfId="2" applyFont="1" applyFill="1" applyBorder="1"/>
    <xf numFmtId="0" fontId="25" fillId="0" borderId="0" xfId="0" applyFont="1" applyAlignment="1">
      <alignment horizontal="left" vertical="top"/>
    </xf>
    <xf numFmtId="14" fontId="25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0" fillId="0" borderId="65" xfId="0" applyBorder="1" applyAlignment="1">
      <alignment vertical="top"/>
    </xf>
    <xf numFmtId="0" fontId="0" fillId="0" borderId="56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2" fillId="0" borderId="5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4" fontId="0" fillId="0" borderId="0" xfId="0" applyNumberForma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56" xfId="0" applyFont="1" applyBorder="1" applyAlignment="1">
      <alignment vertical="top" wrapText="1"/>
    </xf>
    <xf numFmtId="14" fontId="2" fillId="0" borderId="0" xfId="0" applyNumberFormat="1" applyFont="1" applyAlignment="1">
      <alignment horizontal="right" vertical="top"/>
    </xf>
    <xf numFmtId="0" fontId="2" fillId="0" borderId="7" xfId="0" applyFont="1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14" fontId="0" fillId="0" borderId="56" xfId="0" applyNumberFormat="1" applyBorder="1" applyAlignment="1">
      <alignment horizontal="right" vertical="top"/>
    </xf>
    <xf numFmtId="0" fontId="0" fillId="0" borderId="56" xfId="0" applyBorder="1" applyAlignment="1">
      <alignment horizontal="right" vertical="top"/>
    </xf>
    <xf numFmtId="0" fontId="0" fillId="0" borderId="4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/>
    </xf>
    <xf numFmtId="44" fontId="0" fillId="0" borderId="0" xfId="0" applyNumberFormat="1"/>
    <xf numFmtId="164" fontId="0" fillId="21" borderId="0" xfId="0" applyNumberFormat="1" applyFont="1" applyFill="1" applyBorder="1" applyAlignment="1">
      <alignment horizontal="right"/>
    </xf>
    <xf numFmtId="164" fontId="0" fillId="30" borderId="0" xfId="0" applyNumberFormat="1" applyFont="1" applyFill="1" applyBorder="1"/>
    <xf numFmtId="164" fontId="5" fillId="30" borderId="0" xfId="0" applyNumberFormat="1" applyFont="1" applyFill="1" applyBorder="1" applyAlignment="1">
      <alignment horizontal="right"/>
    </xf>
    <xf numFmtId="164" fontId="25" fillId="30" borderId="0" xfId="0" applyNumberFormat="1" applyFont="1" applyFill="1" applyBorder="1"/>
    <xf numFmtId="164" fontId="25" fillId="30" borderId="0" xfId="0" applyNumberFormat="1" applyFont="1" applyFill="1" applyBorder="1" applyAlignment="1">
      <alignment horizontal="right"/>
    </xf>
    <xf numFmtId="41" fontId="25" fillId="30" borderId="0" xfId="0" applyNumberFormat="1" applyFont="1" applyFill="1"/>
    <xf numFmtId="164" fontId="0" fillId="37" borderId="0" xfId="0" applyNumberFormat="1" applyFont="1" applyFill="1" applyBorder="1"/>
    <xf numFmtId="164" fontId="5" fillId="37" borderId="0" xfId="0" applyNumberFormat="1" applyFont="1" applyFill="1" applyBorder="1" applyAlignment="1">
      <alignment horizontal="right"/>
    </xf>
    <xf numFmtId="164" fontId="25" fillId="37" borderId="0" xfId="0" applyNumberFormat="1" applyFont="1" applyFill="1" applyBorder="1"/>
    <xf numFmtId="164" fontId="0" fillId="36" borderId="56" xfId="0" applyNumberFormat="1" applyFont="1" applyFill="1" applyBorder="1"/>
    <xf numFmtId="164" fontId="0" fillId="36" borderId="56" xfId="0" applyNumberFormat="1" applyFont="1" applyFill="1" applyBorder="1" applyAlignment="1">
      <alignment horizontal="right"/>
    </xf>
    <xf numFmtId="164" fontId="25" fillId="36" borderId="56" xfId="0" applyNumberFormat="1" applyFont="1" applyFill="1" applyBorder="1"/>
    <xf numFmtId="164" fontId="0" fillId="36" borderId="0" xfId="0" applyNumberFormat="1" applyFont="1" applyFill="1" applyBorder="1"/>
    <xf numFmtId="164" fontId="0" fillId="36" borderId="0" xfId="0" applyNumberFormat="1" applyFont="1" applyFill="1" applyBorder="1" applyAlignment="1">
      <alignment horizontal="right"/>
    </xf>
    <xf numFmtId="164" fontId="25" fillId="36" borderId="0" xfId="0" applyNumberFormat="1" applyFont="1" applyFill="1" applyBorder="1"/>
    <xf numFmtId="164" fontId="0" fillId="17" borderId="0" xfId="0" applyNumberFormat="1" applyFont="1" applyFill="1" applyBorder="1" applyAlignment="1">
      <alignment horizontal="center"/>
    </xf>
    <xf numFmtId="164" fontId="0" fillId="17" borderId="0" xfId="0" applyNumberFormat="1" applyFont="1" applyFill="1" applyBorder="1" applyAlignment="1">
      <alignment horizontal="right"/>
    </xf>
    <xf numFmtId="0" fontId="30" fillId="35" borderId="0" xfId="0" applyFont="1" applyFill="1" applyAlignment="1">
      <alignment wrapText="1"/>
    </xf>
    <xf numFmtId="0" fontId="30" fillId="35" borderId="7" xfId="0" applyFont="1" applyFill="1" applyBorder="1" applyAlignment="1"/>
    <xf numFmtId="165" fontId="25" fillId="0" borderId="25" xfId="0" applyNumberFormat="1" applyFont="1" applyFill="1" applyBorder="1" applyAlignment="1">
      <alignment horizontal="center"/>
    </xf>
    <xf numFmtId="44" fontId="0" fillId="0" borderId="3" xfId="0" applyNumberFormat="1" applyFill="1" applyBorder="1"/>
    <xf numFmtId="44" fontId="0" fillId="0" borderId="69" xfId="0" applyNumberFormat="1" applyFill="1" applyBorder="1"/>
    <xf numFmtId="44" fontId="7" fillId="0" borderId="29" xfId="2" applyFont="1" applyFill="1" applyBorder="1"/>
    <xf numFmtId="165" fontId="2" fillId="0" borderId="25" xfId="0" applyNumberFormat="1" applyFont="1" applyFill="1" applyBorder="1" applyAlignment="1">
      <alignment horizontal="center"/>
    </xf>
    <xf numFmtId="44" fontId="0" fillId="0" borderId="34" xfId="0" applyNumberFormat="1" applyFill="1" applyBorder="1"/>
    <xf numFmtId="44" fontId="0" fillId="0" borderId="35" xfId="0" applyNumberFormat="1" applyFill="1" applyBorder="1"/>
    <xf numFmtId="44" fontId="2" fillId="0" borderId="31" xfId="0" applyNumberFormat="1" applyFont="1" applyFill="1" applyBorder="1"/>
    <xf numFmtId="0" fontId="0" fillId="0" borderId="0" xfId="0" applyFill="1" applyBorder="1"/>
    <xf numFmtId="44" fontId="0" fillId="0" borderId="9" xfId="0" applyNumberFormat="1" applyFill="1" applyBorder="1"/>
    <xf numFmtId="44" fontId="0" fillId="0" borderId="35" xfId="2" applyFont="1" applyFill="1" applyBorder="1"/>
    <xf numFmtId="44" fontId="2" fillId="0" borderId="31" xfId="2" applyFont="1" applyFill="1" applyBorder="1"/>
    <xf numFmtId="0" fontId="2" fillId="0" borderId="5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65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59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7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5" fillId="0" borderId="6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0" fillId="0" borderId="71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2" fillId="12" borderId="0" xfId="0" applyFont="1" applyFill="1" applyAlignment="1">
      <alignment horizontal="center"/>
    </xf>
    <xf numFmtId="0" fontId="0" fillId="0" borderId="40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5" fillId="0" borderId="5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2" fillId="0" borderId="40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19" borderId="38" xfId="0" applyFont="1" applyFill="1" applyBorder="1" applyAlignment="1">
      <alignment horizontal="center" vertical="center"/>
    </xf>
    <xf numFmtId="0" fontId="13" fillId="19" borderId="39" xfId="0" applyFont="1" applyFill="1" applyBorder="1" applyAlignment="1">
      <alignment horizontal="center" vertical="center"/>
    </xf>
    <xf numFmtId="0" fontId="13" fillId="19" borderId="33" xfId="0" applyFont="1" applyFill="1" applyBorder="1" applyAlignment="1">
      <alignment horizontal="center" vertical="center"/>
    </xf>
    <xf numFmtId="0" fontId="13" fillId="10" borderId="53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0" fontId="2" fillId="23" borderId="24" xfId="0" applyFont="1" applyFill="1" applyBorder="1" applyAlignment="1">
      <alignment horizontal="center"/>
    </xf>
    <xf numFmtId="0" fontId="2" fillId="23" borderId="25" xfId="0" applyFont="1" applyFill="1" applyBorder="1" applyAlignment="1">
      <alignment horizontal="center"/>
    </xf>
    <xf numFmtId="0" fontId="13" fillId="18" borderId="6" xfId="0" applyFont="1" applyFill="1" applyBorder="1" applyAlignment="1">
      <alignment horizontal="center" vertical="center" textRotation="90" wrapText="1"/>
    </xf>
    <xf numFmtId="0" fontId="13" fillId="18" borderId="7" xfId="0" applyFont="1" applyFill="1" applyBorder="1" applyAlignment="1">
      <alignment horizontal="center" vertical="center" textRotation="90" wrapText="1"/>
    </xf>
    <xf numFmtId="0" fontId="13" fillId="18" borderId="8" xfId="0" applyFont="1" applyFill="1" applyBorder="1" applyAlignment="1">
      <alignment horizontal="center" vertical="center" textRotation="90" wrapText="1"/>
    </xf>
    <xf numFmtId="0" fontId="17" fillId="17" borderId="6" xfId="0" applyFont="1" applyFill="1" applyBorder="1" applyAlignment="1">
      <alignment horizontal="center" vertical="center"/>
    </xf>
    <xf numFmtId="0" fontId="17" fillId="17" borderId="56" xfId="0" applyFont="1" applyFill="1" applyBorder="1" applyAlignment="1">
      <alignment horizontal="center" vertical="center"/>
    </xf>
    <xf numFmtId="0" fontId="17" fillId="17" borderId="55" xfId="0" applyFont="1" applyFill="1" applyBorder="1" applyAlignment="1">
      <alignment horizontal="center" vertical="center"/>
    </xf>
    <xf numFmtId="0" fontId="13" fillId="22" borderId="6" xfId="0" applyFont="1" applyFill="1" applyBorder="1" applyAlignment="1">
      <alignment horizontal="center" vertical="center" textRotation="90" wrapText="1"/>
    </xf>
    <xf numFmtId="0" fontId="13" fillId="22" borderId="7" xfId="0" applyFont="1" applyFill="1" applyBorder="1" applyAlignment="1">
      <alignment horizontal="center" vertical="center" textRotation="90" wrapText="1"/>
    </xf>
    <xf numFmtId="0" fontId="13" fillId="22" borderId="8" xfId="0" applyFont="1" applyFill="1" applyBorder="1" applyAlignment="1">
      <alignment horizontal="center" vertical="center" textRotation="90" wrapText="1"/>
    </xf>
    <xf numFmtId="0" fontId="43" fillId="9" borderId="6" xfId="0" applyFont="1" applyFill="1" applyBorder="1" applyAlignment="1">
      <alignment horizontal="center"/>
    </xf>
    <xf numFmtId="0" fontId="43" fillId="9" borderId="56" xfId="0" applyFont="1" applyFill="1" applyBorder="1" applyAlignment="1">
      <alignment horizontal="center"/>
    </xf>
    <xf numFmtId="0" fontId="43" fillId="9" borderId="55" xfId="0" applyFont="1" applyFill="1" applyBorder="1" applyAlignment="1">
      <alignment horizontal="center"/>
    </xf>
    <xf numFmtId="0" fontId="43" fillId="9" borderId="8" xfId="0" applyFont="1" applyFill="1" applyBorder="1" applyAlignment="1">
      <alignment horizontal="center"/>
    </xf>
    <xf numFmtId="0" fontId="43" fillId="9" borderId="29" xfId="0" applyFont="1" applyFill="1" applyBorder="1" applyAlignment="1">
      <alignment horizontal="center"/>
    </xf>
    <xf numFmtId="0" fontId="43" fillId="9" borderId="48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6" xfId="0" applyFont="1" applyFill="1" applyBorder="1" applyAlignment="1">
      <alignment horizontal="center" vertical="center" textRotation="90" wrapText="1"/>
    </xf>
    <xf numFmtId="0" fontId="13" fillId="0" borderId="7" xfId="0" applyFont="1" applyFill="1" applyBorder="1" applyAlignment="1">
      <alignment horizontal="center" vertical="center" textRotation="90" wrapText="1"/>
    </xf>
    <xf numFmtId="0" fontId="13" fillId="0" borderId="8" xfId="0" applyFont="1" applyFill="1" applyBorder="1" applyAlignment="1">
      <alignment horizontal="center" vertical="center" textRotation="90" wrapText="1"/>
    </xf>
    <xf numFmtId="0" fontId="13" fillId="3" borderId="6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7" xfId="0" applyFont="1" applyFill="1" applyBorder="1" applyAlignment="1">
      <alignment horizontal="center" vertical="center" textRotation="90"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textRotation="90" wrapText="1"/>
    </xf>
    <xf numFmtId="0" fontId="13" fillId="0" borderId="7" xfId="0" applyFont="1" applyBorder="1" applyAlignment="1">
      <alignment horizontal="center" textRotation="90" wrapText="1"/>
    </xf>
    <xf numFmtId="0" fontId="13" fillId="0" borderId="8" xfId="0" applyFont="1" applyBorder="1" applyAlignment="1">
      <alignment horizontal="center" textRotation="90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13" fillId="24" borderId="2" xfId="0" applyFont="1" applyFill="1" applyBorder="1" applyAlignment="1">
      <alignment horizontal="center" vertical="center" textRotation="90" wrapText="1"/>
    </xf>
    <xf numFmtId="0" fontId="13" fillId="24" borderId="4" xfId="0" applyFont="1" applyFill="1" applyBorder="1" applyAlignment="1">
      <alignment horizontal="center" vertical="center" textRotation="90" wrapText="1"/>
    </xf>
    <xf numFmtId="0" fontId="13" fillId="24" borderId="5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4" xfId="0" applyFont="1" applyFill="1" applyBorder="1" applyAlignment="1">
      <alignment horizontal="center" vertical="center" textRotation="90" wrapText="1"/>
    </xf>
    <xf numFmtId="0" fontId="13" fillId="18" borderId="5" xfId="0" applyFont="1" applyFill="1" applyBorder="1" applyAlignment="1">
      <alignment horizontal="center" vertical="center" textRotation="90" wrapText="1"/>
    </xf>
    <xf numFmtId="0" fontId="22" fillId="24" borderId="2" xfId="0" applyFont="1" applyFill="1" applyBorder="1" applyAlignment="1">
      <alignment horizontal="center" vertical="center" textRotation="90" wrapText="1"/>
    </xf>
    <xf numFmtId="0" fontId="22" fillId="24" borderId="4" xfId="0" applyFont="1" applyFill="1" applyBorder="1" applyAlignment="1">
      <alignment horizontal="center" vertical="center" textRotation="90" wrapText="1"/>
    </xf>
    <xf numFmtId="0" fontId="22" fillId="24" borderId="5" xfId="0" applyFont="1" applyFill="1" applyBorder="1" applyAlignment="1">
      <alignment horizontal="center" vertical="center" textRotation="90" wrapText="1"/>
    </xf>
    <xf numFmtId="0" fontId="13" fillId="19" borderId="2" xfId="0" applyFont="1" applyFill="1" applyBorder="1" applyAlignment="1">
      <alignment horizontal="center" vertical="center" textRotation="90" wrapText="1"/>
    </xf>
    <xf numFmtId="0" fontId="13" fillId="19" borderId="4" xfId="0" applyFont="1" applyFill="1" applyBorder="1" applyAlignment="1">
      <alignment horizontal="center" vertical="center" textRotation="90" wrapText="1"/>
    </xf>
    <xf numFmtId="0" fontId="13" fillId="19" borderId="5" xfId="0" applyFont="1" applyFill="1" applyBorder="1" applyAlignment="1">
      <alignment horizontal="center" vertical="center" textRotation="90" wrapText="1"/>
    </xf>
    <xf numFmtId="0" fontId="13" fillId="24" borderId="2" xfId="0" applyFont="1" applyFill="1" applyBorder="1" applyAlignment="1">
      <alignment horizontal="center" textRotation="90" wrapText="1"/>
    </xf>
    <xf numFmtId="0" fontId="13" fillId="24" borderId="4" xfId="0" applyFont="1" applyFill="1" applyBorder="1" applyAlignment="1">
      <alignment horizontal="center" textRotation="90" wrapText="1"/>
    </xf>
    <xf numFmtId="0" fontId="13" fillId="24" borderId="5" xfId="0" applyFont="1" applyFill="1" applyBorder="1" applyAlignment="1">
      <alignment horizontal="center" textRotation="90" wrapText="1"/>
    </xf>
    <xf numFmtId="0" fontId="43" fillId="10" borderId="6" xfId="0" applyFont="1" applyFill="1" applyBorder="1" applyAlignment="1">
      <alignment horizontal="center" vertical="center"/>
    </xf>
    <xf numFmtId="0" fontId="43" fillId="10" borderId="56" xfId="0" applyFont="1" applyFill="1" applyBorder="1" applyAlignment="1">
      <alignment horizontal="center" vertical="center"/>
    </xf>
    <xf numFmtId="0" fontId="43" fillId="10" borderId="55" xfId="0" applyFont="1" applyFill="1" applyBorder="1" applyAlignment="1">
      <alignment horizontal="center" vertical="center"/>
    </xf>
    <xf numFmtId="0" fontId="43" fillId="10" borderId="8" xfId="0" applyFont="1" applyFill="1" applyBorder="1" applyAlignment="1">
      <alignment horizontal="center" vertical="center"/>
    </xf>
    <xf numFmtId="0" fontId="43" fillId="10" borderId="29" xfId="0" applyFont="1" applyFill="1" applyBorder="1" applyAlignment="1">
      <alignment horizontal="center" vertical="center"/>
    </xf>
    <xf numFmtId="0" fontId="43" fillId="10" borderId="48" xfId="0" applyFont="1" applyFill="1" applyBorder="1" applyAlignment="1">
      <alignment horizontal="center" vertical="center"/>
    </xf>
    <xf numFmtId="0" fontId="16" fillId="17" borderId="6" xfId="0" applyFont="1" applyFill="1" applyBorder="1" applyAlignment="1">
      <alignment horizontal="center" vertical="center"/>
    </xf>
    <xf numFmtId="0" fontId="16" fillId="17" borderId="56" xfId="0" applyFont="1" applyFill="1" applyBorder="1" applyAlignment="1">
      <alignment horizontal="center" vertical="center"/>
    </xf>
    <xf numFmtId="0" fontId="16" fillId="17" borderId="5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textRotation="90" wrapText="1"/>
    </xf>
    <xf numFmtId="0" fontId="13" fillId="3" borderId="4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13" fillId="0" borderId="4" xfId="0" applyFont="1" applyBorder="1" applyAlignment="1">
      <alignment horizontal="center" textRotation="90" wrapText="1"/>
    </xf>
    <xf numFmtId="0" fontId="13" fillId="0" borderId="5" xfId="0" applyFont="1" applyBorder="1" applyAlignment="1">
      <alignment horizontal="center" textRotation="90" wrapText="1"/>
    </xf>
    <xf numFmtId="0" fontId="13" fillId="27" borderId="2" xfId="0" applyFont="1" applyFill="1" applyBorder="1" applyAlignment="1">
      <alignment horizontal="center" vertical="center" textRotation="90" wrapText="1"/>
    </xf>
    <xf numFmtId="0" fontId="13" fillId="27" borderId="4" xfId="0" applyFont="1" applyFill="1" applyBorder="1" applyAlignment="1">
      <alignment horizontal="center" vertical="center" textRotation="90" wrapText="1"/>
    </xf>
    <xf numFmtId="0" fontId="13" fillId="27" borderId="5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7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15" borderId="6" xfId="0" applyFont="1" applyFill="1" applyBorder="1" applyAlignment="1">
      <alignment horizontal="center" vertical="center" textRotation="90" wrapText="1"/>
    </xf>
    <xf numFmtId="0" fontId="9" fillId="15" borderId="7" xfId="0" applyFont="1" applyFill="1" applyBorder="1" applyAlignment="1">
      <alignment horizontal="center" vertical="center" textRotation="90" wrapText="1"/>
    </xf>
    <xf numFmtId="0" fontId="9" fillId="15" borderId="8" xfId="0" applyFont="1" applyFill="1" applyBorder="1" applyAlignment="1">
      <alignment horizontal="center" vertical="center" textRotation="90" wrapText="1"/>
    </xf>
    <xf numFmtId="0" fontId="2" fillId="13" borderId="6" xfId="0" applyFont="1" applyFill="1" applyBorder="1" applyAlignment="1">
      <alignment horizontal="center"/>
    </xf>
    <xf numFmtId="0" fontId="2" fillId="13" borderId="56" xfId="0" applyFont="1" applyFill="1" applyBorder="1" applyAlignment="1">
      <alignment horizontal="center"/>
    </xf>
    <xf numFmtId="0" fontId="2" fillId="13" borderId="47" xfId="0" applyFont="1" applyFill="1" applyBorder="1" applyAlignment="1">
      <alignment horizontal="center"/>
    </xf>
    <xf numFmtId="0" fontId="2" fillId="13" borderId="65" xfId="0" applyFont="1" applyFill="1" applyBorder="1" applyAlignment="1">
      <alignment horizontal="center"/>
    </xf>
    <xf numFmtId="0" fontId="9" fillId="15" borderId="38" xfId="0" applyFont="1" applyFill="1" applyBorder="1" applyAlignment="1">
      <alignment horizontal="center" vertical="center" textRotation="90" wrapText="1"/>
    </xf>
    <xf numFmtId="0" fontId="9" fillId="15" borderId="39" xfId="0" applyFont="1" applyFill="1" applyBorder="1" applyAlignment="1">
      <alignment horizontal="center" vertical="center" textRotation="90" wrapText="1"/>
    </xf>
    <xf numFmtId="0" fontId="24" fillId="16" borderId="60" xfId="0" applyFont="1" applyFill="1" applyBorder="1" applyAlignment="1">
      <alignment horizontal="center"/>
    </xf>
    <xf numFmtId="0" fontId="24" fillId="16" borderId="61" xfId="0" applyFont="1" applyFill="1" applyBorder="1" applyAlignment="1">
      <alignment horizontal="center"/>
    </xf>
    <xf numFmtId="0" fontId="2" fillId="5" borderId="68" xfId="0" applyFont="1" applyFill="1" applyBorder="1" applyAlignment="1">
      <alignment horizontal="center"/>
    </xf>
    <xf numFmtId="0" fontId="2" fillId="5" borderId="64" xfId="0" applyFont="1" applyFill="1" applyBorder="1" applyAlignment="1">
      <alignment horizontal="center"/>
    </xf>
    <xf numFmtId="0" fontId="2" fillId="5" borderId="59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4" fillId="16" borderId="62" xfId="0" applyFont="1" applyFill="1" applyBorder="1" applyAlignment="1">
      <alignment horizontal="center"/>
    </xf>
    <xf numFmtId="0" fontId="24" fillId="16" borderId="56" xfId="0" applyFont="1" applyFill="1" applyBorder="1" applyAlignment="1">
      <alignment horizontal="center"/>
    </xf>
    <xf numFmtId="0" fontId="24" fillId="16" borderId="63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4" fillId="16" borderId="9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2" fillId="5" borderId="65" xfId="0" applyFont="1" applyFill="1" applyBorder="1" applyAlignment="1">
      <alignment horizontal="center"/>
    </xf>
    <xf numFmtId="0" fontId="2" fillId="5" borderId="56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4" fillId="16" borderId="68" xfId="0" applyFont="1" applyFill="1" applyBorder="1" applyAlignment="1">
      <alignment horizontal="center"/>
    </xf>
    <xf numFmtId="0" fontId="24" fillId="16" borderId="64" xfId="0" applyFont="1" applyFill="1" applyBorder="1" applyAlignment="1">
      <alignment horizontal="center"/>
    </xf>
    <xf numFmtId="0" fontId="24" fillId="16" borderId="69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9" fontId="3" fillId="2" borderId="29" xfId="3" applyFont="1" applyFill="1" applyBorder="1" applyAlignment="1">
      <alignment wrapText="1"/>
    </xf>
    <xf numFmtId="0" fontId="2" fillId="5" borderId="71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5" borderId="66" xfId="0" applyFont="1" applyFill="1" applyBorder="1" applyAlignment="1">
      <alignment horizontal="center"/>
    </xf>
    <xf numFmtId="0" fontId="2" fillId="5" borderId="67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13" borderId="53" xfId="0" applyFont="1" applyFill="1" applyBorder="1" applyAlignment="1">
      <alignment horizontal="center"/>
    </xf>
    <xf numFmtId="0" fontId="2" fillId="13" borderId="50" xfId="0" applyFont="1" applyFill="1" applyBorder="1" applyAlignment="1">
      <alignment horizontal="center"/>
    </xf>
    <xf numFmtId="0" fontId="2" fillId="13" borderId="41" xfId="0" applyFont="1" applyFill="1" applyBorder="1" applyAlignment="1">
      <alignment horizontal="center"/>
    </xf>
    <xf numFmtId="0" fontId="2" fillId="13" borderId="40" xfId="0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 vertical="center" textRotation="90" wrapText="1" readingOrder="1"/>
    </xf>
    <xf numFmtId="0" fontId="9" fillId="11" borderId="7" xfId="0" applyFont="1" applyFill="1" applyBorder="1" applyAlignment="1">
      <alignment horizontal="center" vertical="center" textRotation="90" wrapText="1" readingOrder="1"/>
    </xf>
    <xf numFmtId="0" fontId="9" fillId="11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6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B0E098"/>
      <color rgb="FFFFFFCC"/>
      <color rgb="FFFF99FF"/>
      <color rgb="FFFFFF99"/>
      <color rgb="FFFFFF66"/>
      <color rgb="FF0000FF"/>
      <color rgb="FF827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workbookViewId="0">
      <selection activeCell="B17" sqref="B17:B18"/>
    </sheetView>
  </sheetViews>
  <sheetFormatPr defaultColWidth="16.08984375" defaultRowHeight="14.5" x14ac:dyDescent="0.35"/>
  <cols>
    <col min="1" max="1" width="16.08984375" bestFit="1" customWidth="1"/>
    <col min="2" max="2" width="20.08984375" customWidth="1"/>
    <col min="3" max="3" width="12.08984375" bestFit="1" customWidth="1"/>
    <col min="4" max="4" width="20.453125" bestFit="1" customWidth="1"/>
    <col min="5" max="5" width="17.90625" bestFit="1" customWidth="1"/>
  </cols>
  <sheetData>
    <row r="1" spans="1:16" ht="15" thickBot="1" x14ac:dyDescent="0.4"/>
    <row r="2" spans="1:16" ht="15" thickBot="1" x14ac:dyDescent="0.4">
      <c r="A2" s="374" t="s">
        <v>112</v>
      </c>
      <c r="B2" s="375" t="s">
        <v>115</v>
      </c>
      <c r="C2" s="375" t="s">
        <v>111</v>
      </c>
      <c r="D2" s="375" t="s">
        <v>113</v>
      </c>
      <c r="E2" s="172" t="s">
        <v>114</v>
      </c>
      <c r="F2" s="665" t="s">
        <v>124</v>
      </c>
      <c r="G2" s="666"/>
      <c r="H2" s="666"/>
      <c r="I2" s="666"/>
      <c r="J2" s="666"/>
      <c r="K2" s="666"/>
      <c r="L2" s="666"/>
      <c r="M2" s="667"/>
      <c r="N2" s="105"/>
      <c r="O2" s="105"/>
      <c r="P2" s="105"/>
    </row>
    <row r="3" spans="1:16" s="300" customFormat="1" ht="43.25" customHeight="1" x14ac:dyDescent="0.35">
      <c r="A3" s="364" t="s">
        <v>149</v>
      </c>
      <c r="B3" s="370" t="s">
        <v>252</v>
      </c>
      <c r="C3" s="371">
        <v>44599</v>
      </c>
      <c r="D3" s="372" t="s">
        <v>247</v>
      </c>
      <c r="E3" s="373" t="s">
        <v>248</v>
      </c>
      <c r="F3" s="634" t="s">
        <v>281</v>
      </c>
      <c r="G3" s="635"/>
      <c r="H3" s="635"/>
      <c r="I3" s="635"/>
      <c r="J3" s="635"/>
      <c r="K3" s="635"/>
      <c r="L3" s="635"/>
      <c r="M3" s="636"/>
      <c r="N3" s="299"/>
      <c r="O3" s="299"/>
      <c r="P3" s="299"/>
    </row>
    <row r="4" spans="1:16" s="300" customFormat="1" x14ac:dyDescent="0.35">
      <c r="A4" s="298"/>
      <c r="B4" s="577"/>
      <c r="C4" s="578"/>
      <c r="D4" s="579"/>
      <c r="E4" s="376"/>
      <c r="F4" s="637" t="s">
        <v>282</v>
      </c>
      <c r="G4" s="638"/>
      <c r="H4" s="638"/>
      <c r="I4" s="638"/>
      <c r="J4" s="638"/>
      <c r="K4" s="638"/>
      <c r="L4" s="638"/>
      <c r="M4" s="639"/>
      <c r="N4" s="299"/>
      <c r="O4" s="299"/>
      <c r="P4" s="299"/>
    </row>
    <row r="5" spans="1:16" s="300" customFormat="1" ht="14.4" customHeight="1" x14ac:dyDescent="0.35">
      <c r="A5" s="298"/>
      <c r="B5" s="577"/>
      <c r="C5" s="578"/>
      <c r="D5" s="579"/>
      <c r="E5" s="376"/>
      <c r="F5" s="637" t="s">
        <v>283</v>
      </c>
      <c r="G5" s="638"/>
      <c r="H5" s="638"/>
      <c r="I5" s="638"/>
      <c r="J5" s="638"/>
      <c r="K5" s="638"/>
      <c r="L5" s="638"/>
      <c r="M5" s="639"/>
      <c r="N5" s="299"/>
      <c r="O5" s="299"/>
      <c r="P5" s="299"/>
    </row>
    <row r="6" spans="1:16" s="300" customFormat="1" ht="15" thickBot="1" x14ac:dyDescent="0.4">
      <c r="A6" s="365"/>
      <c r="B6" s="366"/>
      <c r="C6" s="367"/>
      <c r="D6" s="367"/>
      <c r="E6" s="368"/>
      <c r="F6" s="631" t="s">
        <v>284</v>
      </c>
      <c r="G6" s="632"/>
      <c r="H6" s="632"/>
      <c r="I6" s="632"/>
      <c r="J6" s="632"/>
      <c r="K6" s="632"/>
      <c r="L6" s="632"/>
      <c r="M6" s="633"/>
      <c r="N6" s="299"/>
      <c r="O6" s="299"/>
      <c r="P6" s="299"/>
    </row>
    <row r="7" spans="1:16" s="300" customFormat="1" ht="15" customHeight="1" x14ac:dyDescent="0.35">
      <c r="A7" s="364" t="s">
        <v>150</v>
      </c>
      <c r="B7" s="370" t="s">
        <v>252</v>
      </c>
      <c r="C7" s="371">
        <v>44627</v>
      </c>
      <c r="D7" s="372" t="s">
        <v>247</v>
      </c>
      <c r="E7" s="373" t="s">
        <v>248</v>
      </c>
      <c r="F7" s="634" t="s">
        <v>285</v>
      </c>
      <c r="G7" s="635"/>
      <c r="H7" s="635"/>
      <c r="I7" s="635"/>
      <c r="J7" s="635"/>
      <c r="K7" s="635"/>
      <c r="L7" s="635"/>
      <c r="M7" s="636"/>
      <c r="N7" s="299"/>
      <c r="O7" s="299"/>
      <c r="P7" s="299"/>
    </row>
    <row r="8" spans="1:16" s="300" customFormat="1" ht="15" thickBot="1" x14ac:dyDescent="0.4">
      <c r="A8" s="298"/>
      <c r="B8" s="577"/>
      <c r="C8" s="578"/>
      <c r="D8" s="579"/>
      <c r="E8" s="376"/>
      <c r="F8" s="637" t="s">
        <v>286</v>
      </c>
      <c r="G8" s="638"/>
      <c r="H8" s="638"/>
      <c r="I8" s="638"/>
      <c r="J8" s="638"/>
      <c r="K8" s="638"/>
      <c r="L8" s="638"/>
      <c r="M8" s="639"/>
    </row>
    <row r="9" spans="1:16" s="300" customFormat="1" ht="14.4" customHeight="1" thickBot="1" x14ac:dyDescent="0.4">
      <c r="A9" s="364" t="s">
        <v>151</v>
      </c>
      <c r="B9" s="370" t="s">
        <v>252</v>
      </c>
      <c r="C9" s="371">
        <v>44658</v>
      </c>
      <c r="D9" s="372" t="s">
        <v>247</v>
      </c>
      <c r="E9" s="373" t="s">
        <v>248</v>
      </c>
      <c r="F9" s="580" t="s">
        <v>287</v>
      </c>
      <c r="G9" s="581"/>
      <c r="H9" s="581"/>
      <c r="I9" s="581"/>
      <c r="J9" s="581"/>
      <c r="K9" s="581"/>
      <c r="L9" s="581"/>
      <c r="M9" s="582"/>
    </row>
    <row r="10" spans="1:16" s="300" customFormat="1" ht="15" thickBot="1" x14ac:dyDescent="0.4">
      <c r="A10" s="364" t="s">
        <v>196</v>
      </c>
      <c r="B10" s="370" t="s">
        <v>252</v>
      </c>
      <c r="C10" s="371">
        <v>44687</v>
      </c>
      <c r="D10" s="372" t="s">
        <v>247</v>
      </c>
      <c r="E10" s="373" t="s">
        <v>248</v>
      </c>
      <c r="F10" s="634" t="s">
        <v>288</v>
      </c>
      <c r="G10" s="635"/>
      <c r="H10" s="635"/>
      <c r="I10" s="635"/>
      <c r="J10" s="635"/>
      <c r="K10" s="635"/>
      <c r="L10" s="635"/>
      <c r="M10" s="636"/>
    </row>
    <row r="11" spans="1:16" s="300" customFormat="1" x14ac:dyDescent="0.35">
      <c r="A11" s="364" t="s">
        <v>44</v>
      </c>
      <c r="B11" s="583" t="s">
        <v>252</v>
      </c>
      <c r="C11" s="371">
        <v>44718</v>
      </c>
      <c r="D11" s="372" t="s">
        <v>247</v>
      </c>
      <c r="E11" s="373" t="s">
        <v>248</v>
      </c>
      <c r="F11" s="634" t="s">
        <v>289</v>
      </c>
      <c r="G11" s="635"/>
      <c r="H11" s="635"/>
      <c r="I11" s="635"/>
      <c r="J11" s="635"/>
      <c r="K11" s="635"/>
      <c r="L11" s="635"/>
      <c r="M11" s="636"/>
    </row>
    <row r="12" spans="1:16" s="300" customFormat="1" ht="15" thickBot="1" x14ac:dyDescent="0.4">
      <c r="A12" s="298"/>
      <c r="B12" s="584"/>
      <c r="C12" s="585"/>
      <c r="D12" s="586"/>
      <c r="E12" s="390"/>
      <c r="F12" s="640"/>
      <c r="G12" s="641"/>
      <c r="H12" s="641"/>
      <c r="I12" s="641"/>
      <c r="J12" s="641"/>
      <c r="K12" s="641"/>
      <c r="L12" s="641"/>
      <c r="M12" s="642"/>
    </row>
    <row r="13" spans="1:16" s="300" customFormat="1" ht="15" thickBot="1" x14ac:dyDescent="0.4">
      <c r="A13" s="364" t="s">
        <v>116</v>
      </c>
      <c r="B13" s="587" t="s">
        <v>252</v>
      </c>
      <c r="C13" s="371">
        <v>44750</v>
      </c>
      <c r="D13" s="372" t="s">
        <v>247</v>
      </c>
      <c r="E13" s="373" t="s">
        <v>248</v>
      </c>
      <c r="F13" s="634" t="s">
        <v>290</v>
      </c>
      <c r="G13" s="635"/>
      <c r="H13" s="635"/>
      <c r="I13" s="635"/>
      <c r="J13" s="635"/>
      <c r="K13" s="635"/>
      <c r="L13" s="635"/>
      <c r="M13" s="636"/>
    </row>
    <row r="14" spans="1:16" s="300" customFormat="1" ht="14.4" customHeight="1" thickBot="1" x14ac:dyDescent="0.4">
      <c r="A14" s="360" t="s">
        <v>117</v>
      </c>
      <c r="B14" s="361" t="s">
        <v>252</v>
      </c>
      <c r="C14" s="369">
        <v>44778</v>
      </c>
      <c r="D14" s="362" t="s">
        <v>247</v>
      </c>
      <c r="E14" s="363" t="s">
        <v>248</v>
      </c>
      <c r="F14" s="659" t="s">
        <v>291</v>
      </c>
      <c r="G14" s="660"/>
      <c r="H14" s="660"/>
      <c r="I14" s="660"/>
      <c r="J14" s="660"/>
      <c r="K14" s="660"/>
      <c r="L14" s="660"/>
      <c r="M14" s="661"/>
    </row>
    <row r="15" spans="1:16" s="300" customFormat="1" ht="14.4" customHeight="1" x14ac:dyDescent="0.35">
      <c r="A15" s="298" t="s">
        <v>118</v>
      </c>
      <c r="B15" s="577" t="s">
        <v>252</v>
      </c>
      <c r="C15" s="578">
        <v>44812</v>
      </c>
      <c r="D15" s="579" t="s">
        <v>247</v>
      </c>
      <c r="E15" s="376" t="s">
        <v>248</v>
      </c>
      <c r="F15" s="652" t="s">
        <v>292</v>
      </c>
      <c r="G15" s="653"/>
      <c r="H15" s="653"/>
      <c r="I15" s="653"/>
      <c r="J15" s="653"/>
      <c r="K15" s="653"/>
      <c r="L15" s="653"/>
      <c r="M15" s="654"/>
    </row>
    <row r="16" spans="1:16" s="300" customFormat="1" ht="15" thickBot="1" x14ac:dyDescent="0.4">
      <c r="A16" s="298"/>
      <c r="B16" s="577"/>
      <c r="C16" s="578"/>
      <c r="D16" s="579"/>
      <c r="E16" s="376"/>
      <c r="F16" s="662" t="s">
        <v>293</v>
      </c>
      <c r="G16" s="663"/>
      <c r="H16" s="663"/>
      <c r="I16" s="663"/>
      <c r="J16" s="663"/>
      <c r="K16" s="663"/>
      <c r="L16" s="663"/>
      <c r="M16" s="664"/>
    </row>
    <row r="17" spans="1:16" s="300" customFormat="1" ht="14.4" customHeight="1" x14ac:dyDescent="0.35">
      <c r="A17" s="364" t="s">
        <v>119</v>
      </c>
      <c r="B17" s="629" t="s">
        <v>294</v>
      </c>
      <c r="C17" s="371">
        <v>44841</v>
      </c>
      <c r="D17" s="372" t="s">
        <v>247</v>
      </c>
      <c r="E17" s="373" t="s">
        <v>248</v>
      </c>
      <c r="F17" s="652" t="s">
        <v>292</v>
      </c>
      <c r="G17" s="653"/>
      <c r="H17" s="653"/>
      <c r="I17" s="653"/>
      <c r="J17" s="653"/>
      <c r="K17" s="653"/>
      <c r="L17" s="653"/>
      <c r="M17" s="654"/>
    </row>
    <row r="18" spans="1:16" s="300" customFormat="1" x14ac:dyDescent="0.35">
      <c r="A18" s="298"/>
      <c r="B18" s="630"/>
      <c r="C18" s="588"/>
      <c r="D18" s="586"/>
      <c r="E18" s="390"/>
      <c r="F18" s="662" t="s">
        <v>295</v>
      </c>
      <c r="G18" s="663"/>
      <c r="H18" s="663"/>
      <c r="I18" s="663"/>
      <c r="J18" s="663"/>
      <c r="K18" s="663"/>
      <c r="L18" s="663"/>
      <c r="M18" s="664"/>
    </row>
    <row r="19" spans="1:16" s="300" customFormat="1" ht="15" thickBot="1" x14ac:dyDescent="0.4">
      <c r="A19" s="365"/>
      <c r="B19" s="366"/>
      <c r="C19" s="392"/>
      <c r="D19" s="367"/>
      <c r="E19" s="368"/>
      <c r="F19" s="649"/>
      <c r="G19" s="650"/>
      <c r="H19" s="650"/>
      <c r="I19" s="650"/>
      <c r="J19" s="650"/>
      <c r="K19" s="650"/>
      <c r="L19" s="650"/>
      <c r="M19" s="651"/>
    </row>
    <row r="20" spans="1:16" s="300" customFormat="1" x14ac:dyDescent="0.35">
      <c r="A20" s="364" t="s">
        <v>120</v>
      </c>
      <c r="B20" s="370"/>
      <c r="C20" s="371"/>
      <c r="D20" s="372"/>
      <c r="E20" s="373"/>
      <c r="F20" s="634"/>
      <c r="G20" s="635"/>
      <c r="H20" s="635"/>
      <c r="I20" s="635"/>
      <c r="J20" s="635"/>
      <c r="K20" s="635"/>
      <c r="L20" s="635"/>
      <c r="M20" s="636"/>
      <c r="N20" s="310"/>
      <c r="O20" s="310"/>
      <c r="P20" s="310"/>
    </row>
    <row r="21" spans="1:16" s="300" customFormat="1" x14ac:dyDescent="0.35">
      <c r="A21" s="298"/>
      <c r="B21" s="577"/>
      <c r="C21" s="578"/>
      <c r="D21" s="579"/>
      <c r="E21" s="376"/>
      <c r="F21" s="637"/>
      <c r="G21" s="638"/>
      <c r="H21" s="638"/>
      <c r="I21" s="638"/>
      <c r="J21" s="638"/>
      <c r="K21" s="638"/>
      <c r="L21" s="638"/>
      <c r="M21" s="639"/>
    </row>
    <row r="22" spans="1:16" s="300" customFormat="1" ht="14.4" customHeight="1" thickBot="1" x14ac:dyDescent="0.4">
      <c r="A22" s="378"/>
      <c r="B22" s="379"/>
      <c r="C22" s="391"/>
      <c r="D22" s="380"/>
      <c r="E22" s="381"/>
      <c r="F22" s="655"/>
      <c r="G22" s="656"/>
      <c r="H22" s="656"/>
      <c r="I22" s="656"/>
      <c r="J22" s="656"/>
      <c r="K22" s="656"/>
      <c r="L22" s="656"/>
      <c r="M22" s="657"/>
    </row>
    <row r="23" spans="1:16" s="300" customFormat="1" x14ac:dyDescent="0.35">
      <c r="A23" s="377" t="s">
        <v>121</v>
      </c>
      <c r="B23" s="370"/>
      <c r="C23" s="371"/>
      <c r="D23" s="372"/>
      <c r="E23" s="373"/>
      <c r="F23" s="634"/>
      <c r="G23" s="635"/>
      <c r="H23" s="635"/>
      <c r="I23" s="635"/>
      <c r="J23" s="635"/>
      <c r="K23" s="635"/>
      <c r="L23" s="635"/>
      <c r="M23" s="636"/>
    </row>
    <row r="24" spans="1:16" x14ac:dyDescent="0.35">
      <c r="A24" s="298"/>
      <c r="B24" s="577"/>
      <c r="C24" s="578"/>
      <c r="D24" s="579"/>
      <c r="E24" s="376"/>
      <c r="F24" s="637"/>
      <c r="G24" s="638"/>
      <c r="H24" s="638"/>
      <c r="I24" s="638"/>
      <c r="J24" s="638"/>
      <c r="K24" s="638"/>
      <c r="L24" s="638"/>
      <c r="M24" s="639"/>
    </row>
    <row r="25" spans="1:16" ht="15" thickBot="1" x14ac:dyDescent="0.4">
      <c r="A25" s="589"/>
      <c r="B25" s="584"/>
      <c r="C25" s="588"/>
      <c r="D25" s="586"/>
      <c r="E25" s="390"/>
      <c r="F25" s="640"/>
      <c r="G25" s="641"/>
      <c r="H25" s="641"/>
      <c r="I25" s="641"/>
      <c r="J25" s="641"/>
      <c r="K25" s="641"/>
      <c r="L25" s="641"/>
      <c r="M25" s="642"/>
    </row>
    <row r="26" spans="1:16" x14ac:dyDescent="0.35">
      <c r="A26" s="364" t="s">
        <v>122</v>
      </c>
      <c r="B26" s="590"/>
      <c r="C26" s="591"/>
      <c r="D26" s="592"/>
      <c r="E26" s="593"/>
      <c r="F26" s="643"/>
      <c r="G26" s="644"/>
      <c r="H26" s="644"/>
      <c r="I26" s="644"/>
      <c r="J26" s="644"/>
      <c r="K26" s="644"/>
      <c r="L26" s="644"/>
      <c r="M26" s="645"/>
    </row>
    <row r="27" spans="1:16" x14ac:dyDescent="0.35">
      <c r="A27" s="298"/>
      <c r="B27" s="594"/>
      <c r="C27" s="585"/>
      <c r="D27" s="595"/>
      <c r="E27" s="596"/>
      <c r="F27" s="646"/>
      <c r="G27" s="647"/>
      <c r="H27" s="647"/>
      <c r="I27" s="647"/>
      <c r="J27" s="647"/>
      <c r="K27" s="647"/>
      <c r="L27" s="647"/>
      <c r="M27" s="648"/>
    </row>
    <row r="28" spans="1:16" ht="15" thickBot="1" x14ac:dyDescent="0.4">
      <c r="A28" s="365"/>
      <c r="B28" s="366"/>
      <c r="C28" s="392"/>
      <c r="D28" s="367"/>
      <c r="E28" s="368"/>
      <c r="F28" s="649"/>
      <c r="G28" s="650"/>
      <c r="H28" s="650"/>
      <c r="I28" s="650"/>
      <c r="J28" s="650"/>
      <c r="K28" s="650"/>
      <c r="L28" s="650"/>
      <c r="M28" s="651"/>
    </row>
    <row r="29" spans="1:16" x14ac:dyDescent="0.35">
      <c r="A29" s="364" t="s">
        <v>149</v>
      </c>
      <c r="B29" s="590"/>
      <c r="C29" s="591"/>
      <c r="D29" s="592"/>
      <c r="E29" s="593"/>
      <c r="F29" s="643"/>
      <c r="G29" s="644"/>
      <c r="H29" s="644"/>
      <c r="I29" s="644"/>
      <c r="J29" s="644"/>
      <c r="K29" s="644"/>
      <c r="L29" s="644"/>
      <c r="M29" s="645"/>
    </row>
    <row r="30" spans="1:16" x14ac:dyDescent="0.35">
      <c r="A30" s="298"/>
      <c r="B30" s="594"/>
      <c r="C30" s="585"/>
      <c r="D30" s="595"/>
      <c r="E30" s="596"/>
      <c r="F30" s="646"/>
      <c r="G30" s="647"/>
      <c r="H30" s="647"/>
      <c r="I30" s="647"/>
      <c r="J30" s="647"/>
      <c r="K30" s="647"/>
      <c r="L30" s="647"/>
      <c r="M30" s="648"/>
    </row>
    <row r="31" spans="1:16" ht="15" thickBot="1" x14ac:dyDescent="0.4">
      <c r="A31" s="365"/>
      <c r="B31" s="366"/>
      <c r="C31" s="392"/>
      <c r="D31" s="367"/>
      <c r="E31" s="368"/>
      <c r="F31" s="649"/>
      <c r="G31" s="650"/>
      <c r="H31" s="650"/>
      <c r="I31" s="650"/>
      <c r="J31" s="650"/>
      <c r="K31" s="650"/>
      <c r="L31" s="650"/>
      <c r="M31" s="651"/>
    </row>
    <row r="32" spans="1:16" x14ac:dyDescent="0.35">
      <c r="A32" s="364" t="s">
        <v>150</v>
      </c>
      <c r="B32" s="370"/>
      <c r="C32" s="371"/>
      <c r="D32" s="372"/>
      <c r="E32" s="373"/>
      <c r="F32" s="634"/>
      <c r="G32" s="635"/>
      <c r="H32" s="635"/>
      <c r="I32" s="635"/>
      <c r="J32" s="635"/>
      <c r="K32" s="635"/>
      <c r="L32" s="635"/>
      <c r="M32" s="636"/>
    </row>
    <row r="33" spans="1:13" x14ac:dyDescent="0.35">
      <c r="A33" s="298"/>
      <c r="B33" s="577"/>
      <c r="C33" s="578"/>
      <c r="D33" s="579"/>
      <c r="E33" s="376"/>
      <c r="F33" s="637"/>
      <c r="G33" s="638"/>
      <c r="H33" s="638"/>
      <c r="I33" s="638"/>
      <c r="J33" s="638"/>
      <c r="K33" s="638"/>
      <c r="L33" s="638"/>
      <c r="M33" s="639"/>
    </row>
    <row r="34" spans="1:13" ht="15" thickBot="1" x14ac:dyDescent="0.4">
      <c r="A34" s="365"/>
      <c r="B34" s="366"/>
      <c r="C34" s="367"/>
      <c r="D34" s="367"/>
      <c r="E34" s="368"/>
      <c r="F34" s="631"/>
      <c r="G34" s="632"/>
      <c r="H34" s="632"/>
      <c r="I34" s="632"/>
      <c r="J34" s="632"/>
      <c r="K34" s="632"/>
      <c r="L34" s="632"/>
      <c r="M34" s="633"/>
    </row>
    <row r="35" spans="1:13" x14ac:dyDescent="0.35">
      <c r="A35" s="364" t="s">
        <v>151</v>
      </c>
      <c r="B35" s="370"/>
      <c r="C35" s="371"/>
      <c r="D35" s="372"/>
      <c r="E35" s="373"/>
      <c r="F35" s="634"/>
      <c r="G35" s="635"/>
      <c r="H35" s="635"/>
      <c r="I35" s="635"/>
      <c r="J35" s="635"/>
      <c r="K35" s="635"/>
      <c r="L35" s="635"/>
      <c r="M35" s="636"/>
    </row>
    <row r="36" spans="1:13" x14ac:dyDescent="0.35">
      <c r="A36" s="298"/>
      <c r="B36" s="577"/>
      <c r="C36" s="578"/>
      <c r="D36" s="579"/>
      <c r="E36" s="376"/>
      <c r="F36" s="637"/>
      <c r="G36" s="638"/>
      <c r="H36" s="638"/>
      <c r="I36" s="638"/>
      <c r="J36" s="638"/>
      <c r="K36" s="638"/>
      <c r="L36" s="638"/>
      <c r="M36" s="639"/>
    </row>
    <row r="37" spans="1:13" ht="15" thickBot="1" x14ac:dyDescent="0.4">
      <c r="A37" s="365"/>
      <c r="B37" s="366"/>
      <c r="C37" s="367"/>
      <c r="D37" s="367"/>
      <c r="E37" s="368"/>
      <c r="F37" s="631"/>
      <c r="G37" s="632"/>
      <c r="H37" s="632"/>
      <c r="I37" s="632"/>
      <c r="J37" s="632"/>
      <c r="K37" s="632"/>
      <c r="L37" s="632"/>
      <c r="M37" s="633"/>
    </row>
    <row r="38" spans="1:13" x14ac:dyDescent="0.35">
      <c r="A38" s="1"/>
    </row>
    <row r="39" spans="1:13" x14ac:dyDescent="0.35">
      <c r="A39" s="1"/>
    </row>
    <row r="40" spans="1:13" x14ac:dyDescent="0.35">
      <c r="A40" s="658" t="s">
        <v>200</v>
      </c>
      <c r="B40" s="658"/>
    </row>
  </sheetData>
  <mergeCells count="36">
    <mergeCell ref="F2:M2"/>
    <mergeCell ref="F4:M4"/>
    <mergeCell ref="F5:M5"/>
    <mergeCell ref="F6:M6"/>
    <mergeCell ref="F13:M13"/>
    <mergeCell ref="F3:M3"/>
    <mergeCell ref="F7:M7"/>
    <mergeCell ref="F8:M8"/>
    <mergeCell ref="F10:M10"/>
    <mergeCell ref="F15:M15"/>
    <mergeCell ref="F14:M14"/>
    <mergeCell ref="F16:M16"/>
    <mergeCell ref="F19:M19"/>
    <mergeCell ref="F11:M12"/>
    <mergeCell ref="F18:M18"/>
    <mergeCell ref="A40:B40"/>
    <mergeCell ref="F29:M29"/>
    <mergeCell ref="F30:M30"/>
    <mergeCell ref="F31:M31"/>
    <mergeCell ref="F32:M32"/>
    <mergeCell ref="F33:M33"/>
    <mergeCell ref="B17:B18"/>
    <mergeCell ref="F34:M34"/>
    <mergeCell ref="F35:M35"/>
    <mergeCell ref="F36:M36"/>
    <mergeCell ref="F37:M37"/>
    <mergeCell ref="F24:M24"/>
    <mergeCell ref="F25:M25"/>
    <mergeCell ref="F26:M26"/>
    <mergeCell ref="F27:M27"/>
    <mergeCell ref="F28:M28"/>
    <mergeCell ref="F17:M17"/>
    <mergeCell ref="F20:M20"/>
    <mergeCell ref="F21:M21"/>
    <mergeCell ref="F23:M23"/>
    <mergeCell ref="F22:M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theme="0" tint="-0.34998626667073579"/>
  </sheetPr>
  <dimension ref="A1:CY112"/>
  <sheetViews>
    <sheetView topLeftCell="A7" zoomScale="80" zoomScaleNormal="80" workbookViewId="0">
      <selection activeCell="U41" sqref="U41:U53"/>
    </sheetView>
  </sheetViews>
  <sheetFormatPr defaultRowHeight="14.5" x14ac:dyDescent="0.35"/>
  <cols>
    <col min="1" max="1" width="10.54296875" customWidth="1"/>
    <col min="2" max="2" width="24.90625" customWidth="1"/>
    <col min="3" max="11" width="14.453125" customWidth="1"/>
    <col min="12" max="16" width="14.08984375" bestFit="1" customWidth="1"/>
    <col min="17" max="27" width="14.08984375" customWidth="1"/>
    <col min="28" max="29" width="10.54296875" bestFit="1" customWidth="1"/>
  </cols>
  <sheetData>
    <row r="1" spans="1:103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</row>
    <row r="2" spans="1:103" ht="15" thickBot="1" x14ac:dyDescent="0.4">
      <c r="A2" s="18"/>
      <c r="B2" s="29" t="s">
        <v>13</v>
      </c>
      <c r="C2" s="567">
        <f>' 1M - RES'!C2</f>
        <v>0.82499999999999996</v>
      </c>
      <c r="D2" s="567">
        <f>C2</f>
        <v>0.82499999999999996</v>
      </c>
      <c r="E2" s="563">
        <f t="shared" ref="E2:AA2" si="0">D2</f>
        <v>0.82499999999999996</v>
      </c>
      <c r="F2" s="568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103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</row>
    <row r="4" spans="1:103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103" ht="15" customHeight="1" x14ac:dyDescent="0.35">
      <c r="A5" s="775"/>
      <c r="B5" s="11" t="s">
        <v>20</v>
      </c>
      <c r="C5" s="3">
        <f>'BIZ kWh ENTRY'!C164</f>
        <v>0</v>
      </c>
      <c r="D5" s="3">
        <f>'BIZ kWh ENTRY'!D164</f>
        <v>0</v>
      </c>
      <c r="E5" s="3">
        <f>'BIZ kWh ENTRY'!E164</f>
        <v>0</v>
      </c>
      <c r="F5" s="3">
        <f>'BIZ kWh ENTRY'!F164</f>
        <v>0</v>
      </c>
      <c r="G5" s="3">
        <f>'BIZ kWh ENTRY'!G164</f>
        <v>0</v>
      </c>
      <c r="H5" s="3">
        <f>'BIZ kWh ENTRY'!H164</f>
        <v>90140</v>
      </c>
      <c r="I5" s="3">
        <f>'BIZ kWh ENTRY'!I164</f>
        <v>0</v>
      </c>
      <c r="J5" s="3">
        <f>'BIZ kWh ENTRY'!J164</f>
        <v>-90140</v>
      </c>
      <c r="K5" s="3">
        <f>'BIZ kWh ENTRY'!K164</f>
        <v>0</v>
      </c>
      <c r="L5" s="3">
        <f>'BIZ kWh ENTRY'!L164</f>
        <v>0</v>
      </c>
      <c r="M5" s="3">
        <f>'BIZ kWh ENTRY'!M164</f>
        <v>52353.147769965668</v>
      </c>
      <c r="N5" s="3">
        <f>'BIZ kWh ENTRY'!N164</f>
        <v>105139.74624697377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103" x14ac:dyDescent="0.35">
      <c r="A6" s="775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0</v>
      </c>
      <c r="M6" s="3">
        <f>'BIZ kWh ENTRY'!M165</f>
        <v>415.86580653259563</v>
      </c>
      <c r="N6" s="3">
        <f>'BIZ kWh ENTRY'!N165</f>
        <v>1698.0608483068204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103" x14ac:dyDescent="0.35">
      <c r="A7" s="775"/>
      <c r="B7" s="11" t="s">
        <v>21</v>
      </c>
      <c r="C7" s="3">
        <f>'BIZ kWh ENTRY'!C166</f>
        <v>0</v>
      </c>
      <c r="D7" s="3">
        <f>'BIZ kWh ENTRY'!D166</f>
        <v>0</v>
      </c>
      <c r="E7" s="3">
        <f>'BIZ kWh ENTRY'!E166</f>
        <v>0</v>
      </c>
      <c r="F7" s="3">
        <f>'BIZ kWh ENTRY'!F166</f>
        <v>0</v>
      </c>
      <c r="G7" s="3">
        <f>'BIZ kWh ENTRY'!G166</f>
        <v>0</v>
      </c>
      <c r="H7" s="3">
        <f>'BIZ kWh ENTRY'!H166</f>
        <v>0</v>
      </c>
      <c r="I7" s="3">
        <f>'BIZ kWh ENTRY'!I166</f>
        <v>0</v>
      </c>
      <c r="J7" s="3">
        <f>'BIZ kWh ENTRY'!J166</f>
        <v>0</v>
      </c>
      <c r="K7" s="3">
        <f>'BIZ kWh ENTRY'!K166</f>
        <v>0</v>
      </c>
      <c r="L7" s="3">
        <f>'BIZ kWh ENTRY'!L166</f>
        <v>0</v>
      </c>
      <c r="M7" s="3">
        <f>'BIZ kWh ENTRY'!M166</f>
        <v>2454.759831956369</v>
      </c>
      <c r="N7" s="3">
        <f>'BIZ kWh ENTRY'!N166</f>
        <v>4591.8449546372212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103" x14ac:dyDescent="0.35">
      <c r="A8" s="775"/>
      <c r="B8" s="11" t="s">
        <v>1</v>
      </c>
      <c r="C8" s="3">
        <f>'BIZ kWh ENTRY'!C167</f>
        <v>0</v>
      </c>
      <c r="D8" s="3">
        <f>'BIZ kWh ENTRY'!D167</f>
        <v>4106</v>
      </c>
      <c r="E8" s="3">
        <f>'BIZ kWh ENTRY'!E167</f>
        <v>11220</v>
      </c>
      <c r="F8" s="3">
        <f>'BIZ kWh ENTRY'!F167</f>
        <v>7332</v>
      </c>
      <c r="G8" s="3">
        <f>'BIZ kWh ENTRY'!G167</f>
        <v>7779</v>
      </c>
      <c r="H8" s="3">
        <f>'BIZ kWh ENTRY'!H167</f>
        <v>8313</v>
      </c>
      <c r="I8" s="3">
        <f>'BIZ kWh ENTRY'!I167</f>
        <v>66990</v>
      </c>
      <c r="J8" s="3">
        <f>'BIZ kWh ENTRY'!J167</f>
        <v>12855</v>
      </c>
      <c r="K8" s="3">
        <f>'BIZ kWh ENTRY'!K167</f>
        <v>20870</v>
      </c>
      <c r="L8" s="3">
        <f>'BIZ kWh ENTRY'!L167</f>
        <v>-2187</v>
      </c>
      <c r="M8" s="3">
        <f>'BIZ kWh ENTRY'!M167</f>
        <v>209821.49316991243</v>
      </c>
      <c r="N8" s="3">
        <f>'BIZ kWh ENTRY'!N167</f>
        <v>421853.65782529861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103" x14ac:dyDescent="0.35">
      <c r="A9" s="775"/>
      <c r="B9" s="12" t="s">
        <v>22</v>
      </c>
      <c r="C9" s="3">
        <f>'BIZ kWh ENTRY'!C168</f>
        <v>0</v>
      </c>
      <c r="D9" s="3">
        <f>'BIZ kWh ENTRY'!D168</f>
        <v>0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0</v>
      </c>
      <c r="K9" s="3">
        <f>'BIZ kWh ENTRY'!K168</f>
        <v>0</v>
      </c>
      <c r="L9" s="3">
        <f>'BIZ kWh ENTRY'!L168</f>
        <v>0</v>
      </c>
      <c r="M9" s="3">
        <f>'BIZ kWh ENTRY'!M168</f>
        <v>58697.472576273387</v>
      </c>
      <c r="N9" s="3">
        <f>'BIZ kWh ENTRY'!N168</f>
        <v>153870.72368134142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103" x14ac:dyDescent="0.35">
      <c r="A10" s="775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469.01059281891446</v>
      </c>
      <c r="N10" s="3">
        <f>'BIZ kWh ENTRY'!N169</f>
        <v>433.98103519984733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103" x14ac:dyDescent="0.35">
      <c r="A11" s="775"/>
      <c r="B11" s="11" t="s">
        <v>3</v>
      </c>
      <c r="C11" s="3">
        <f>'BIZ kWh ENTRY'!C170</f>
        <v>0</v>
      </c>
      <c r="D11" s="3">
        <f>'BIZ kWh ENTRY'!D170</f>
        <v>0</v>
      </c>
      <c r="E11" s="3">
        <f>'BIZ kWh ENTRY'!E170</f>
        <v>0</v>
      </c>
      <c r="F11" s="3">
        <f>'BIZ kWh ENTRY'!F170</f>
        <v>4194210</v>
      </c>
      <c r="G11" s="3">
        <f>'BIZ kWh ENTRY'!G170</f>
        <v>96395</v>
      </c>
      <c r="H11" s="3">
        <f>'BIZ kWh ENTRY'!H170</f>
        <v>0</v>
      </c>
      <c r="I11" s="3">
        <f>'BIZ kWh ENTRY'!I170</f>
        <v>185367</v>
      </c>
      <c r="J11" s="3">
        <f>'BIZ kWh ENTRY'!J170</f>
        <v>34360</v>
      </c>
      <c r="K11" s="3">
        <f>'BIZ kWh ENTRY'!K170</f>
        <v>34360</v>
      </c>
      <c r="L11" s="3">
        <f>'BIZ kWh ENTRY'!L170</f>
        <v>-4184678</v>
      </c>
      <c r="M11" s="3">
        <f>'BIZ kWh ENTRY'!M170</f>
        <v>330003.11497259105</v>
      </c>
      <c r="N11" s="3">
        <f>'BIZ kWh ENTRY'!N170</f>
        <v>1126999.7163932142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103" x14ac:dyDescent="0.35">
      <c r="A12" s="775"/>
      <c r="B12" s="11" t="s">
        <v>4</v>
      </c>
      <c r="C12" s="3">
        <f>'BIZ kWh ENTRY'!C171</f>
        <v>0</v>
      </c>
      <c r="D12" s="3">
        <f>'BIZ kWh ENTRY'!D171</f>
        <v>762830</v>
      </c>
      <c r="E12" s="3">
        <f>'BIZ kWh ENTRY'!E171</f>
        <v>951083</v>
      </c>
      <c r="F12" s="3">
        <f>'BIZ kWh ENTRY'!F171</f>
        <v>5192673</v>
      </c>
      <c r="G12" s="3">
        <f>'BIZ kWh ENTRY'!G171</f>
        <v>1387506</v>
      </c>
      <c r="H12" s="3">
        <f>'BIZ kWh ENTRY'!H171</f>
        <v>1361926</v>
      </c>
      <c r="I12" s="3">
        <f>'BIZ kWh ENTRY'!I171</f>
        <v>1966168.16015625</v>
      </c>
      <c r="J12" s="3">
        <f>'BIZ kWh ENTRY'!J171</f>
        <v>1476846.0301818848</v>
      </c>
      <c r="K12" s="3">
        <f>'BIZ kWh ENTRY'!K171</f>
        <v>2011304</v>
      </c>
      <c r="L12" s="3">
        <f>'BIZ kWh ENTRY'!L171</f>
        <v>-2821771.4</v>
      </c>
      <c r="M12" s="3">
        <f>'BIZ kWh ENTRY'!M171</f>
        <v>3350555.3065133002</v>
      </c>
      <c r="N12" s="3">
        <f>'BIZ kWh ENTRY'!N171</f>
        <v>5058942.9271986391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103" x14ac:dyDescent="0.35">
      <c r="A13" s="775"/>
      <c r="B13" s="11" t="s">
        <v>5</v>
      </c>
      <c r="C13" s="3">
        <f>'BIZ kWh ENTRY'!C172</f>
        <v>0</v>
      </c>
      <c r="D13" s="3">
        <f>'BIZ kWh ENTRY'!D172</f>
        <v>0</v>
      </c>
      <c r="E13" s="3">
        <f>'BIZ kWh ENTRY'!E172</f>
        <v>0</v>
      </c>
      <c r="F13" s="3">
        <f>'BIZ kWh ENTRY'!F172</f>
        <v>20971</v>
      </c>
      <c r="G13" s="3">
        <f>'BIZ kWh ENTRY'!G172</f>
        <v>22544</v>
      </c>
      <c r="H13" s="3">
        <f>'BIZ kWh ENTRY'!H172</f>
        <v>720000</v>
      </c>
      <c r="I13" s="3">
        <f>'BIZ kWh ENTRY'!I172</f>
        <v>0</v>
      </c>
      <c r="J13" s="3">
        <f>'BIZ kWh ENTRY'!J172</f>
        <v>0</v>
      </c>
      <c r="K13" s="3">
        <f>'BIZ kWh ENTRY'!K172</f>
        <v>0</v>
      </c>
      <c r="L13" s="3">
        <f>'BIZ kWh ENTRY'!L172</f>
        <v>-720000</v>
      </c>
      <c r="M13" s="3">
        <f>'BIZ kWh ENTRY'!M172</f>
        <v>15998.628416861522</v>
      </c>
      <c r="N13" s="3">
        <f>'BIZ kWh ENTRY'!N172</f>
        <v>14803.719635407035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103" x14ac:dyDescent="0.35">
      <c r="A14" s="775"/>
      <c r="B14" s="11" t="s">
        <v>23</v>
      </c>
      <c r="C14" s="3">
        <f>'BIZ kWh ENTRY'!C173</f>
        <v>0</v>
      </c>
      <c r="D14" s="3">
        <f>'BIZ kWh ENTRY'!D173</f>
        <v>0</v>
      </c>
      <c r="E14" s="3">
        <f>'BIZ kWh ENTRY'!E173</f>
        <v>0</v>
      </c>
      <c r="F14" s="3">
        <f>'BIZ kWh ENTRY'!F173</f>
        <v>0</v>
      </c>
      <c r="G14" s="3">
        <f>'BIZ kWh ENTRY'!G173</f>
        <v>0</v>
      </c>
      <c r="H14" s="3">
        <f>'BIZ kWh ENTRY'!H173</f>
        <v>0</v>
      </c>
      <c r="I14" s="3">
        <f>'BIZ kWh ENTRY'!I173</f>
        <v>0</v>
      </c>
      <c r="J14" s="3">
        <f>'BIZ kWh ENTRY'!J173</f>
        <v>0</v>
      </c>
      <c r="K14" s="3">
        <f>'BIZ kWh ENTRY'!K173</f>
        <v>0</v>
      </c>
      <c r="L14" s="3">
        <f>'BIZ kWh ENTRY'!L173</f>
        <v>0</v>
      </c>
      <c r="M14" s="3">
        <f>'BIZ kWh ENTRY'!M173</f>
        <v>36821.397479345535</v>
      </c>
      <c r="N14" s="3">
        <f>'BIZ kWh ENTRY'!N173</f>
        <v>68877.674319558311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103" x14ac:dyDescent="0.35">
      <c r="A15" s="775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103" x14ac:dyDescent="0.35">
      <c r="A16" s="775"/>
      <c r="B16" s="11" t="s">
        <v>7</v>
      </c>
      <c r="C16" s="3">
        <f>'BIZ kWh ENTRY'!C175</f>
        <v>0</v>
      </c>
      <c r="D16" s="3">
        <f>'BIZ kWh ENTRY'!D175</f>
        <v>5778</v>
      </c>
      <c r="E16" s="3">
        <f>'BIZ kWh ENTRY'!E175</f>
        <v>0</v>
      </c>
      <c r="F16" s="3">
        <f>'BIZ kWh ENTRY'!F175</f>
        <v>5831</v>
      </c>
      <c r="G16" s="3">
        <f>'BIZ kWh ENTRY'!G175</f>
        <v>11598</v>
      </c>
      <c r="H16" s="3">
        <f>'BIZ kWh ENTRY'!H175</f>
        <v>0</v>
      </c>
      <c r="I16" s="3">
        <f>'BIZ kWh ENTRY'!I175</f>
        <v>5778</v>
      </c>
      <c r="J16" s="3">
        <f>'BIZ kWh ENTRY'!J175</f>
        <v>0</v>
      </c>
      <c r="K16" s="3">
        <f>'BIZ kWh ENTRY'!K175</f>
        <v>0</v>
      </c>
      <c r="L16" s="3">
        <f>'BIZ kWh ENTRY'!L175</f>
        <v>0</v>
      </c>
      <c r="M16" s="3">
        <f>'BIZ kWh ENTRY'!M175</f>
        <v>31809.474556235178</v>
      </c>
      <c r="N16" s="3">
        <f>'BIZ kWh ENTRY'!N175</f>
        <v>75570.100461256967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ENTRY'!C176</f>
        <v>0</v>
      </c>
      <c r="D17" s="3">
        <f>'BIZ kWh ENTRY'!D176</f>
        <v>0</v>
      </c>
      <c r="E17" s="3">
        <f>'BIZ kWh ENTRY'!E176</f>
        <v>0</v>
      </c>
      <c r="F17" s="3">
        <f>'BIZ kWh ENTRY'!F176</f>
        <v>0</v>
      </c>
      <c r="G17" s="3">
        <f>'BIZ kWh ENTRY'!G176</f>
        <v>0</v>
      </c>
      <c r="H17" s="3">
        <f>'BIZ kWh ENTRY'!H176</f>
        <v>0</v>
      </c>
      <c r="I17" s="3">
        <f>'BIZ kWh ENTRY'!I176</f>
        <v>21156</v>
      </c>
      <c r="J17" s="3">
        <f>'BIZ kWh ENTRY'!J176</f>
        <v>0</v>
      </c>
      <c r="K17" s="3">
        <f>'BIZ kWh ENTRY'!K176</f>
        <v>0</v>
      </c>
      <c r="L17" s="3">
        <f>'BIZ kWh ENTRY'!L176</f>
        <v>0</v>
      </c>
      <c r="M17" s="3">
        <f>'BIZ kWh ENTRY'!M176</f>
        <v>5196.9903722076251</v>
      </c>
      <c r="N17" s="3">
        <f>'BIZ kWh ENTRY'!N176</f>
        <v>15788.90478568381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1M - RES'!B16</f>
        <v>Monthly kWh</v>
      </c>
      <c r="C19" s="256">
        <f>SUM(C5:C18)</f>
        <v>0</v>
      </c>
      <c r="D19" s="256">
        <f t="shared" ref="D19:AA19" si="1">SUM(D5:D18)</f>
        <v>772714</v>
      </c>
      <c r="E19" s="256">
        <f t="shared" si="1"/>
        <v>962303</v>
      </c>
      <c r="F19" s="256">
        <f t="shared" si="1"/>
        <v>9421017</v>
      </c>
      <c r="G19" s="256">
        <f t="shared" si="1"/>
        <v>1525822</v>
      </c>
      <c r="H19" s="256">
        <f t="shared" si="1"/>
        <v>2180379</v>
      </c>
      <c r="I19" s="256">
        <f t="shared" si="1"/>
        <v>2245459.16015625</v>
      </c>
      <c r="J19" s="256">
        <f t="shared" si="1"/>
        <v>1433921.0301818848</v>
      </c>
      <c r="K19" s="256">
        <f t="shared" si="1"/>
        <v>2066534</v>
      </c>
      <c r="L19" s="256">
        <f t="shared" si="1"/>
        <v>-7728636.4000000004</v>
      </c>
      <c r="M19" s="256">
        <f t="shared" si="1"/>
        <v>4094596.662058</v>
      </c>
      <c r="N19" s="256">
        <f t="shared" si="1"/>
        <v>7048571.0573855164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281"/>
      <c r="N20" s="9"/>
      <c r="O20" s="281"/>
      <c r="P20" s="281"/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282"/>
      <c r="D21" s="140"/>
      <c r="E21" s="282"/>
      <c r="F21" s="140"/>
      <c r="G21" s="140"/>
      <c r="H21" s="282"/>
      <c r="I21" s="140"/>
      <c r="J21" s="140"/>
      <c r="K21" s="282"/>
      <c r="L21" s="140"/>
      <c r="M21" s="140"/>
      <c r="N21" s="282"/>
      <c r="O21" s="140"/>
      <c r="P21" s="140"/>
      <c r="Q21" s="282"/>
      <c r="R21" s="140"/>
      <c r="S21" s="140"/>
      <c r="T21" s="282"/>
      <c r="U21" s="140"/>
      <c r="V21" s="140"/>
      <c r="W21" s="282"/>
      <c r="X21" s="140"/>
      <c r="Y21" s="140"/>
      <c r="Z21" s="282"/>
      <c r="AA21" s="140"/>
    </row>
    <row r="22" spans="1:27" ht="16" thickBot="1" x14ac:dyDescent="0.4">
      <c r="A22" s="777" t="s">
        <v>15</v>
      </c>
      <c r="B22" s="17" t="s">
        <v>10</v>
      </c>
      <c r="C22" s="156">
        <f>C$4</f>
        <v>44562</v>
      </c>
      <c r="D22" s="156">
        <f t="shared" ref="D22:AA22" si="2">D$4</f>
        <v>44593</v>
      </c>
      <c r="E22" s="156">
        <f t="shared" si="2"/>
        <v>44621</v>
      </c>
      <c r="F22" s="156">
        <f t="shared" si="2"/>
        <v>44652</v>
      </c>
      <c r="G22" s="156">
        <f t="shared" si="2"/>
        <v>44682</v>
      </c>
      <c r="H22" s="156">
        <f t="shared" si="2"/>
        <v>44713</v>
      </c>
      <c r="I22" s="156">
        <f t="shared" si="2"/>
        <v>44743</v>
      </c>
      <c r="J22" s="156">
        <f t="shared" si="2"/>
        <v>44774</v>
      </c>
      <c r="K22" s="156">
        <f t="shared" si="2"/>
        <v>44805</v>
      </c>
      <c r="L22" s="156">
        <f t="shared" si="2"/>
        <v>44835</v>
      </c>
      <c r="M22" s="156">
        <f t="shared" si="2"/>
        <v>44866</v>
      </c>
      <c r="N22" s="156">
        <f t="shared" si="2"/>
        <v>44896</v>
      </c>
      <c r="O22" s="156">
        <f t="shared" si="2"/>
        <v>44927</v>
      </c>
      <c r="P22" s="156">
        <f t="shared" si="2"/>
        <v>44958</v>
      </c>
      <c r="Q22" s="156">
        <f t="shared" si="2"/>
        <v>44986</v>
      </c>
      <c r="R22" s="156">
        <f t="shared" si="2"/>
        <v>45017</v>
      </c>
      <c r="S22" s="156">
        <f t="shared" si="2"/>
        <v>45047</v>
      </c>
      <c r="T22" s="156">
        <f t="shared" si="2"/>
        <v>45078</v>
      </c>
      <c r="U22" s="156">
        <f t="shared" si="2"/>
        <v>45108</v>
      </c>
      <c r="V22" s="156">
        <f t="shared" si="2"/>
        <v>45139</v>
      </c>
      <c r="W22" s="156">
        <f t="shared" si="2"/>
        <v>45170</v>
      </c>
      <c r="X22" s="156">
        <f t="shared" si="2"/>
        <v>45200</v>
      </c>
      <c r="Y22" s="156">
        <f t="shared" si="2"/>
        <v>45231</v>
      </c>
      <c r="Z22" s="156">
        <f t="shared" si="2"/>
        <v>45261</v>
      </c>
      <c r="AA22" s="156">
        <f t="shared" si="2"/>
        <v>45292</v>
      </c>
    </row>
    <row r="23" spans="1:27" ht="15" customHeight="1" x14ac:dyDescent="0.35">
      <c r="A23" s="778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4" si="4">IF(SUM($C$19:$N$19)=0,0,D23+E5)</f>
        <v>0</v>
      </c>
      <c r="F23" s="3">
        <f t="shared" si="4"/>
        <v>0</v>
      </c>
      <c r="G23" s="3">
        <f t="shared" si="4"/>
        <v>0</v>
      </c>
      <c r="H23" s="399">
        <f t="shared" si="4"/>
        <v>90140</v>
      </c>
      <c r="I23" s="3">
        <f t="shared" si="4"/>
        <v>90140</v>
      </c>
      <c r="J23" s="3">
        <f t="shared" si="4"/>
        <v>0</v>
      </c>
      <c r="K23" s="3">
        <f t="shared" ref="K23:K35" si="5">IF(SUM($C$19:$N$19)=0,0,J23+K5)</f>
        <v>0</v>
      </c>
      <c r="L23" s="3">
        <f t="shared" ref="L23:L35" si="6">IF(SUM($C$19:$N$19)=0,0,K23+L5)</f>
        <v>0</v>
      </c>
      <c r="M23" s="3">
        <f t="shared" si="4"/>
        <v>52353.147769965668</v>
      </c>
      <c r="N23" s="3">
        <f t="shared" si="4"/>
        <v>157492.89401693945</v>
      </c>
      <c r="O23" s="3">
        <f t="shared" si="4"/>
        <v>157492.89401693945</v>
      </c>
      <c r="P23" s="3">
        <f t="shared" si="4"/>
        <v>157492.89401693945</v>
      </c>
      <c r="Q23" s="3">
        <f t="shared" si="4"/>
        <v>157492.89401693945</v>
      </c>
      <c r="R23" s="3">
        <f t="shared" si="4"/>
        <v>157492.89401693945</v>
      </c>
      <c r="S23" s="3">
        <f t="shared" si="4"/>
        <v>157492.89401693945</v>
      </c>
      <c r="T23" s="3">
        <f t="shared" si="4"/>
        <v>157492.89401693945</v>
      </c>
      <c r="U23" s="3">
        <f t="shared" si="4"/>
        <v>157492.89401693945</v>
      </c>
      <c r="V23" s="3">
        <f t="shared" si="4"/>
        <v>157492.89401693945</v>
      </c>
      <c r="W23" s="3">
        <f t="shared" si="4"/>
        <v>157492.89401693945</v>
      </c>
      <c r="X23" s="3">
        <f t="shared" si="4"/>
        <v>157492.89401693945</v>
      </c>
      <c r="Y23" s="3">
        <f t="shared" si="4"/>
        <v>157492.89401693945</v>
      </c>
      <c r="Z23" s="3">
        <f t="shared" si="4"/>
        <v>157492.89401693945</v>
      </c>
      <c r="AA23" s="3">
        <f t="shared" si="4"/>
        <v>157492.89401693945</v>
      </c>
    </row>
    <row r="24" spans="1:27" x14ac:dyDescent="0.35">
      <c r="A24" s="778"/>
      <c r="B24" s="12" t="str">
        <f t="shared" si="3"/>
        <v>Building Shell</v>
      </c>
      <c r="C24" s="3">
        <f t="shared" si="3"/>
        <v>0</v>
      </c>
      <c r="D24" s="3">
        <f t="shared" ref="D24:S35" si="7">IF(SUM($C$19:$N$19)=0,0,C24+D6)</f>
        <v>0</v>
      </c>
      <c r="E24" s="3">
        <f t="shared" si="7"/>
        <v>0</v>
      </c>
      <c r="F24" s="3">
        <f t="shared" si="7"/>
        <v>0</v>
      </c>
      <c r="G24" s="3">
        <f t="shared" si="7"/>
        <v>0</v>
      </c>
      <c r="H24" s="399">
        <f t="shared" si="7"/>
        <v>0</v>
      </c>
      <c r="I24" s="3">
        <f t="shared" si="7"/>
        <v>0</v>
      </c>
      <c r="J24" s="3">
        <f t="shared" si="7"/>
        <v>0</v>
      </c>
      <c r="K24" s="3">
        <f t="shared" si="5"/>
        <v>0</v>
      </c>
      <c r="L24" s="3">
        <f t="shared" si="6"/>
        <v>0</v>
      </c>
      <c r="M24" s="3">
        <f t="shared" si="7"/>
        <v>415.86580653259563</v>
      </c>
      <c r="N24" s="3">
        <f t="shared" si="7"/>
        <v>2113.9266548394162</v>
      </c>
      <c r="O24" s="3">
        <f t="shared" si="7"/>
        <v>2113.9266548394162</v>
      </c>
      <c r="P24" s="3">
        <f t="shared" si="7"/>
        <v>2113.9266548394162</v>
      </c>
      <c r="Q24" s="3">
        <f t="shared" si="7"/>
        <v>2113.9266548394162</v>
      </c>
      <c r="R24" s="3">
        <f t="shared" si="7"/>
        <v>2113.9266548394162</v>
      </c>
      <c r="S24" s="3">
        <f t="shared" si="7"/>
        <v>2113.9266548394162</v>
      </c>
      <c r="T24" s="3">
        <f t="shared" si="4"/>
        <v>2113.9266548394162</v>
      </c>
      <c r="U24" s="3">
        <f t="shared" si="4"/>
        <v>2113.9266548394162</v>
      </c>
      <c r="V24" s="3">
        <f t="shared" si="4"/>
        <v>2113.9266548394162</v>
      </c>
      <c r="W24" s="3">
        <f t="shared" si="4"/>
        <v>2113.9266548394162</v>
      </c>
      <c r="X24" s="3">
        <f t="shared" si="4"/>
        <v>2113.9266548394162</v>
      </c>
      <c r="Y24" s="3">
        <f t="shared" si="4"/>
        <v>2113.9266548394162</v>
      </c>
      <c r="Z24" s="3">
        <f t="shared" si="4"/>
        <v>2113.9266548394162</v>
      </c>
      <c r="AA24" s="3">
        <f t="shared" si="4"/>
        <v>2113.9266548394162</v>
      </c>
    </row>
    <row r="25" spans="1:27" x14ac:dyDescent="0.35">
      <c r="A25" s="778"/>
      <c r="B25" s="11" t="str">
        <f t="shared" si="3"/>
        <v>Cooking</v>
      </c>
      <c r="C25" s="3">
        <f t="shared" si="3"/>
        <v>0</v>
      </c>
      <c r="D25" s="3">
        <f t="shared" si="7"/>
        <v>0</v>
      </c>
      <c r="E25" s="3">
        <f t="shared" ref="E25:AA28" si="8">IF(SUM($C$19:$N$19)=0,0,D25+E7)</f>
        <v>0</v>
      </c>
      <c r="F25" s="3">
        <f t="shared" si="8"/>
        <v>0</v>
      </c>
      <c r="G25" s="3">
        <f t="shared" si="8"/>
        <v>0</v>
      </c>
      <c r="H25" s="399">
        <f t="shared" si="8"/>
        <v>0</v>
      </c>
      <c r="I25" s="3">
        <f t="shared" si="8"/>
        <v>0</v>
      </c>
      <c r="J25" s="3">
        <f t="shared" si="8"/>
        <v>0</v>
      </c>
      <c r="K25" s="3">
        <f t="shared" si="5"/>
        <v>0</v>
      </c>
      <c r="L25" s="3">
        <f t="shared" si="6"/>
        <v>0</v>
      </c>
      <c r="M25" s="3">
        <f t="shared" si="8"/>
        <v>2454.759831956369</v>
      </c>
      <c r="N25" s="3">
        <f t="shared" si="8"/>
        <v>7046.6047865935907</v>
      </c>
      <c r="O25" s="3">
        <f t="shared" si="8"/>
        <v>7046.6047865935907</v>
      </c>
      <c r="P25" s="3">
        <f t="shared" si="8"/>
        <v>7046.6047865935907</v>
      </c>
      <c r="Q25" s="3">
        <f t="shared" si="8"/>
        <v>7046.6047865935907</v>
      </c>
      <c r="R25" s="3">
        <f t="shared" si="8"/>
        <v>7046.6047865935907</v>
      </c>
      <c r="S25" s="3">
        <f t="shared" si="8"/>
        <v>7046.6047865935907</v>
      </c>
      <c r="T25" s="3">
        <f t="shared" si="8"/>
        <v>7046.6047865935907</v>
      </c>
      <c r="U25" s="3">
        <f t="shared" si="8"/>
        <v>7046.6047865935907</v>
      </c>
      <c r="V25" s="3">
        <f t="shared" si="8"/>
        <v>7046.6047865935907</v>
      </c>
      <c r="W25" s="3">
        <f t="shared" si="8"/>
        <v>7046.6047865935907</v>
      </c>
      <c r="X25" s="3">
        <f t="shared" si="8"/>
        <v>7046.6047865935907</v>
      </c>
      <c r="Y25" s="3">
        <f t="shared" si="8"/>
        <v>7046.6047865935907</v>
      </c>
      <c r="Z25" s="3">
        <f t="shared" si="8"/>
        <v>7046.6047865935907</v>
      </c>
      <c r="AA25" s="3">
        <f t="shared" si="8"/>
        <v>7046.6047865935907</v>
      </c>
    </row>
    <row r="26" spans="1:27" x14ac:dyDescent="0.35">
      <c r="A26" s="778"/>
      <c r="B26" s="11" t="str">
        <f t="shared" si="3"/>
        <v>Cooling</v>
      </c>
      <c r="C26" s="3">
        <f t="shared" si="3"/>
        <v>0</v>
      </c>
      <c r="D26" s="3">
        <f t="shared" si="7"/>
        <v>4106</v>
      </c>
      <c r="E26" s="3">
        <f t="shared" si="8"/>
        <v>15326</v>
      </c>
      <c r="F26" s="3">
        <f t="shared" si="8"/>
        <v>22658</v>
      </c>
      <c r="G26" s="3">
        <f t="shared" si="8"/>
        <v>30437</v>
      </c>
      <c r="H26" s="399">
        <f t="shared" si="8"/>
        <v>38750</v>
      </c>
      <c r="I26" s="3">
        <f t="shared" si="8"/>
        <v>105740</v>
      </c>
      <c r="J26" s="3">
        <f t="shared" si="8"/>
        <v>118595</v>
      </c>
      <c r="K26" s="3">
        <f t="shared" si="5"/>
        <v>139465</v>
      </c>
      <c r="L26" s="3">
        <f t="shared" si="6"/>
        <v>137278</v>
      </c>
      <c r="M26" s="3">
        <f t="shared" si="8"/>
        <v>347099.49316991243</v>
      </c>
      <c r="N26" s="3">
        <f t="shared" si="8"/>
        <v>768953.15099521098</v>
      </c>
      <c r="O26" s="3">
        <f t="shared" si="8"/>
        <v>768953.15099521098</v>
      </c>
      <c r="P26" s="3">
        <f t="shared" si="8"/>
        <v>768953.15099521098</v>
      </c>
      <c r="Q26" s="3">
        <f t="shared" si="8"/>
        <v>768953.15099521098</v>
      </c>
      <c r="R26" s="3">
        <f t="shared" si="8"/>
        <v>768953.15099521098</v>
      </c>
      <c r="S26" s="3">
        <f t="shared" si="8"/>
        <v>768953.15099521098</v>
      </c>
      <c r="T26" s="3">
        <f t="shared" si="8"/>
        <v>768953.15099521098</v>
      </c>
      <c r="U26" s="3">
        <f t="shared" si="8"/>
        <v>768953.15099521098</v>
      </c>
      <c r="V26" s="3">
        <f t="shared" si="8"/>
        <v>768953.15099521098</v>
      </c>
      <c r="W26" s="3">
        <f t="shared" si="8"/>
        <v>768953.15099521098</v>
      </c>
      <c r="X26" s="3">
        <f t="shared" si="8"/>
        <v>768953.15099521098</v>
      </c>
      <c r="Y26" s="3">
        <f t="shared" si="8"/>
        <v>768953.15099521098</v>
      </c>
      <c r="Z26" s="3">
        <f t="shared" si="8"/>
        <v>768953.15099521098</v>
      </c>
      <c r="AA26" s="3">
        <f t="shared" si="8"/>
        <v>768953.15099521098</v>
      </c>
    </row>
    <row r="27" spans="1:27" x14ac:dyDescent="0.35">
      <c r="A27" s="778"/>
      <c r="B27" s="12" t="str">
        <f t="shared" si="3"/>
        <v>Ext Lighting</v>
      </c>
      <c r="C27" s="3">
        <f t="shared" si="3"/>
        <v>0</v>
      </c>
      <c r="D27" s="3">
        <f t="shared" si="7"/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99">
        <f t="shared" si="8"/>
        <v>0</v>
      </c>
      <c r="I27" s="3">
        <f t="shared" si="8"/>
        <v>0</v>
      </c>
      <c r="J27" s="3">
        <f t="shared" si="8"/>
        <v>0</v>
      </c>
      <c r="K27" s="3">
        <f t="shared" si="5"/>
        <v>0</v>
      </c>
      <c r="L27" s="3">
        <f t="shared" si="6"/>
        <v>0</v>
      </c>
      <c r="M27" s="3">
        <f t="shared" si="8"/>
        <v>58697.472576273387</v>
      </c>
      <c r="N27" s="3">
        <f t="shared" si="8"/>
        <v>212568.19625761482</v>
      </c>
      <c r="O27" s="3">
        <f t="shared" si="8"/>
        <v>212568.19625761482</v>
      </c>
      <c r="P27" s="3">
        <f t="shared" si="8"/>
        <v>212568.19625761482</v>
      </c>
      <c r="Q27" s="3">
        <f t="shared" si="8"/>
        <v>212568.19625761482</v>
      </c>
      <c r="R27" s="3">
        <f t="shared" si="8"/>
        <v>212568.19625761482</v>
      </c>
      <c r="S27" s="3">
        <f t="shared" si="8"/>
        <v>212568.19625761482</v>
      </c>
      <c r="T27" s="3">
        <f t="shared" si="8"/>
        <v>212568.19625761482</v>
      </c>
      <c r="U27" s="3">
        <f t="shared" si="8"/>
        <v>212568.19625761482</v>
      </c>
      <c r="V27" s="3">
        <f t="shared" si="8"/>
        <v>212568.19625761482</v>
      </c>
      <c r="W27" s="3">
        <f t="shared" si="8"/>
        <v>212568.19625761482</v>
      </c>
      <c r="X27" s="3">
        <f t="shared" si="8"/>
        <v>212568.19625761482</v>
      </c>
      <c r="Y27" s="3">
        <f t="shared" si="8"/>
        <v>212568.19625761482</v>
      </c>
      <c r="Z27" s="3">
        <f t="shared" si="8"/>
        <v>212568.19625761482</v>
      </c>
      <c r="AA27" s="3">
        <f t="shared" si="8"/>
        <v>212568.19625761482</v>
      </c>
    </row>
    <row r="28" spans="1:27" x14ac:dyDescent="0.35">
      <c r="A28" s="778"/>
      <c r="B28" s="11" t="str">
        <f t="shared" si="3"/>
        <v>Heating</v>
      </c>
      <c r="C28" s="3">
        <f t="shared" si="3"/>
        <v>0</v>
      </c>
      <c r="D28" s="3">
        <f t="shared" si="7"/>
        <v>0</v>
      </c>
      <c r="E28" s="3">
        <f t="shared" si="8"/>
        <v>0</v>
      </c>
      <c r="F28" s="3">
        <f t="shared" si="8"/>
        <v>0</v>
      </c>
      <c r="G28" s="3">
        <f t="shared" si="8"/>
        <v>0</v>
      </c>
      <c r="H28" s="399">
        <f t="shared" si="8"/>
        <v>0</v>
      </c>
      <c r="I28" s="3">
        <f t="shared" si="8"/>
        <v>0</v>
      </c>
      <c r="J28" s="3">
        <f t="shared" si="8"/>
        <v>0</v>
      </c>
      <c r="K28" s="3">
        <f t="shared" si="5"/>
        <v>0</v>
      </c>
      <c r="L28" s="3">
        <f t="shared" si="6"/>
        <v>0</v>
      </c>
      <c r="M28" s="3">
        <f t="shared" si="8"/>
        <v>469.01059281891446</v>
      </c>
      <c r="N28" s="3">
        <f t="shared" si="8"/>
        <v>902.99162801876173</v>
      </c>
      <c r="O28" s="3">
        <f t="shared" si="8"/>
        <v>902.99162801876173</v>
      </c>
      <c r="P28" s="3">
        <f t="shared" si="8"/>
        <v>902.99162801876173</v>
      </c>
      <c r="Q28" s="3">
        <f t="shared" si="8"/>
        <v>902.99162801876173</v>
      </c>
      <c r="R28" s="3">
        <f t="shared" si="8"/>
        <v>902.99162801876173</v>
      </c>
      <c r="S28" s="3">
        <f t="shared" si="8"/>
        <v>902.99162801876173</v>
      </c>
      <c r="T28" s="3">
        <f t="shared" si="8"/>
        <v>902.99162801876173</v>
      </c>
      <c r="U28" s="3">
        <f t="shared" si="8"/>
        <v>902.99162801876173</v>
      </c>
      <c r="V28" s="3">
        <f t="shared" si="8"/>
        <v>902.99162801876173</v>
      </c>
      <c r="W28" s="3">
        <f t="shared" si="8"/>
        <v>902.99162801876173</v>
      </c>
      <c r="X28" s="3">
        <f t="shared" si="8"/>
        <v>902.99162801876173</v>
      </c>
      <c r="Y28" s="3">
        <f t="shared" si="8"/>
        <v>902.99162801876173</v>
      </c>
      <c r="Z28" s="3">
        <f t="shared" si="8"/>
        <v>902.99162801876173</v>
      </c>
      <c r="AA28" s="3">
        <f t="shared" si="8"/>
        <v>902.99162801876173</v>
      </c>
    </row>
    <row r="29" spans="1:27" x14ac:dyDescent="0.35">
      <c r="A29" s="778"/>
      <c r="B29" s="11" t="str">
        <f t="shared" si="3"/>
        <v>HVAC</v>
      </c>
      <c r="C29" s="3">
        <f t="shared" si="3"/>
        <v>0</v>
      </c>
      <c r="D29" s="3">
        <f t="shared" si="7"/>
        <v>0</v>
      </c>
      <c r="E29" s="3">
        <f t="shared" ref="E29:AA32" si="9">IF(SUM($C$19:$N$19)=0,0,D29+E11)</f>
        <v>0</v>
      </c>
      <c r="F29" s="3">
        <f t="shared" si="9"/>
        <v>4194210</v>
      </c>
      <c r="G29" s="3">
        <f t="shared" si="9"/>
        <v>4290605</v>
      </c>
      <c r="H29" s="399">
        <f t="shared" si="9"/>
        <v>4290605</v>
      </c>
      <c r="I29" s="3">
        <f t="shared" si="9"/>
        <v>4475972</v>
      </c>
      <c r="J29" s="3">
        <f t="shared" si="9"/>
        <v>4510332</v>
      </c>
      <c r="K29" s="3">
        <f t="shared" si="5"/>
        <v>4544692</v>
      </c>
      <c r="L29" s="3">
        <f t="shared" si="6"/>
        <v>360014</v>
      </c>
      <c r="M29" s="3">
        <f t="shared" si="9"/>
        <v>690017.11497259105</v>
      </c>
      <c r="N29" s="3">
        <f t="shared" si="9"/>
        <v>1817016.8313658051</v>
      </c>
      <c r="O29" s="3">
        <f t="shared" si="9"/>
        <v>1817016.8313658051</v>
      </c>
      <c r="P29" s="3">
        <f t="shared" si="9"/>
        <v>1817016.8313658051</v>
      </c>
      <c r="Q29" s="3">
        <f t="shared" si="9"/>
        <v>1817016.8313658051</v>
      </c>
      <c r="R29" s="3">
        <f t="shared" si="9"/>
        <v>1817016.8313658051</v>
      </c>
      <c r="S29" s="3">
        <f t="shared" si="9"/>
        <v>1817016.8313658051</v>
      </c>
      <c r="T29" s="3">
        <f t="shared" si="9"/>
        <v>1817016.8313658051</v>
      </c>
      <c r="U29" s="3">
        <f t="shared" si="9"/>
        <v>1817016.8313658051</v>
      </c>
      <c r="V29" s="3">
        <f t="shared" si="9"/>
        <v>1817016.8313658051</v>
      </c>
      <c r="W29" s="3">
        <f t="shared" si="9"/>
        <v>1817016.8313658051</v>
      </c>
      <c r="X29" s="3">
        <f t="shared" si="9"/>
        <v>1817016.8313658051</v>
      </c>
      <c r="Y29" s="3">
        <f t="shared" si="9"/>
        <v>1817016.8313658051</v>
      </c>
      <c r="Z29" s="3">
        <f t="shared" si="9"/>
        <v>1817016.8313658051</v>
      </c>
      <c r="AA29" s="3">
        <f t="shared" si="9"/>
        <v>1817016.8313658051</v>
      </c>
    </row>
    <row r="30" spans="1:27" x14ac:dyDescent="0.35">
      <c r="A30" s="778"/>
      <c r="B30" s="11" t="str">
        <f t="shared" si="3"/>
        <v>Lighting</v>
      </c>
      <c r="C30" s="3">
        <f t="shared" si="3"/>
        <v>0</v>
      </c>
      <c r="D30" s="3">
        <f t="shared" si="7"/>
        <v>762830</v>
      </c>
      <c r="E30" s="3">
        <f t="shared" si="9"/>
        <v>1713913</v>
      </c>
      <c r="F30" s="3">
        <f t="shared" si="9"/>
        <v>6906586</v>
      </c>
      <c r="G30" s="3">
        <f t="shared" si="9"/>
        <v>8294092</v>
      </c>
      <c r="H30" s="399">
        <f t="shared" si="9"/>
        <v>9656018</v>
      </c>
      <c r="I30" s="3">
        <f t="shared" si="9"/>
        <v>11622186.16015625</v>
      </c>
      <c r="J30" s="3">
        <f t="shared" si="9"/>
        <v>13099032.190338135</v>
      </c>
      <c r="K30" s="3">
        <f t="shared" si="5"/>
        <v>15110336.190338135</v>
      </c>
      <c r="L30" s="3">
        <f t="shared" si="6"/>
        <v>12288564.790338134</v>
      </c>
      <c r="M30" s="3">
        <f t="shared" si="9"/>
        <v>15639120.096851435</v>
      </c>
      <c r="N30" s="3">
        <f t="shared" si="9"/>
        <v>20698063.024050072</v>
      </c>
      <c r="O30" s="3">
        <f t="shared" si="9"/>
        <v>20698063.024050072</v>
      </c>
      <c r="P30" s="3">
        <f t="shared" si="9"/>
        <v>20698063.024050072</v>
      </c>
      <c r="Q30" s="3">
        <f t="shared" si="9"/>
        <v>20698063.024050072</v>
      </c>
      <c r="R30" s="3">
        <f t="shared" si="9"/>
        <v>20698063.024050072</v>
      </c>
      <c r="S30" s="3">
        <f t="shared" si="9"/>
        <v>20698063.024050072</v>
      </c>
      <c r="T30" s="3">
        <f t="shared" si="9"/>
        <v>20698063.024050072</v>
      </c>
      <c r="U30" s="3">
        <f t="shared" si="9"/>
        <v>20698063.024050072</v>
      </c>
      <c r="V30" s="3">
        <f t="shared" si="9"/>
        <v>20698063.024050072</v>
      </c>
      <c r="W30" s="3">
        <f t="shared" si="9"/>
        <v>20698063.024050072</v>
      </c>
      <c r="X30" s="3">
        <f t="shared" si="9"/>
        <v>20698063.024050072</v>
      </c>
      <c r="Y30" s="3">
        <f t="shared" si="9"/>
        <v>20698063.024050072</v>
      </c>
      <c r="Z30" s="3">
        <f t="shared" si="9"/>
        <v>20698063.024050072</v>
      </c>
      <c r="AA30" s="3">
        <f t="shared" si="9"/>
        <v>20698063.024050072</v>
      </c>
    </row>
    <row r="31" spans="1:27" x14ac:dyDescent="0.35">
      <c r="A31" s="778"/>
      <c r="B31" s="11" t="str">
        <f t="shared" si="3"/>
        <v>Miscellaneous</v>
      </c>
      <c r="C31" s="3">
        <f t="shared" si="3"/>
        <v>0</v>
      </c>
      <c r="D31" s="3">
        <f t="shared" si="7"/>
        <v>0</v>
      </c>
      <c r="E31" s="3">
        <f t="shared" si="9"/>
        <v>0</v>
      </c>
      <c r="F31" s="3">
        <f t="shared" si="9"/>
        <v>20971</v>
      </c>
      <c r="G31" s="3">
        <f t="shared" si="9"/>
        <v>43515</v>
      </c>
      <c r="H31" s="399">
        <f t="shared" si="9"/>
        <v>763515</v>
      </c>
      <c r="I31" s="3">
        <f t="shared" si="9"/>
        <v>763515</v>
      </c>
      <c r="J31" s="3">
        <f t="shared" si="9"/>
        <v>763515</v>
      </c>
      <c r="K31" s="3">
        <f t="shared" si="5"/>
        <v>763515</v>
      </c>
      <c r="L31" s="3">
        <f t="shared" si="6"/>
        <v>43515</v>
      </c>
      <c r="M31" s="3">
        <f t="shared" si="9"/>
        <v>59513.628416861524</v>
      </c>
      <c r="N31" s="3">
        <f t="shared" si="9"/>
        <v>74317.348052268557</v>
      </c>
      <c r="O31" s="3">
        <f t="shared" si="9"/>
        <v>74317.348052268557</v>
      </c>
      <c r="P31" s="3">
        <f t="shared" si="9"/>
        <v>74317.348052268557</v>
      </c>
      <c r="Q31" s="3">
        <f t="shared" si="9"/>
        <v>74317.348052268557</v>
      </c>
      <c r="R31" s="3">
        <f t="shared" si="9"/>
        <v>74317.348052268557</v>
      </c>
      <c r="S31" s="3">
        <f t="shared" si="9"/>
        <v>74317.348052268557</v>
      </c>
      <c r="T31" s="3">
        <f t="shared" si="9"/>
        <v>74317.348052268557</v>
      </c>
      <c r="U31" s="3">
        <f t="shared" si="9"/>
        <v>74317.348052268557</v>
      </c>
      <c r="V31" s="3">
        <f t="shared" si="9"/>
        <v>74317.348052268557</v>
      </c>
      <c r="W31" s="3">
        <f t="shared" si="9"/>
        <v>74317.348052268557</v>
      </c>
      <c r="X31" s="3">
        <f t="shared" si="9"/>
        <v>74317.348052268557</v>
      </c>
      <c r="Y31" s="3">
        <f t="shared" si="9"/>
        <v>74317.348052268557</v>
      </c>
      <c r="Z31" s="3">
        <f t="shared" si="9"/>
        <v>74317.348052268557</v>
      </c>
      <c r="AA31" s="3">
        <f t="shared" si="9"/>
        <v>74317.348052268557</v>
      </c>
    </row>
    <row r="32" spans="1:27" ht="15" customHeight="1" x14ac:dyDescent="0.35">
      <c r="A32" s="778"/>
      <c r="B32" s="11" t="str">
        <f t="shared" si="3"/>
        <v>Motors</v>
      </c>
      <c r="C32" s="3">
        <f t="shared" si="3"/>
        <v>0</v>
      </c>
      <c r="D32" s="3">
        <f t="shared" si="7"/>
        <v>0</v>
      </c>
      <c r="E32" s="3">
        <f t="shared" si="9"/>
        <v>0</v>
      </c>
      <c r="F32" s="3">
        <f t="shared" si="9"/>
        <v>0</v>
      </c>
      <c r="G32" s="3">
        <f t="shared" si="9"/>
        <v>0</v>
      </c>
      <c r="H32" s="399">
        <f t="shared" si="9"/>
        <v>0</v>
      </c>
      <c r="I32" s="3">
        <f t="shared" si="9"/>
        <v>0</v>
      </c>
      <c r="J32" s="3">
        <f t="shared" si="9"/>
        <v>0</v>
      </c>
      <c r="K32" s="3">
        <f t="shared" si="5"/>
        <v>0</v>
      </c>
      <c r="L32" s="3">
        <f t="shared" si="6"/>
        <v>0</v>
      </c>
      <c r="M32" s="3">
        <f t="shared" si="9"/>
        <v>36821.397479345535</v>
      </c>
      <c r="N32" s="3">
        <f t="shared" si="9"/>
        <v>105699.07179890384</v>
      </c>
      <c r="O32" s="3">
        <f t="shared" si="9"/>
        <v>105699.07179890384</v>
      </c>
      <c r="P32" s="3">
        <f t="shared" si="9"/>
        <v>105699.07179890384</v>
      </c>
      <c r="Q32" s="3">
        <f t="shared" si="9"/>
        <v>105699.07179890384</v>
      </c>
      <c r="R32" s="3">
        <f t="shared" si="9"/>
        <v>105699.07179890384</v>
      </c>
      <c r="S32" s="3">
        <f t="shared" si="9"/>
        <v>105699.07179890384</v>
      </c>
      <c r="T32" s="3">
        <f t="shared" si="9"/>
        <v>105699.07179890384</v>
      </c>
      <c r="U32" s="3">
        <f t="shared" si="9"/>
        <v>105699.07179890384</v>
      </c>
      <c r="V32" s="3">
        <f t="shared" si="9"/>
        <v>105699.07179890384</v>
      </c>
      <c r="W32" s="3">
        <f t="shared" si="9"/>
        <v>105699.07179890384</v>
      </c>
      <c r="X32" s="3">
        <f t="shared" si="9"/>
        <v>105699.07179890384</v>
      </c>
      <c r="Y32" s="3">
        <f t="shared" si="9"/>
        <v>105699.07179890384</v>
      </c>
      <c r="Z32" s="3">
        <f t="shared" si="9"/>
        <v>105699.07179890384</v>
      </c>
      <c r="AA32" s="3">
        <f t="shared" si="9"/>
        <v>105699.07179890384</v>
      </c>
    </row>
    <row r="33" spans="1:27" x14ac:dyDescent="0.35">
      <c r="A33" s="778"/>
      <c r="B33" s="11" t="str">
        <f t="shared" si="3"/>
        <v>Process</v>
      </c>
      <c r="C33" s="3">
        <f t="shared" si="3"/>
        <v>0</v>
      </c>
      <c r="D33" s="3">
        <f t="shared" si="7"/>
        <v>0</v>
      </c>
      <c r="E33" s="3">
        <f t="shared" ref="E33:AA35" si="10">IF(SUM($C$19:$N$19)=0,0,D33+E15)</f>
        <v>0</v>
      </c>
      <c r="F33" s="3">
        <f t="shared" si="10"/>
        <v>0</v>
      </c>
      <c r="G33" s="3">
        <f t="shared" si="10"/>
        <v>0</v>
      </c>
      <c r="H33" s="399">
        <f t="shared" si="10"/>
        <v>0</v>
      </c>
      <c r="I33" s="3">
        <f t="shared" si="10"/>
        <v>0</v>
      </c>
      <c r="J33" s="3">
        <f t="shared" si="10"/>
        <v>0</v>
      </c>
      <c r="K33" s="3">
        <f t="shared" si="5"/>
        <v>0</v>
      </c>
      <c r="L33" s="3">
        <f t="shared" si="6"/>
        <v>0</v>
      </c>
      <c r="M33" s="3">
        <f t="shared" si="10"/>
        <v>0</v>
      </c>
      <c r="N33" s="3">
        <f t="shared" si="10"/>
        <v>0</v>
      </c>
      <c r="O33" s="3">
        <f t="shared" si="10"/>
        <v>0</v>
      </c>
      <c r="P33" s="3">
        <f t="shared" si="10"/>
        <v>0</v>
      </c>
      <c r="Q33" s="3">
        <f t="shared" si="10"/>
        <v>0</v>
      </c>
      <c r="R33" s="3">
        <f t="shared" si="10"/>
        <v>0</v>
      </c>
      <c r="S33" s="3">
        <f t="shared" si="10"/>
        <v>0</v>
      </c>
      <c r="T33" s="3">
        <f t="shared" si="10"/>
        <v>0</v>
      </c>
      <c r="U33" s="3">
        <f t="shared" si="10"/>
        <v>0</v>
      </c>
      <c r="V33" s="3">
        <f t="shared" si="10"/>
        <v>0</v>
      </c>
      <c r="W33" s="3">
        <f t="shared" si="10"/>
        <v>0</v>
      </c>
      <c r="X33" s="3">
        <f t="shared" si="10"/>
        <v>0</v>
      </c>
      <c r="Y33" s="3">
        <f t="shared" si="10"/>
        <v>0</v>
      </c>
      <c r="Z33" s="3">
        <f t="shared" si="10"/>
        <v>0</v>
      </c>
      <c r="AA33" s="3">
        <f t="shared" si="10"/>
        <v>0</v>
      </c>
    </row>
    <row r="34" spans="1:27" x14ac:dyDescent="0.35">
      <c r="A34" s="778"/>
      <c r="B34" s="11" t="str">
        <f t="shared" si="3"/>
        <v>Refrigeration</v>
      </c>
      <c r="C34" s="3">
        <f t="shared" si="3"/>
        <v>0</v>
      </c>
      <c r="D34" s="3">
        <f t="shared" si="7"/>
        <v>5778</v>
      </c>
      <c r="E34" s="3">
        <f t="shared" si="10"/>
        <v>5778</v>
      </c>
      <c r="F34" s="3">
        <f t="shared" si="10"/>
        <v>11609</v>
      </c>
      <c r="G34" s="3">
        <f t="shared" si="10"/>
        <v>23207</v>
      </c>
      <c r="H34" s="399">
        <f t="shared" si="10"/>
        <v>23207</v>
      </c>
      <c r="I34" s="3">
        <f t="shared" si="10"/>
        <v>28985</v>
      </c>
      <c r="J34" s="3">
        <f t="shared" si="10"/>
        <v>28985</v>
      </c>
      <c r="K34" s="3">
        <f t="shared" si="5"/>
        <v>28985</v>
      </c>
      <c r="L34" s="3">
        <f t="shared" si="6"/>
        <v>28985</v>
      </c>
      <c r="M34" s="3">
        <f t="shared" si="10"/>
        <v>60794.474556235175</v>
      </c>
      <c r="N34" s="3">
        <f t="shared" si="10"/>
        <v>136364.57501749214</v>
      </c>
      <c r="O34" s="3">
        <f t="shared" si="10"/>
        <v>136364.57501749214</v>
      </c>
      <c r="P34" s="3">
        <f t="shared" si="10"/>
        <v>136364.57501749214</v>
      </c>
      <c r="Q34" s="3">
        <f t="shared" si="10"/>
        <v>136364.57501749214</v>
      </c>
      <c r="R34" s="3">
        <f t="shared" si="10"/>
        <v>136364.57501749214</v>
      </c>
      <c r="S34" s="3">
        <f t="shared" si="10"/>
        <v>136364.57501749214</v>
      </c>
      <c r="T34" s="3">
        <f t="shared" si="10"/>
        <v>136364.57501749214</v>
      </c>
      <c r="U34" s="3">
        <f t="shared" si="10"/>
        <v>136364.57501749214</v>
      </c>
      <c r="V34" s="3">
        <f t="shared" si="10"/>
        <v>136364.57501749214</v>
      </c>
      <c r="W34" s="3">
        <f t="shared" si="10"/>
        <v>136364.57501749214</v>
      </c>
      <c r="X34" s="3">
        <f t="shared" si="10"/>
        <v>136364.57501749214</v>
      </c>
      <c r="Y34" s="3">
        <f t="shared" si="10"/>
        <v>136364.57501749214</v>
      </c>
      <c r="Z34" s="3">
        <f t="shared" si="10"/>
        <v>136364.57501749214</v>
      </c>
      <c r="AA34" s="3">
        <f t="shared" si="10"/>
        <v>136364.57501749214</v>
      </c>
    </row>
    <row r="35" spans="1:27" x14ac:dyDescent="0.35">
      <c r="A35" s="778"/>
      <c r="B35" s="11" t="str">
        <f t="shared" si="3"/>
        <v>Water Heating</v>
      </c>
      <c r="C35" s="3">
        <f t="shared" si="3"/>
        <v>0</v>
      </c>
      <c r="D35" s="3">
        <f t="shared" si="7"/>
        <v>0</v>
      </c>
      <c r="E35" s="3">
        <f t="shared" si="10"/>
        <v>0</v>
      </c>
      <c r="F35" s="3">
        <f t="shared" si="10"/>
        <v>0</v>
      </c>
      <c r="G35" s="3">
        <f t="shared" si="10"/>
        <v>0</v>
      </c>
      <c r="H35" s="399">
        <f t="shared" si="10"/>
        <v>0</v>
      </c>
      <c r="I35" s="3">
        <f t="shared" si="10"/>
        <v>21156</v>
      </c>
      <c r="J35" s="3">
        <f t="shared" si="10"/>
        <v>21156</v>
      </c>
      <c r="K35" s="3">
        <f t="shared" si="5"/>
        <v>21156</v>
      </c>
      <c r="L35" s="3">
        <f t="shared" si="6"/>
        <v>21156</v>
      </c>
      <c r="M35" s="3">
        <f t="shared" si="10"/>
        <v>26352.990372207627</v>
      </c>
      <c r="N35" s="3">
        <f t="shared" si="10"/>
        <v>42141.895157891435</v>
      </c>
      <c r="O35" s="3">
        <f t="shared" si="10"/>
        <v>42141.895157891435</v>
      </c>
      <c r="P35" s="3">
        <f t="shared" si="10"/>
        <v>42141.895157891435</v>
      </c>
      <c r="Q35" s="3">
        <f t="shared" si="10"/>
        <v>42141.895157891435</v>
      </c>
      <c r="R35" s="3">
        <f t="shared" si="10"/>
        <v>42141.895157891435</v>
      </c>
      <c r="S35" s="3">
        <f t="shared" si="10"/>
        <v>42141.895157891435</v>
      </c>
      <c r="T35" s="3">
        <f t="shared" si="10"/>
        <v>42141.895157891435</v>
      </c>
      <c r="U35" s="3">
        <f t="shared" si="10"/>
        <v>42141.895157891435</v>
      </c>
      <c r="V35" s="3">
        <f t="shared" si="10"/>
        <v>42141.895157891435</v>
      </c>
      <c r="W35" s="3">
        <f t="shared" si="10"/>
        <v>42141.895157891435</v>
      </c>
      <c r="X35" s="3">
        <f t="shared" si="10"/>
        <v>42141.895157891435</v>
      </c>
      <c r="Y35" s="3">
        <f t="shared" si="10"/>
        <v>42141.895157891435</v>
      </c>
      <c r="Z35" s="3">
        <f t="shared" si="10"/>
        <v>42141.895157891435</v>
      </c>
      <c r="AA35" s="3">
        <f t="shared" si="10"/>
        <v>42141.895157891435</v>
      </c>
    </row>
    <row r="36" spans="1:27" ht="15" customHeight="1" x14ac:dyDescent="0.35">
      <c r="A36" s="778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255" t="str">
        <f t="shared" si="3"/>
        <v>Monthly kWh</v>
      </c>
      <c r="C37" s="256">
        <f>SUM(C23:C36)</f>
        <v>0</v>
      </c>
      <c r="D37" s="256">
        <f t="shared" ref="D37" si="11">SUM(D23:D36)</f>
        <v>772714</v>
      </c>
      <c r="E37" s="256">
        <f t="shared" ref="E37" si="12">SUM(E23:E36)</f>
        <v>1735017</v>
      </c>
      <c r="F37" s="256">
        <f t="shared" ref="F37" si="13">SUM(F23:F36)</f>
        <v>11156034</v>
      </c>
      <c r="G37" s="256">
        <f t="shared" ref="G37" si="14">SUM(G23:G36)</f>
        <v>12681856</v>
      </c>
      <c r="H37" s="256">
        <f t="shared" ref="H37" si="15">SUM(H23:H36)</f>
        <v>14862235</v>
      </c>
      <c r="I37" s="256">
        <f t="shared" ref="I37" si="16">SUM(I23:I36)</f>
        <v>17107694.16015625</v>
      </c>
      <c r="J37" s="256">
        <f t="shared" ref="J37" si="17">SUM(J23:J36)</f>
        <v>18541615.190338135</v>
      </c>
      <c r="K37" s="256">
        <f t="shared" ref="K37" si="18">SUM(K23:K36)</f>
        <v>20608149.190338135</v>
      </c>
      <c r="L37" s="256">
        <f t="shared" ref="L37" si="19">SUM(L23:L36)</f>
        <v>12879512.790338134</v>
      </c>
      <c r="M37" s="256">
        <f t="shared" ref="M37" si="20">SUM(M23:M36)</f>
        <v>16974109.452396132</v>
      </c>
      <c r="N37" s="256">
        <f t="shared" ref="N37" si="21">SUM(N23:N36)</f>
        <v>24022680.509781647</v>
      </c>
      <c r="O37" s="256">
        <f t="shared" ref="O37" si="22">SUM(O23:O36)</f>
        <v>24022680.509781647</v>
      </c>
      <c r="P37" s="256">
        <f t="shared" ref="P37" si="23">SUM(P23:P36)</f>
        <v>24022680.509781647</v>
      </c>
      <c r="Q37" s="256">
        <f t="shared" ref="Q37" si="24">SUM(Q23:Q36)</f>
        <v>24022680.509781647</v>
      </c>
      <c r="R37" s="256">
        <f t="shared" ref="R37" si="25">SUM(R23:R36)</f>
        <v>24022680.509781647</v>
      </c>
      <c r="S37" s="256">
        <f t="shared" ref="S37" si="26">SUM(S23:S36)</f>
        <v>24022680.509781647</v>
      </c>
      <c r="T37" s="256">
        <f t="shared" ref="T37" si="27">SUM(T23:T36)</f>
        <v>24022680.509781647</v>
      </c>
      <c r="U37" s="256">
        <f t="shared" ref="U37" si="28">SUM(U23:U36)</f>
        <v>24022680.509781647</v>
      </c>
      <c r="V37" s="256">
        <f t="shared" ref="V37" si="29">SUM(V23:V36)</f>
        <v>24022680.509781647</v>
      </c>
      <c r="W37" s="256">
        <f t="shared" ref="W37" si="30">SUM(W23:W36)</f>
        <v>24022680.509781647</v>
      </c>
      <c r="X37" s="256">
        <f t="shared" ref="X37" si="31">SUM(X23:X36)</f>
        <v>24022680.509781647</v>
      </c>
      <c r="Y37" s="256">
        <f t="shared" ref="Y37" si="32">SUM(Y23:Y36)</f>
        <v>24022680.509781647</v>
      </c>
      <c r="Z37" s="256">
        <f t="shared" ref="Z37" si="33">SUM(Z23:Z36)</f>
        <v>24022680.509781647</v>
      </c>
      <c r="AA37" s="256">
        <f t="shared" ref="AA37" si="34">SUM(AA23:AA36)</f>
        <v>24022680.509781647</v>
      </c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281"/>
      <c r="N38" s="346" t="s">
        <v>214</v>
      </c>
      <c r="O38" s="345">
        <f>SUM(C5:N18)</f>
        <v>24022680.509781651</v>
      </c>
      <c r="P38" s="281"/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282"/>
      <c r="D39" s="140"/>
      <c r="E39" s="282"/>
      <c r="F39" s="140"/>
      <c r="G39" s="140"/>
      <c r="H39" s="282"/>
      <c r="I39" s="140"/>
      <c r="J39" s="140"/>
      <c r="K39" s="282"/>
      <c r="L39" s="140"/>
      <c r="M39" s="140"/>
      <c r="N39" s="282"/>
      <c r="O39" s="140"/>
      <c r="P39" s="140"/>
      <c r="Q39" s="282"/>
      <c r="R39" s="140"/>
      <c r="S39" s="140"/>
      <c r="T39" s="282"/>
      <c r="U39" s="572" t="s">
        <v>300</v>
      </c>
      <c r="V39" s="140"/>
      <c r="W39" s="282"/>
      <c r="X39" s="140"/>
      <c r="Y39" s="140"/>
      <c r="Z39" s="282"/>
      <c r="AA39" s="140"/>
    </row>
    <row r="40" spans="1:27" ht="16" thickBot="1" x14ac:dyDescent="0.4">
      <c r="A40" s="780" t="s">
        <v>16</v>
      </c>
      <c r="B40" s="17" t="s">
        <v>10</v>
      </c>
      <c r="C40" s="156">
        <f>C$4</f>
        <v>44562</v>
      </c>
      <c r="D40" s="156">
        <f t="shared" ref="D40:AA40" si="35">D$4</f>
        <v>44593</v>
      </c>
      <c r="E40" s="156">
        <f t="shared" si="35"/>
        <v>44621</v>
      </c>
      <c r="F40" s="156">
        <f t="shared" si="35"/>
        <v>44652</v>
      </c>
      <c r="G40" s="156">
        <f t="shared" si="35"/>
        <v>44682</v>
      </c>
      <c r="H40" s="156">
        <f t="shared" si="35"/>
        <v>44713</v>
      </c>
      <c r="I40" s="156">
        <f t="shared" si="35"/>
        <v>44743</v>
      </c>
      <c r="J40" s="156">
        <f t="shared" si="35"/>
        <v>44774</v>
      </c>
      <c r="K40" s="156">
        <f t="shared" si="35"/>
        <v>44805</v>
      </c>
      <c r="L40" s="156">
        <f t="shared" si="35"/>
        <v>44835</v>
      </c>
      <c r="M40" s="156">
        <f t="shared" si="35"/>
        <v>44866</v>
      </c>
      <c r="N40" s="156">
        <f t="shared" si="35"/>
        <v>44896</v>
      </c>
      <c r="O40" s="156">
        <f t="shared" si="35"/>
        <v>44927</v>
      </c>
      <c r="P40" s="156">
        <f t="shared" si="35"/>
        <v>44958</v>
      </c>
      <c r="Q40" s="156">
        <f t="shared" si="35"/>
        <v>44986</v>
      </c>
      <c r="R40" s="156">
        <f t="shared" si="35"/>
        <v>45017</v>
      </c>
      <c r="S40" s="156">
        <f t="shared" si="35"/>
        <v>45047</v>
      </c>
      <c r="T40" s="156">
        <f t="shared" si="35"/>
        <v>45078</v>
      </c>
      <c r="U40" s="156">
        <f t="shared" si="35"/>
        <v>45108</v>
      </c>
      <c r="V40" s="156">
        <f t="shared" si="35"/>
        <v>45139</v>
      </c>
      <c r="W40" s="156">
        <f t="shared" si="35"/>
        <v>45170</v>
      </c>
      <c r="X40" s="156">
        <f t="shared" si="35"/>
        <v>45200</v>
      </c>
      <c r="Y40" s="156">
        <f t="shared" si="35"/>
        <v>45231</v>
      </c>
      <c r="Z40" s="156">
        <f t="shared" si="35"/>
        <v>45261</v>
      </c>
      <c r="AA40" s="156">
        <f t="shared" si="35"/>
        <v>45292</v>
      </c>
    </row>
    <row r="41" spans="1:27" ht="15" customHeight="1" x14ac:dyDescent="0.35">
      <c r="A41" s="781"/>
      <c r="B41" s="11" t="str">
        <f t="shared" ref="B41:B55" si="36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37">G41</f>
        <v>0</v>
      </c>
      <c r="I41" s="3">
        <f t="shared" si="37"/>
        <v>0</v>
      </c>
      <c r="J41" s="3">
        <f t="shared" si="37"/>
        <v>0</v>
      </c>
      <c r="K41" s="3">
        <f t="shared" si="37"/>
        <v>0</v>
      </c>
      <c r="L41" s="3">
        <f t="shared" si="37"/>
        <v>0</v>
      </c>
      <c r="M41" s="3">
        <f t="shared" si="37"/>
        <v>0</v>
      </c>
      <c r="N41" s="3">
        <f t="shared" si="37"/>
        <v>0</v>
      </c>
      <c r="O41" s="3">
        <f t="shared" si="37"/>
        <v>0</v>
      </c>
      <c r="P41" s="3">
        <f t="shared" si="37"/>
        <v>0</v>
      </c>
      <c r="Q41" s="3">
        <f t="shared" ref="Q41:Q53" si="38">P41</f>
        <v>0</v>
      </c>
      <c r="R41" s="3">
        <f t="shared" ref="R41:R53" si="39">Q41</f>
        <v>0</v>
      </c>
      <c r="S41" s="3">
        <f t="shared" si="37"/>
        <v>0</v>
      </c>
      <c r="T41" s="3">
        <f t="shared" si="37"/>
        <v>0</v>
      </c>
      <c r="U41" s="399">
        <f>H23</f>
        <v>90140</v>
      </c>
      <c r="V41" s="3">
        <f t="shared" si="37"/>
        <v>90140</v>
      </c>
      <c r="W41" s="3">
        <f t="shared" si="37"/>
        <v>90140</v>
      </c>
      <c r="X41" s="3">
        <f t="shared" si="37"/>
        <v>90140</v>
      </c>
      <c r="Y41" s="3">
        <f t="shared" si="37"/>
        <v>90140</v>
      </c>
      <c r="Z41" s="3">
        <f t="shared" si="37"/>
        <v>90140</v>
      </c>
      <c r="AA41" s="3">
        <f t="shared" si="37"/>
        <v>90140</v>
      </c>
    </row>
    <row r="42" spans="1:27" x14ac:dyDescent="0.35">
      <c r="A42" s="781"/>
      <c r="B42" s="12" t="str">
        <f t="shared" si="36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40">F42</f>
        <v>0</v>
      </c>
      <c r="H42" s="3">
        <f t="shared" si="40"/>
        <v>0</v>
      </c>
      <c r="I42" s="3">
        <f t="shared" si="40"/>
        <v>0</v>
      </c>
      <c r="J42" s="3">
        <f t="shared" si="40"/>
        <v>0</v>
      </c>
      <c r="K42" s="3">
        <f t="shared" si="40"/>
        <v>0</v>
      </c>
      <c r="L42" s="3">
        <f t="shared" si="40"/>
        <v>0</v>
      </c>
      <c r="M42" s="3">
        <f t="shared" si="40"/>
        <v>0</v>
      </c>
      <c r="N42" s="3">
        <f t="shared" si="40"/>
        <v>0</v>
      </c>
      <c r="O42" s="3">
        <f t="shared" si="40"/>
        <v>0</v>
      </c>
      <c r="P42" s="3">
        <f t="shared" si="40"/>
        <v>0</v>
      </c>
      <c r="Q42" s="3">
        <f t="shared" si="38"/>
        <v>0</v>
      </c>
      <c r="R42" s="3">
        <f t="shared" si="39"/>
        <v>0</v>
      </c>
      <c r="S42" s="3">
        <f t="shared" si="40"/>
        <v>0</v>
      </c>
      <c r="T42" s="3">
        <f t="shared" si="40"/>
        <v>0</v>
      </c>
      <c r="U42" s="399">
        <f t="shared" ref="U42:U53" si="41">H24</f>
        <v>0</v>
      </c>
      <c r="V42" s="3">
        <f t="shared" si="40"/>
        <v>0</v>
      </c>
      <c r="W42" s="3">
        <f t="shared" si="40"/>
        <v>0</v>
      </c>
      <c r="X42" s="3">
        <f t="shared" si="40"/>
        <v>0</v>
      </c>
      <c r="Y42" s="3">
        <f t="shared" si="40"/>
        <v>0</v>
      </c>
      <c r="Z42" s="3">
        <f t="shared" si="40"/>
        <v>0</v>
      </c>
      <c r="AA42" s="3">
        <f t="shared" si="40"/>
        <v>0</v>
      </c>
    </row>
    <row r="43" spans="1:27" x14ac:dyDescent="0.35">
      <c r="A43" s="781"/>
      <c r="B43" s="11" t="str">
        <f t="shared" si="36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42">F43</f>
        <v>0</v>
      </c>
      <c r="H43" s="3">
        <f t="shared" si="42"/>
        <v>0</v>
      </c>
      <c r="I43" s="3">
        <f t="shared" si="42"/>
        <v>0</v>
      </c>
      <c r="J43" s="3">
        <f t="shared" si="42"/>
        <v>0</v>
      </c>
      <c r="K43" s="3">
        <f t="shared" si="42"/>
        <v>0</v>
      </c>
      <c r="L43" s="3">
        <f t="shared" si="42"/>
        <v>0</v>
      </c>
      <c r="M43" s="3">
        <f t="shared" si="42"/>
        <v>0</v>
      </c>
      <c r="N43" s="3">
        <f t="shared" si="42"/>
        <v>0</v>
      </c>
      <c r="O43" s="3">
        <f t="shared" si="42"/>
        <v>0</v>
      </c>
      <c r="P43" s="3">
        <f t="shared" si="42"/>
        <v>0</v>
      </c>
      <c r="Q43" s="3">
        <f t="shared" si="38"/>
        <v>0</v>
      </c>
      <c r="R43" s="3">
        <f t="shared" si="39"/>
        <v>0</v>
      </c>
      <c r="S43" s="3">
        <f t="shared" si="42"/>
        <v>0</v>
      </c>
      <c r="T43" s="3">
        <f t="shared" si="42"/>
        <v>0</v>
      </c>
      <c r="U43" s="399">
        <f t="shared" si="41"/>
        <v>0</v>
      </c>
      <c r="V43" s="3">
        <f t="shared" si="42"/>
        <v>0</v>
      </c>
      <c r="W43" s="3">
        <f t="shared" si="42"/>
        <v>0</v>
      </c>
      <c r="X43" s="3">
        <f t="shared" si="42"/>
        <v>0</v>
      </c>
      <c r="Y43" s="3">
        <f t="shared" si="42"/>
        <v>0</v>
      </c>
      <c r="Z43" s="3">
        <f t="shared" si="42"/>
        <v>0</v>
      </c>
      <c r="AA43" s="3">
        <f t="shared" si="42"/>
        <v>0</v>
      </c>
    </row>
    <row r="44" spans="1:27" x14ac:dyDescent="0.35">
      <c r="A44" s="781"/>
      <c r="B44" s="11" t="str">
        <f t="shared" si="36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43">F44</f>
        <v>0</v>
      </c>
      <c r="H44" s="3">
        <f t="shared" si="43"/>
        <v>0</v>
      </c>
      <c r="I44" s="3">
        <f t="shared" si="43"/>
        <v>0</v>
      </c>
      <c r="J44" s="3">
        <f t="shared" si="43"/>
        <v>0</v>
      </c>
      <c r="K44" s="3">
        <f t="shared" si="43"/>
        <v>0</v>
      </c>
      <c r="L44" s="3">
        <f t="shared" si="43"/>
        <v>0</v>
      </c>
      <c r="M44" s="3">
        <f t="shared" si="43"/>
        <v>0</v>
      </c>
      <c r="N44" s="3">
        <f t="shared" si="43"/>
        <v>0</v>
      </c>
      <c r="O44" s="3">
        <f t="shared" si="43"/>
        <v>0</v>
      </c>
      <c r="P44" s="3">
        <f t="shared" si="43"/>
        <v>0</v>
      </c>
      <c r="Q44" s="3">
        <f t="shared" si="38"/>
        <v>0</v>
      </c>
      <c r="R44" s="3">
        <f t="shared" si="39"/>
        <v>0</v>
      </c>
      <c r="S44" s="3">
        <f t="shared" si="43"/>
        <v>0</v>
      </c>
      <c r="T44" s="3">
        <f t="shared" si="43"/>
        <v>0</v>
      </c>
      <c r="U44" s="399">
        <f t="shared" si="41"/>
        <v>38750</v>
      </c>
      <c r="V44" s="3">
        <f t="shared" si="43"/>
        <v>38750</v>
      </c>
      <c r="W44" s="3">
        <f t="shared" si="43"/>
        <v>38750</v>
      </c>
      <c r="X44" s="3">
        <f t="shared" si="43"/>
        <v>38750</v>
      </c>
      <c r="Y44" s="3">
        <f t="shared" si="43"/>
        <v>38750</v>
      </c>
      <c r="Z44" s="3">
        <f t="shared" si="43"/>
        <v>38750</v>
      </c>
      <c r="AA44" s="3">
        <f t="shared" si="43"/>
        <v>38750</v>
      </c>
    </row>
    <row r="45" spans="1:27" x14ac:dyDescent="0.35">
      <c r="A45" s="781"/>
      <c r="B45" s="12" t="str">
        <f t="shared" si="36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44">F45</f>
        <v>0</v>
      </c>
      <c r="H45" s="3">
        <f t="shared" si="44"/>
        <v>0</v>
      </c>
      <c r="I45" s="3">
        <f t="shared" si="44"/>
        <v>0</v>
      </c>
      <c r="J45" s="3">
        <f t="shared" si="44"/>
        <v>0</v>
      </c>
      <c r="K45" s="3">
        <f t="shared" si="44"/>
        <v>0</v>
      </c>
      <c r="L45" s="3">
        <f t="shared" si="44"/>
        <v>0</v>
      </c>
      <c r="M45" s="3">
        <f t="shared" si="44"/>
        <v>0</v>
      </c>
      <c r="N45" s="3">
        <f t="shared" si="44"/>
        <v>0</v>
      </c>
      <c r="O45" s="3">
        <f t="shared" si="44"/>
        <v>0</v>
      </c>
      <c r="P45" s="3">
        <f t="shared" si="44"/>
        <v>0</v>
      </c>
      <c r="Q45" s="3">
        <f t="shared" si="38"/>
        <v>0</v>
      </c>
      <c r="R45" s="3">
        <f t="shared" si="39"/>
        <v>0</v>
      </c>
      <c r="S45" s="3">
        <f t="shared" si="44"/>
        <v>0</v>
      </c>
      <c r="T45" s="3">
        <f t="shared" si="44"/>
        <v>0</v>
      </c>
      <c r="U45" s="399">
        <f t="shared" si="41"/>
        <v>0</v>
      </c>
      <c r="V45" s="3">
        <f t="shared" si="44"/>
        <v>0</v>
      </c>
      <c r="W45" s="3">
        <f t="shared" si="44"/>
        <v>0</v>
      </c>
      <c r="X45" s="3">
        <f t="shared" si="44"/>
        <v>0</v>
      </c>
      <c r="Y45" s="3">
        <f t="shared" si="44"/>
        <v>0</v>
      </c>
      <c r="Z45" s="3">
        <f t="shared" si="44"/>
        <v>0</v>
      </c>
      <c r="AA45" s="3">
        <f t="shared" si="44"/>
        <v>0</v>
      </c>
    </row>
    <row r="46" spans="1:27" x14ac:dyDescent="0.35">
      <c r="A46" s="781"/>
      <c r="B46" s="11" t="str">
        <f t="shared" si="36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45">F46</f>
        <v>0</v>
      </c>
      <c r="H46" s="3">
        <f t="shared" si="45"/>
        <v>0</v>
      </c>
      <c r="I46" s="3">
        <f t="shared" si="45"/>
        <v>0</v>
      </c>
      <c r="J46" s="3">
        <f t="shared" si="45"/>
        <v>0</v>
      </c>
      <c r="K46" s="3">
        <f t="shared" si="45"/>
        <v>0</v>
      </c>
      <c r="L46" s="3">
        <f t="shared" si="45"/>
        <v>0</v>
      </c>
      <c r="M46" s="3">
        <f t="shared" si="45"/>
        <v>0</v>
      </c>
      <c r="N46" s="3">
        <f t="shared" si="45"/>
        <v>0</v>
      </c>
      <c r="O46" s="3">
        <f t="shared" si="45"/>
        <v>0</v>
      </c>
      <c r="P46" s="3">
        <f t="shared" si="45"/>
        <v>0</v>
      </c>
      <c r="Q46" s="3">
        <f t="shared" si="38"/>
        <v>0</v>
      </c>
      <c r="R46" s="3">
        <f t="shared" si="39"/>
        <v>0</v>
      </c>
      <c r="S46" s="3">
        <f t="shared" si="45"/>
        <v>0</v>
      </c>
      <c r="T46" s="3">
        <f t="shared" si="45"/>
        <v>0</v>
      </c>
      <c r="U46" s="399">
        <f t="shared" si="41"/>
        <v>0</v>
      </c>
      <c r="V46" s="3">
        <f t="shared" si="45"/>
        <v>0</v>
      </c>
      <c r="W46" s="3">
        <f t="shared" si="45"/>
        <v>0</v>
      </c>
      <c r="X46" s="3">
        <f t="shared" si="45"/>
        <v>0</v>
      </c>
      <c r="Y46" s="3">
        <f t="shared" si="45"/>
        <v>0</v>
      </c>
      <c r="Z46" s="3">
        <f t="shared" si="45"/>
        <v>0</v>
      </c>
      <c r="AA46" s="3">
        <f t="shared" si="45"/>
        <v>0</v>
      </c>
    </row>
    <row r="47" spans="1:27" x14ac:dyDescent="0.35">
      <c r="A47" s="781"/>
      <c r="B47" s="11" t="str">
        <f t="shared" si="36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46">F47</f>
        <v>0</v>
      </c>
      <c r="H47" s="3">
        <f t="shared" si="46"/>
        <v>0</v>
      </c>
      <c r="I47" s="3">
        <f t="shared" si="46"/>
        <v>0</v>
      </c>
      <c r="J47" s="3">
        <f t="shared" si="46"/>
        <v>0</v>
      </c>
      <c r="K47" s="3">
        <f t="shared" si="46"/>
        <v>0</v>
      </c>
      <c r="L47" s="3">
        <f t="shared" si="46"/>
        <v>0</v>
      </c>
      <c r="M47" s="3">
        <f t="shared" si="46"/>
        <v>0</v>
      </c>
      <c r="N47" s="3">
        <f t="shared" si="46"/>
        <v>0</v>
      </c>
      <c r="O47" s="3">
        <f t="shared" si="46"/>
        <v>0</v>
      </c>
      <c r="P47" s="3">
        <f t="shared" si="46"/>
        <v>0</v>
      </c>
      <c r="Q47" s="3">
        <f t="shared" si="38"/>
        <v>0</v>
      </c>
      <c r="R47" s="3">
        <f t="shared" si="39"/>
        <v>0</v>
      </c>
      <c r="S47" s="3">
        <f t="shared" si="46"/>
        <v>0</v>
      </c>
      <c r="T47" s="3">
        <f t="shared" si="46"/>
        <v>0</v>
      </c>
      <c r="U47" s="399">
        <f t="shared" si="41"/>
        <v>4290605</v>
      </c>
      <c r="V47" s="3">
        <f t="shared" si="46"/>
        <v>4290605</v>
      </c>
      <c r="W47" s="3">
        <f t="shared" si="46"/>
        <v>4290605</v>
      </c>
      <c r="X47" s="3">
        <f t="shared" si="46"/>
        <v>4290605</v>
      </c>
      <c r="Y47" s="3">
        <f t="shared" si="46"/>
        <v>4290605</v>
      </c>
      <c r="Z47" s="3">
        <f t="shared" si="46"/>
        <v>4290605</v>
      </c>
      <c r="AA47" s="3">
        <f t="shared" si="46"/>
        <v>4290605</v>
      </c>
    </row>
    <row r="48" spans="1:27" x14ac:dyDescent="0.35">
      <c r="A48" s="781"/>
      <c r="B48" s="11" t="str">
        <f t="shared" si="36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47">F48</f>
        <v>0</v>
      </c>
      <c r="H48" s="3">
        <f t="shared" si="47"/>
        <v>0</v>
      </c>
      <c r="I48" s="3">
        <f t="shared" si="47"/>
        <v>0</v>
      </c>
      <c r="J48" s="3">
        <f t="shared" si="47"/>
        <v>0</v>
      </c>
      <c r="K48" s="3">
        <f t="shared" si="47"/>
        <v>0</v>
      </c>
      <c r="L48" s="3">
        <f t="shared" si="47"/>
        <v>0</v>
      </c>
      <c r="M48" s="3">
        <f t="shared" si="47"/>
        <v>0</v>
      </c>
      <c r="N48" s="3">
        <f t="shared" si="47"/>
        <v>0</v>
      </c>
      <c r="O48" s="3">
        <f t="shared" si="47"/>
        <v>0</v>
      </c>
      <c r="P48" s="3">
        <f t="shared" si="47"/>
        <v>0</v>
      </c>
      <c r="Q48" s="3">
        <f t="shared" si="38"/>
        <v>0</v>
      </c>
      <c r="R48" s="3">
        <f t="shared" si="39"/>
        <v>0</v>
      </c>
      <c r="S48" s="3">
        <f t="shared" si="47"/>
        <v>0</v>
      </c>
      <c r="T48" s="3">
        <f t="shared" si="47"/>
        <v>0</v>
      </c>
      <c r="U48" s="399">
        <f t="shared" si="41"/>
        <v>9656018</v>
      </c>
      <c r="V48" s="3">
        <f t="shared" si="47"/>
        <v>9656018</v>
      </c>
      <c r="W48" s="3">
        <f t="shared" si="47"/>
        <v>9656018</v>
      </c>
      <c r="X48" s="3">
        <f t="shared" si="47"/>
        <v>9656018</v>
      </c>
      <c r="Y48" s="3">
        <f t="shared" si="47"/>
        <v>9656018</v>
      </c>
      <c r="Z48" s="3">
        <f t="shared" si="47"/>
        <v>9656018</v>
      </c>
      <c r="AA48" s="3">
        <f t="shared" si="47"/>
        <v>9656018</v>
      </c>
    </row>
    <row r="49" spans="1:27" x14ac:dyDescent="0.35">
      <c r="A49" s="781"/>
      <c r="B49" s="11" t="str">
        <f t="shared" si="36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48">F49</f>
        <v>0</v>
      </c>
      <c r="H49" s="3">
        <f t="shared" si="48"/>
        <v>0</v>
      </c>
      <c r="I49" s="3">
        <f t="shared" si="48"/>
        <v>0</v>
      </c>
      <c r="J49" s="3">
        <f t="shared" si="48"/>
        <v>0</v>
      </c>
      <c r="K49" s="3">
        <f t="shared" si="48"/>
        <v>0</v>
      </c>
      <c r="L49" s="3">
        <f t="shared" si="48"/>
        <v>0</v>
      </c>
      <c r="M49" s="3">
        <f t="shared" si="48"/>
        <v>0</v>
      </c>
      <c r="N49" s="3">
        <f t="shared" si="48"/>
        <v>0</v>
      </c>
      <c r="O49" s="3">
        <f t="shared" si="48"/>
        <v>0</v>
      </c>
      <c r="P49" s="3">
        <f t="shared" si="48"/>
        <v>0</v>
      </c>
      <c r="Q49" s="3">
        <f t="shared" si="38"/>
        <v>0</v>
      </c>
      <c r="R49" s="3">
        <f t="shared" si="39"/>
        <v>0</v>
      </c>
      <c r="S49" s="3">
        <f t="shared" si="48"/>
        <v>0</v>
      </c>
      <c r="T49" s="3">
        <f t="shared" si="48"/>
        <v>0</v>
      </c>
      <c r="U49" s="399">
        <f t="shared" si="41"/>
        <v>763515</v>
      </c>
      <c r="V49" s="3">
        <f t="shared" si="48"/>
        <v>763515</v>
      </c>
      <c r="W49" s="3">
        <f t="shared" si="48"/>
        <v>763515</v>
      </c>
      <c r="X49" s="3">
        <f t="shared" si="48"/>
        <v>763515</v>
      </c>
      <c r="Y49" s="3">
        <f t="shared" si="48"/>
        <v>763515</v>
      </c>
      <c r="Z49" s="3">
        <f t="shared" si="48"/>
        <v>763515</v>
      </c>
      <c r="AA49" s="3">
        <f t="shared" si="48"/>
        <v>763515</v>
      </c>
    </row>
    <row r="50" spans="1:27" ht="15" customHeight="1" x14ac:dyDescent="0.35">
      <c r="A50" s="781"/>
      <c r="B50" s="11" t="str">
        <f t="shared" si="36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49">F50</f>
        <v>0</v>
      </c>
      <c r="H50" s="3">
        <f t="shared" si="49"/>
        <v>0</v>
      </c>
      <c r="I50" s="3">
        <f t="shared" si="49"/>
        <v>0</v>
      </c>
      <c r="J50" s="3">
        <f t="shared" si="49"/>
        <v>0</v>
      </c>
      <c r="K50" s="3">
        <f t="shared" si="49"/>
        <v>0</v>
      </c>
      <c r="L50" s="3">
        <f t="shared" si="49"/>
        <v>0</v>
      </c>
      <c r="M50" s="3">
        <f t="shared" si="49"/>
        <v>0</v>
      </c>
      <c r="N50" s="3">
        <f t="shared" si="49"/>
        <v>0</v>
      </c>
      <c r="O50" s="3">
        <f t="shared" si="49"/>
        <v>0</v>
      </c>
      <c r="P50" s="3">
        <f t="shared" si="49"/>
        <v>0</v>
      </c>
      <c r="Q50" s="3">
        <f t="shared" si="38"/>
        <v>0</v>
      </c>
      <c r="R50" s="3">
        <f t="shared" si="39"/>
        <v>0</v>
      </c>
      <c r="S50" s="3">
        <f t="shared" si="49"/>
        <v>0</v>
      </c>
      <c r="T50" s="3">
        <f t="shared" si="49"/>
        <v>0</v>
      </c>
      <c r="U50" s="399">
        <f t="shared" si="41"/>
        <v>0</v>
      </c>
      <c r="V50" s="3">
        <f t="shared" si="49"/>
        <v>0</v>
      </c>
      <c r="W50" s="3">
        <f t="shared" si="49"/>
        <v>0</v>
      </c>
      <c r="X50" s="3">
        <f t="shared" si="49"/>
        <v>0</v>
      </c>
      <c r="Y50" s="3">
        <f t="shared" si="49"/>
        <v>0</v>
      </c>
      <c r="Z50" s="3">
        <f t="shared" si="49"/>
        <v>0</v>
      </c>
      <c r="AA50" s="3">
        <f t="shared" si="49"/>
        <v>0</v>
      </c>
    </row>
    <row r="51" spans="1:27" x14ac:dyDescent="0.35">
      <c r="A51" s="781"/>
      <c r="B51" s="11" t="str">
        <f t="shared" si="36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50">F51</f>
        <v>0</v>
      </c>
      <c r="H51" s="3">
        <f t="shared" si="50"/>
        <v>0</v>
      </c>
      <c r="I51" s="3">
        <f t="shared" si="50"/>
        <v>0</v>
      </c>
      <c r="J51" s="3">
        <f t="shared" si="50"/>
        <v>0</v>
      </c>
      <c r="K51" s="3">
        <f t="shared" si="50"/>
        <v>0</v>
      </c>
      <c r="L51" s="3">
        <f t="shared" si="50"/>
        <v>0</v>
      </c>
      <c r="M51" s="3">
        <f t="shared" si="50"/>
        <v>0</v>
      </c>
      <c r="N51" s="3">
        <f t="shared" si="50"/>
        <v>0</v>
      </c>
      <c r="O51" s="3">
        <f t="shared" si="50"/>
        <v>0</v>
      </c>
      <c r="P51" s="3">
        <f t="shared" si="50"/>
        <v>0</v>
      </c>
      <c r="Q51" s="3">
        <f t="shared" si="38"/>
        <v>0</v>
      </c>
      <c r="R51" s="3">
        <f t="shared" si="39"/>
        <v>0</v>
      </c>
      <c r="S51" s="3">
        <f t="shared" si="50"/>
        <v>0</v>
      </c>
      <c r="T51" s="3">
        <f t="shared" si="50"/>
        <v>0</v>
      </c>
      <c r="U51" s="399">
        <f t="shared" si="41"/>
        <v>0</v>
      </c>
      <c r="V51" s="3">
        <f t="shared" si="50"/>
        <v>0</v>
      </c>
      <c r="W51" s="3">
        <f t="shared" si="50"/>
        <v>0</v>
      </c>
      <c r="X51" s="3">
        <f t="shared" si="50"/>
        <v>0</v>
      </c>
      <c r="Y51" s="3">
        <f t="shared" si="50"/>
        <v>0</v>
      </c>
      <c r="Z51" s="3">
        <f t="shared" si="50"/>
        <v>0</v>
      </c>
      <c r="AA51" s="3">
        <f t="shared" si="50"/>
        <v>0</v>
      </c>
    </row>
    <row r="52" spans="1:27" x14ac:dyDescent="0.35">
      <c r="A52" s="781"/>
      <c r="B52" s="11" t="str">
        <f t="shared" si="36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51">F52</f>
        <v>0</v>
      </c>
      <c r="H52" s="3">
        <f t="shared" si="51"/>
        <v>0</v>
      </c>
      <c r="I52" s="3">
        <f t="shared" si="51"/>
        <v>0</v>
      </c>
      <c r="J52" s="3">
        <f t="shared" si="51"/>
        <v>0</v>
      </c>
      <c r="K52" s="3">
        <f t="shared" si="51"/>
        <v>0</v>
      </c>
      <c r="L52" s="3">
        <f t="shared" si="51"/>
        <v>0</v>
      </c>
      <c r="M52" s="3">
        <f t="shared" si="51"/>
        <v>0</v>
      </c>
      <c r="N52" s="3">
        <f t="shared" si="51"/>
        <v>0</v>
      </c>
      <c r="O52" s="3">
        <f t="shared" si="51"/>
        <v>0</v>
      </c>
      <c r="P52" s="3">
        <f t="shared" si="51"/>
        <v>0</v>
      </c>
      <c r="Q52" s="3">
        <f t="shared" si="38"/>
        <v>0</v>
      </c>
      <c r="R52" s="3">
        <f t="shared" si="39"/>
        <v>0</v>
      </c>
      <c r="S52" s="3">
        <f t="shared" si="51"/>
        <v>0</v>
      </c>
      <c r="T52" s="3">
        <f t="shared" si="51"/>
        <v>0</v>
      </c>
      <c r="U52" s="399">
        <f t="shared" si="41"/>
        <v>23207</v>
      </c>
      <c r="V52" s="3">
        <f t="shared" si="51"/>
        <v>23207</v>
      </c>
      <c r="W52" s="3">
        <f t="shared" si="51"/>
        <v>23207</v>
      </c>
      <c r="X52" s="3">
        <f t="shared" si="51"/>
        <v>23207</v>
      </c>
      <c r="Y52" s="3">
        <f t="shared" si="51"/>
        <v>23207</v>
      </c>
      <c r="Z52" s="3">
        <f t="shared" si="51"/>
        <v>23207</v>
      </c>
      <c r="AA52" s="3">
        <f t="shared" si="51"/>
        <v>23207</v>
      </c>
    </row>
    <row r="53" spans="1:27" x14ac:dyDescent="0.35">
      <c r="A53" s="781"/>
      <c r="B53" s="11" t="str">
        <f t="shared" si="36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52">F53</f>
        <v>0</v>
      </c>
      <c r="H53" s="3">
        <f t="shared" si="52"/>
        <v>0</v>
      </c>
      <c r="I53" s="3">
        <f t="shared" si="52"/>
        <v>0</v>
      </c>
      <c r="J53" s="3">
        <f t="shared" si="52"/>
        <v>0</v>
      </c>
      <c r="K53" s="3">
        <f t="shared" si="52"/>
        <v>0</v>
      </c>
      <c r="L53" s="3">
        <f t="shared" si="52"/>
        <v>0</v>
      </c>
      <c r="M53" s="3">
        <f t="shared" si="52"/>
        <v>0</v>
      </c>
      <c r="N53" s="3">
        <f t="shared" si="52"/>
        <v>0</v>
      </c>
      <c r="O53" s="3">
        <f t="shared" si="52"/>
        <v>0</v>
      </c>
      <c r="P53" s="3">
        <f t="shared" si="52"/>
        <v>0</v>
      </c>
      <c r="Q53" s="3">
        <f t="shared" si="38"/>
        <v>0</v>
      </c>
      <c r="R53" s="3">
        <f t="shared" si="39"/>
        <v>0</v>
      </c>
      <c r="S53" s="3">
        <f t="shared" si="52"/>
        <v>0</v>
      </c>
      <c r="T53" s="3">
        <f t="shared" si="52"/>
        <v>0</v>
      </c>
      <c r="U53" s="399">
        <f t="shared" si="41"/>
        <v>0</v>
      </c>
      <c r="V53" s="3">
        <f t="shared" si="52"/>
        <v>0</v>
      </c>
      <c r="W53" s="3">
        <f t="shared" si="52"/>
        <v>0</v>
      </c>
      <c r="X53" s="3">
        <f t="shared" si="52"/>
        <v>0</v>
      </c>
      <c r="Y53" s="3">
        <f t="shared" si="52"/>
        <v>0</v>
      </c>
      <c r="Z53" s="3">
        <f t="shared" si="52"/>
        <v>0</v>
      </c>
      <c r="AA53" s="3">
        <f t="shared" si="52"/>
        <v>0</v>
      </c>
    </row>
    <row r="54" spans="1:27" ht="15" customHeight="1" x14ac:dyDescent="0.35">
      <c r="A54" s="781"/>
      <c r="B54" s="11" t="str">
        <f t="shared" si="36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36"/>
        <v>Monthly kWh</v>
      </c>
      <c r="C55" s="256">
        <f>SUM(C41:C54)</f>
        <v>0</v>
      </c>
      <c r="D55" s="256">
        <f t="shared" ref="D55:AA55" si="53">SUM(D41:D54)</f>
        <v>0</v>
      </c>
      <c r="E55" s="256">
        <f t="shared" si="53"/>
        <v>0</v>
      </c>
      <c r="F55" s="256">
        <f t="shared" si="53"/>
        <v>0</v>
      </c>
      <c r="G55" s="256">
        <f t="shared" si="53"/>
        <v>0</v>
      </c>
      <c r="H55" s="256">
        <f t="shared" si="53"/>
        <v>0</v>
      </c>
      <c r="I55" s="256">
        <f t="shared" si="53"/>
        <v>0</v>
      </c>
      <c r="J55" s="256">
        <f t="shared" si="53"/>
        <v>0</v>
      </c>
      <c r="K55" s="256">
        <f t="shared" si="53"/>
        <v>0</v>
      </c>
      <c r="L55" s="256">
        <f t="shared" si="53"/>
        <v>0</v>
      </c>
      <c r="M55" s="256">
        <f t="shared" si="53"/>
        <v>0</v>
      </c>
      <c r="N55" s="256">
        <f t="shared" si="53"/>
        <v>0</v>
      </c>
      <c r="O55" s="256">
        <f t="shared" si="53"/>
        <v>0</v>
      </c>
      <c r="P55" s="256">
        <f t="shared" si="53"/>
        <v>0</v>
      </c>
      <c r="Q55" s="256">
        <f t="shared" si="53"/>
        <v>0</v>
      </c>
      <c r="R55" s="256">
        <f t="shared" si="53"/>
        <v>0</v>
      </c>
      <c r="S55" s="256">
        <f t="shared" si="53"/>
        <v>0</v>
      </c>
      <c r="T55" s="256">
        <f t="shared" si="53"/>
        <v>0</v>
      </c>
      <c r="U55" s="256">
        <f t="shared" si="53"/>
        <v>14862235</v>
      </c>
      <c r="V55" s="256">
        <f t="shared" si="53"/>
        <v>14862235</v>
      </c>
      <c r="W55" s="256">
        <f t="shared" si="53"/>
        <v>14862235</v>
      </c>
      <c r="X55" s="256">
        <f t="shared" si="53"/>
        <v>14862235</v>
      </c>
      <c r="Y55" s="256">
        <f t="shared" si="53"/>
        <v>14862235</v>
      </c>
      <c r="Z55" s="256">
        <f t="shared" si="53"/>
        <v>14862235</v>
      </c>
      <c r="AA55" s="256">
        <f t="shared" si="53"/>
        <v>14862235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282"/>
      <c r="L57" s="140"/>
      <c r="M57" s="140"/>
      <c r="N57" s="282"/>
      <c r="O57" s="140"/>
      <c r="P57" s="140"/>
      <c r="Q57" s="282"/>
      <c r="R57" s="140"/>
      <c r="S57" s="140"/>
      <c r="T57" s="282"/>
      <c r="U57" s="140"/>
      <c r="V57" s="140"/>
      <c r="W57" s="282"/>
      <c r="X57" s="140"/>
      <c r="Y57" s="140"/>
      <c r="Z57" s="282"/>
      <c r="AA57" s="140"/>
    </row>
    <row r="58" spans="1:27" ht="16" thickBot="1" x14ac:dyDescent="0.4">
      <c r="A58" s="783" t="s">
        <v>17</v>
      </c>
      <c r="B58" s="258" t="s">
        <v>168</v>
      </c>
      <c r="C58" s="156">
        <f>C$4</f>
        <v>44562</v>
      </c>
      <c r="D58" s="156">
        <f t="shared" ref="D58:AA58" si="54">D$4</f>
        <v>44593</v>
      </c>
      <c r="E58" s="156">
        <f t="shared" si="54"/>
        <v>44621</v>
      </c>
      <c r="F58" s="156">
        <f t="shared" si="54"/>
        <v>44652</v>
      </c>
      <c r="G58" s="156">
        <f t="shared" si="54"/>
        <v>44682</v>
      </c>
      <c r="H58" s="156">
        <f t="shared" si="54"/>
        <v>44713</v>
      </c>
      <c r="I58" s="156">
        <f t="shared" si="54"/>
        <v>44743</v>
      </c>
      <c r="J58" s="156">
        <f t="shared" si="54"/>
        <v>44774</v>
      </c>
      <c r="K58" s="156">
        <f t="shared" si="54"/>
        <v>44805</v>
      </c>
      <c r="L58" s="156">
        <f t="shared" si="54"/>
        <v>44835</v>
      </c>
      <c r="M58" s="156">
        <f t="shared" si="54"/>
        <v>44866</v>
      </c>
      <c r="N58" s="156">
        <f t="shared" si="54"/>
        <v>44896</v>
      </c>
      <c r="O58" s="156">
        <f t="shared" si="54"/>
        <v>44927</v>
      </c>
      <c r="P58" s="156">
        <f t="shared" si="54"/>
        <v>44958</v>
      </c>
      <c r="Q58" s="156">
        <f t="shared" si="54"/>
        <v>44986</v>
      </c>
      <c r="R58" s="156">
        <f t="shared" si="54"/>
        <v>45017</v>
      </c>
      <c r="S58" s="156">
        <f t="shared" si="54"/>
        <v>45047</v>
      </c>
      <c r="T58" s="156">
        <f t="shared" si="54"/>
        <v>45078</v>
      </c>
      <c r="U58" s="156">
        <f t="shared" si="54"/>
        <v>45108</v>
      </c>
      <c r="V58" s="156">
        <f t="shared" si="54"/>
        <v>45139</v>
      </c>
      <c r="W58" s="156">
        <f t="shared" si="54"/>
        <v>45170</v>
      </c>
      <c r="X58" s="156">
        <f t="shared" si="54"/>
        <v>45200</v>
      </c>
      <c r="Y58" s="156">
        <f t="shared" si="54"/>
        <v>45231</v>
      </c>
      <c r="Z58" s="156">
        <f t="shared" si="54"/>
        <v>45261</v>
      </c>
      <c r="AA58" s="156">
        <f t="shared" si="54"/>
        <v>45292</v>
      </c>
    </row>
    <row r="59" spans="1:27" ht="15" customHeight="1" x14ac:dyDescent="0.35">
      <c r="A59" s="784"/>
      <c r="B59" s="13" t="str">
        <f t="shared" ref="B59:B71" si="55">B41</f>
        <v>Air Comp</v>
      </c>
      <c r="C59" s="26">
        <f>((C5*0.5)-C41)*C78*C$93*C$2</f>
        <v>0</v>
      </c>
      <c r="D59" s="26">
        <f>((D5*0.5)+C23-D41)*D78*D$93*D$2</f>
        <v>0</v>
      </c>
      <c r="E59" s="26">
        <f t="shared" ref="E59:AA59" si="56">((E5*0.5)+D23-E41)*E78*E$93*E$2</f>
        <v>0</v>
      </c>
      <c r="F59" s="26">
        <f t="shared" si="56"/>
        <v>0</v>
      </c>
      <c r="G59" s="26">
        <f t="shared" si="56"/>
        <v>0</v>
      </c>
      <c r="H59" s="26">
        <f t="shared" si="56"/>
        <v>303.52934040829126</v>
      </c>
      <c r="I59" s="26">
        <f t="shared" si="56"/>
        <v>622.63586801626639</v>
      </c>
      <c r="J59" s="26">
        <f t="shared" si="56"/>
        <v>311.68811431230824</v>
      </c>
      <c r="K59" s="26">
        <f t="shared" si="56"/>
        <v>0</v>
      </c>
      <c r="L59" s="26">
        <f t="shared" si="56"/>
        <v>0</v>
      </c>
      <c r="M59" s="26">
        <f t="shared" si="56"/>
        <v>112.72131273899821</v>
      </c>
      <c r="N59" s="26">
        <f t="shared" si="56"/>
        <v>438.43503465962061</v>
      </c>
      <c r="O59" s="26">
        <f t="shared" si="56"/>
        <v>611.33885932160479</v>
      </c>
      <c r="P59" s="26">
        <f t="shared" si="56"/>
        <v>561.37814087254174</v>
      </c>
      <c r="Q59" s="26">
        <f t="shared" si="56"/>
        <v>642.18499817562156</v>
      </c>
      <c r="R59" s="26">
        <f t="shared" si="56"/>
        <v>662.66194672172628</v>
      </c>
      <c r="S59" s="26">
        <f t="shared" si="56"/>
        <v>764.07670508135084</v>
      </c>
      <c r="T59" s="26">
        <f t="shared" si="56"/>
        <v>1060.6548533382415</v>
      </c>
      <c r="U59" s="26">
        <f t="shared" si="56"/>
        <v>465.23549622414794</v>
      </c>
      <c r="V59" s="26">
        <f t="shared" si="56"/>
        <v>465.78869601989362</v>
      </c>
      <c r="W59" s="26">
        <f t="shared" si="56"/>
        <v>456.45621546566429</v>
      </c>
      <c r="X59" s="26">
        <f t="shared" si="56"/>
        <v>300.18009253776734</v>
      </c>
      <c r="Y59" s="26">
        <f t="shared" si="56"/>
        <v>290.03438966913569</v>
      </c>
      <c r="Z59" s="26">
        <f t="shared" si="56"/>
        <v>281.44317778202031</v>
      </c>
      <c r="AA59" s="26">
        <f t="shared" si="56"/>
        <v>261.44316959402619</v>
      </c>
    </row>
    <row r="60" spans="1:27" ht="15.5" x14ac:dyDescent="0.35">
      <c r="A60" s="784"/>
      <c r="B60" s="13" t="str">
        <f t="shared" si="55"/>
        <v>Building Shell</v>
      </c>
      <c r="C60" s="26">
        <f t="shared" ref="C60:C71" si="57">((C6*0.5)-C42)*C79*C$93*C$2</f>
        <v>0</v>
      </c>
      <c r="D60" s="26">
        <f t="shared" ref="D60:AA60" si="58">((D6*0.5)+C24-D42)*D79*D$93*D$2</f>
        <v>0</v>
      </c>
      <c r="E60" s="26">
        <f t="shared" si="58"/>
        <v>0</v>
      </c>
      <c r="F60" s="26">
        <f t="shared" si="58"/>
        <v>0</v>
      </c>
      <c r="G60" s="26">
        <f t="shared" si="58"/>
        <v>0</v>
      </c>
      <c r="H60" s="26">
        <f t="shared" si="58"/>
        <v>0</v>
      </c>
      <c r="I60" s="26">
        <f t="shared" si="58"/>
        <v>0</v>
      </c>
      <c r="J60" s="26">
        <f t="shared" si="58"/>
        <v>0</v>
      </c>
      <c r="K60" s="26">
        <f t="shared" si="58"/>
        <v>0</v>
      </c>
      <c r="L60" s="26">
        <f t="shared" si="58"/>
        <v>0</v>
      </c>
      <c r="M60" s="26">
        <f t="shared" si="58"/>
        <v>0.67330806637483143</v>
      </c>
      <c r="N60" s="26">
        <f t="shared" si="58"/>
        <v>6.4458560958583178</v>
      </c>
      <c r="O60" s="26">
        <f t="shared" si="58"/>
        <v>10.395632183926253</v>
      </c>
      <c r="P60" s="26">
        <f t="shared" si="58"/>
        <v>8.8281374785899054</v>
      </c>
      <c r="Q60" s="26">
        <f t="shared" si="58"/>
        <v>7.1184877692464807</v>
      </c>
      <c r="R60" s="26">
        <f t="shared" si="58"/>
        <v>4.5900314120797781</v>
      </c>
      <c r="S60" s="26">
        <f t="shared" si="58"/>
        <v>5.3389564498607411</v>
      </c>
      <c r="T60" s="26">
        <f t="shared" si="58"/>
        <v>18.426618512382937</v>
      </c>
      <c r="U60" s="26">
        <f t="shared" si="58"/>
        <v>24.807908183210714</v>
      </c>
      <c r="V60" s="26">
        <f t="shared" si="58"/>
        <v>23.178077526119854</v>
      </c>
      <c r="W60" s="26">
        <f t="shared" si="58"/>
        <v>10.037339968725101</v>
      </c>
      <c r="X60" s="26">
        <f t="shared" si="58"/>
        <v>4.2002282680840981</v>
      </c>
      <c r="Y60" s="26">
        <f t="shared" si="58"/>
        <v>6.8451113126877496</v>
      </c>
      <c r="Z60" s="26">
        <f t="shared" si="58"/>
        <v>10.772478155701398</v>
      </c>
      <c r="AA60" s="26">
        <f t="shared" si="58"/>
        <v>10.395632183926253</v>
      </c>
    </row>
    <row r="61" spans="1:27" ht="15.5" x14ac:dyDescent="0.35">
      <c r="A61" s="784"/>
      <c r="B61" s="13" t="str">
        <f t="shared" si="55"/>
        <v>Cooking</v>
      </c>
      <c r="C61" s="26">
        <f t="shared" si="57"/>
        <v>0</v>
      </c>
      <c r="D61" s="26">
        <f t="shared" ref="D61:AA61" si="59">((D7*0.5)+C25-D43)*D80*D$93*D$2</f>
        <v>0</v>
      </c>
      <c r="E61" s="26">
        <f t="shared" si="59"/>
        <v>0</v>
      </c>
      <c r="F61" s="26">
        <f t="shared" si="59"/>
        <v>0</v>
      </c>
      <c r="G61" s="26">
        <f t="shared" si="59"/>
        <v>0</v>
      </c>
      <c r="H61" s="26">
        <f t="shared" si="59"/>
        <v>0</v>
      </c>
      <c r="I61" s="26">
        <f t="shared" si="59"/>
        <v>0</v>
      </c>
      <c r="J61" s="26">
        <f t="shared" si="59"/>
        <v>0</v>
      </c>
      <c r="K61" s="26">
        <f t="shared" si="59"/>
        <v>0</v>
      </c>
      <c r="L61" s="26">
        <f t="shared" si="59"/>
        <v>0</v>
      </c>
      <c r="M61" s="26">
        <f t="shared" si="59"/>
        <v>5.3433756840397857</v>
      </c>
      <c r="N61" s="26">
        <f t="shared" si="59"/>
        <v>20.087289630968233</v>
      </c>
      <c r="O61" s="26">
        <f t="shared" si="59"/>
        <v>27.669954199235583</v>
      </c>
      <c r="P61" s="26">
        <f t="shared" si="59"/>
        <v>25.406326161510286</v>
      </c>
      <c r="Q61" s="26">
        <f t="shared" si="59"/>
        <v>27.202431239881218</v>
      </c>
      <c r="R61" s="26">
        <f t="shared" si="59"/>
        <v>27.104615496586515</v>
      </c>
      <c r="S61" s="26">
        <f t="shared" si="59"/>
        <v>34.563980622492188</v>
      </c>
      <c r="T61" s="26">
        <f t="shared" si="59"/>
        <v>48.208029815676873</v>
      </c>
      <c r="U61" s="26">
        <f t="shared" si="59"/>
        <v>49.69257367810647</v>
      </c>
      <c r="V61" s="26">
        <f t="shared" si="59"/>
        <v>49.70762168606872</v>
      </c>
      <c r="W61" s="26">
        <f t="shared" si="59"/>
        <v>48.3127871018756</v>
      </c>
      <c r="X61" s="26">
        <f t="shared" si="59"/>
        <v>31.76823962060503</v>
      </c>
      <c r="Y61" s="26">
        <f t="shared" si="59"/>
        <v>30.677263153450355</v>
      </c>
      <c r="Z61" s="26">
        <f t="shared" si="59"/>
        <v>29.795128793799435</v>
      </c>
      <c r="AA61" s="26">
        <f t="shared" si="59"/>
        <v>27.669954199235583</v>
      </c>
    </row>
    <row r="62" spans="1:27" ht="15.5" x14ac:dyDescent="0.35">
      <c r="A62" s="784"/>
      <c r="B62" s="13" t="str">
        <f t="shared" si="55"/>
        <v>Cooling</v>
      </c>
      <c r="C62" s="26">
        <f t="shared" si="57"/>
        <v>0</v>
      </c>
      <c r="D62" s="26">
        <f t="shared" ref="D62:AA62" si="60">((D8*0.5)+C26-D44)*D81*D$93*D$2</f>
        <v>2.3114678343899998E-2</v>
      </c>
      <c r="E62" s="26">
        <f t="shared" si="60"/>
        <v>3.3281321063759997</v>
      </c>
      <c r="F62" s="26">
        <f t="shared" si="60"/>
        <v>21.722020680861597</v>
      </c>
      <c r="G62" s="26">
        <f t="shared" si="60"/>
        <v>95.055026825219983</v>
      </c>
      <c r="H62" s="26">
        <f t="shared" si="60"/>
        <v>605.68433161253745</v>
      </c>
      <c r="I62" s="26">
        <f t="shared" si="60"/>
        <v>1720.9766204552502</v>
      </c>
      <c r="J62" s="26">
        <f t="shared" si="60"/>
        <v>2489.3604117057107</v>
      </c>
      <c r="K62" s="26">
        <f t="shared" si="60"/>
        <v>1151.9298015047214</v>
      </c>
      <c r="L62" s="26">
        <f t="shared" si="60"/>
        <v>142.05226987314043</v>
      </c>
      <c r="M62" s="26">
        <f t="shared" si="60"/>
        <v>76.145159119045886</v>
      </c>
      <c r="N62" s="26">
        <f t="shared" si="60"/>
        <v>1.7507973178497109</v>
      </c>
      <c r="O62" s="26">
        <f t="shared" si="60"/>
        <v>0.2104246833800178</v>
      </c>
      <c r="P62" s="26">
        <f t="shared" si="60"/>
        <v>8.7113711487874106</v>
      </c>
      <c r="Q62" s="26">
        <f t="shared" si="60"/>
        <v>263.39827811096683</v>
      </c>
      <c r="R62" s="26">
        <f t="shared" si="60"/>
        <v>879.48695495638515</v>
      </c>
      <c r="S62" s="26">
        <f t="shared" si="60"/>
        <v>2753.2860870208951</v>
      </c>
      <c r="T62" s="26">
        <f t="shared" si="60"/>
        <v>13463.305976610893</v>
      </c>
      <c r="U62" s="26">
        <f t="shared" si="60"/>
        <v>17394.45707032338</v>
      </c>
      <c r="V62" s="26">
        <f t="shared" si="60"/>
        <v>16205.574846459493</v>
      </c>
      <c r="W62" s="26">
        <f t="shared" si="60"/>
        <v>6518.9705555609971</v>
      </c>
      <c r="X62" s="26">
        <f t="shared" si="60"/>
        <v>749.62701905659196</v>
      </c>
      <c r="Y62" s="26">
        <f t="shared" si="60"/>
        <v>229.5789375261285</v>
      </c>
      <c r="Z62" s="26">
        <f t="shared" si="60"/>
        <v>2.2909989505094961</v>
      </c>
      <c r="AA62" s="26">
        <f t="shared" si="60"/>
        <v>0.1998207129425178</v>
      </c>
    </row>
    <row r="63" spans="1:27" ht="15.5" x14ac:dyDescent="0.35">
      <c r="A63" s="784"/>
      <c r="B63" s="13" t="str">
        <f t="shared" si="55"/>
        <v>Ext Lighting</v>
      </c>
      <c r="C63" s="26">
        <f t="shared" si="57"/>
        <v>0</v>
      </c>
      <c r="D63" s="26">
        <f t="shared" ref="D63:AA63" si="61">((D9*0.5)+C27-D45)*D82*D$93*D$2</f>
        <v>0</v>
      </c>
      <c r="E63" s="26">
        <f t="shared" si="61"/>
        <v>0</v>
      </c>
      <c r="F63" s="26">
        <f t="shared" si="61"/>
        <v>0</v>
      </c>
      <c r="G63" s="26">
        <f t="shared" si="61"/>
        <v>0</v>
      </c>
      <c r="H63" s="26">
        <f t="shared" si="61"/>
        <v>0</v>
      </c>
      <c r="I63" s="26">
        <f t="shared" si="61"/>
        <v>0</v>
      </c>
      <c r="J63" s="26">
        <f t="shared" si="61"/>
        <v>0</v>
      </c>
      <c r="K63" s="26">
        <f t="shared" si="61"/>
        <v>0</v>
      </c>
      <c r="L63" s="26">
        <f t="shared" si="61"/>
        <v>0</v>
      </c>
      <c r="M63" s="26">
        <f t="shared" si="61"/>
        <v>133.51677183925588</v>
      </c>
      <c r="N63" s="26">
        <f t="shared" si="61"/>
        <v>642.99928425424241</v>
      </c>
      <c r="O63" s="26">
        <f t="shared" si="61"/>
        <v>1030.2297455550897</v>
      </c>
      <c r="P63" s="26">
        <f t="shared" si="61"/>
        <v>801.04879758283414</v>
      </c>
      <c r="Q63" s="26">
        <f t="shared" si="61"/>
        <v>713.31174812630297</v>
      </c>
      <c r="R63" s="26">
        <f t="shared" si="61"/>
        <v>763.81573910481177</v>
      </c>
      <c r="S63" s="26">
        <f t="shared" si="61"/>
        <v>989.19449713337167</v>
      </c>
      <c r="T63" s="26">
        <f t="shared" si="61"/>
        <v>1172.6114322078854</v>
      </c>
      <c r="U63" s="26">
        <f t="shared" si="61"/>
        <v>1514.6194626043875</v>
      </c>
      <c r="V63" s="26">
        <f t="shared" si="61"/>
        <v>1211.6850945708122</v>
      </c>
      <c r="W63" s="26">
        <f t="shared" si="61"/>
        <v>1447.5063445869205</v>
      </c>
      <c r="X63" s="26">
        <f t="shared" si="61"/>
        <v>1116.5760537387876</v>
      </c>
      <c r="Y63" s="26">
        <f t="shared" si="61"/>
        <v>967.04059354959099</v>
      </c>
      <c r="Z63" s="26">
        <f t="shared" si="61"/>
        <v>1007.729423604721</v>
      </c>
      <c r="AA63" s="26">
        <f t="shared" si="61"/>
        <v>1030.2297455550897</v>
      </c>
    </row>
    <row r="64" spans="1:27" ht="15.5" x14ac:dyDescent="0.35">
      <c r="A64" s="784"/>
      <c r="B64" s="13" t="str">
        <f t="shared" si="55"/>
        <v>Heating</v>
      </c>
      <c r="C64" s="26">
        <f t="shared" si="57"/>
        <v>0</v>
      </c>
      <c r="D64" s="26">
        <f t="shared" ref="D64:AA64" si="62">((D10*0.5)+C28-D46)*D83*D$93*D$2</f>
        <v>0</v>
      </c>
      <c r="E64" s="26">
        <f t="shared" si="62"/>
        <v>0</v>
      </c>
      <c r="F64" s="26">
        <f t="shared" si="62"/>
        <v>0</v>
      </c>
      <c r="G64" s="26">
        <f t="shared" si="62"/>
        <v>0</v>
      </c>
      <c r="H64" s="26">
        <f t="shared" si="62"/>
        <v>0</v>
      </c>
      <c r="I64" s="26">
        <f t="shared" si="62"/>
        <v>0</v>
      </c>
      <c r="J64" s="26">
        <f t="shared" si="62"/>
        <v>0</v>
      </c>
      <c r="K64" s="26">
        <f t="shared" si="62"/>
        <v>0</v>
      </c>
      <c r="L64" s="26">
        <f t="shared" si="62"/>
        <v>0</v>
      </c>
      <c r="M64" s="26">
        <f t="shared" si="62"/>
        <v>1.4116438597827112</v>
      </c>
      <c r="N64" s="26">
        <f t="shared" si="62"/>
        <v>6.8195119174159053</v>
      </c>
      <c r="O64" s="26">
        <f t="shared" si="62"/>
        <v>8.6650050054810333</v>
      </c>
      <c r="P64" s="26">
        <f t="shared" si="62"/>
        <v>7.3487782957012637</v>
      </c>
      <c r="Q64" s="26">
        <f t="shared" si="62"/>
        <v>5.6392588156936272</v>
      </c>
      <c r="R64" s="26">
        <f t="shared" si="62"/>
        <v>2.8434063250246071</v>
      </c>
      <c r="S64" s="26">
        <f t="shared" si="62"/>
        <v>1.374246610560123</v>
      </c>
      <c r="T64" s="26">
        <f t="shared" si="62"/>
        <v>0.31854635637684858</v>
      </c>
      <c r="U64" s="26">
        <f t="shared" si="62"/>
        <v>0.21471285255203179</v>
      </c>
      <c r="V64" s="26">
        <f t="shared" si="62"/>
        <v>0.25454041794769372</v>
      </c>
      <c r="W64" s="26">
        <f t="shared" si="62"/>
        <v>0.69731614497209082</v>
      </c>
      <c r="X64" s="26">
        <f t="shared" si="62"/>
        <v>2.619069018106678</v>
      </c>
      <c r="Y64" s="26">
        <f t="shared" si="62"/>
        <v>5.4357091572984713</v>
      </c>
      <c r="Z64" s="26">
        <f t="shared" si="62"/>
        <v>8.9766067067165416</v>
      </c>
      <c r="AA64" s="26">
        <f t="shared" si="62"/>
        <v>8.6650050054810333</v>
      </c>
    </row>
    <row r="65" spans="1:27" ht="15.5" x14ac:dyDescent="0.35">
      <c r="A65" s="784"/>
      <c r="B65" s="13" t="str">
        <f t="shared" si="55"/>
        <v>HVAC</v>
      </c>
      <c r="C65" s="26">
        <f t="shared" si="57"/>
        <v>0</v>
      </c>
      <c r="D65" s="26">
        <f t="shared" ref="D65:AA65" si="63">((D11*0.5)+C29-D47)*D84*D$93*D$2</f>
        <v>0</v>
      </c>
      <c r="E65" s="26">
        <f t="shared" si="63"/>
        <v>0</v>
      </c>
      <c r="F65" s="26">
        <f t="shared" si="63"/>
        <v>4553.5060558478945</v>
      </c>
      <c r="G65" s="26">
        <f t="shared" si="63"/>
        <v>10714.671123148872</v>
      </c>
      <c r="H65" s="26">
        <f t="shared" si="63"/>
        <v>37400.229256453866</v>
      </c>
      <c r="I65" s="26">
        <f t="shared" si="63"/>
        <v>51439.920301673774</v>
      </c>
      <c r="J65" s="26">
        <f t="shared" si="63"/>
        <v>49265.013596487159</v>
      </c>
      <c r="K65" s="26">
        <f t="shared" si="63"/>
        <v>21497.518398969558</v>
      </c>
      <c r="L65" s="26">
        <f t="shared" si="63"/>
        <v>4872.6583632123757</v>
      </c>
      <c r="M65" s="26">
        <f t="shared" si="63"/>
        <v>1700.0542207362005</v>
      </c>
      <c r="N65" s="26">
        <f t="shared" si="63"/>
        <v>6387.8678952046748</v>
      </c>
      <c r="O65" s="26">
        <f t="shared" si="63"/>
        <v>8935.5222460719506</v>
      </c>
      <c r="P65" s="26">
        <f t="shared" si="63"/>
        <v>7588.1887157658648</v>
      </c>
      <c r="Q65" s="26">
        <f t="shared" si="63"/>
        <v>6118.6664452059895</v>
      </c>
      <c r="R65" s="26">
        <f t="shared" si="63"/>
        <v>3945.3423387010885</v>
      </c>
      <c r="S65" s="26">
        <f t="shared" si="63"/>
        <v>4589.0777284621181</v>
      </c>
      <c r="T65" s="26">
        <f t="shared" si="63"/>
        <v>15838.5230185292</v>
      </c>
      <c r="U65" s="26">
        <f t="shared" si="63"/>
        <v>-29028.702594799805</v>
      </c>
      <c r="V65" s="26">
        <f t="shared" si="63"/>
        <v>-27121.574066462337</v>
      </c>
      <c r="W65" s="26">
        <f t="shared" si="63"/>
        <v>-11745.083650068078</v>
      </c>
      <c r="X65" s="26">
        <f t="shared" si="63"/>
        <v>-4914.8511968051071</v>
      </c>
      <c r="Y65" s="26">
        <f t="shared" si="63"/>
        <v>-8009.7321812400987</v>
      </c>
      <c r="Z65" s="26">
        <f t="shared" si="63"/>
        <v>-12605.297564043201</v>
      </c>
      <c r="AA65" s="26">
        <f t="shared" si="63"/>
        <v>-12164.335369330129</v>
      </c>
    </row>
    <row r="66" spans="1:27" ht="15.5" x14ac:dyDescent="0.35">
      <c r="A66" s="784"/>
      <c r="B66" s="13" t="str">
        <f t="shared" si="55"/>
        <v>Lighting</v>
      </c>
      <c r="C66" s="26">
        <f t="shared" si="57"/>
        <v>0</v>
      </c>
      <c r="D66" s="26">
        <f t="shared" ref="D66:AA66" si="64">((D12*0.5)+C30-D48)*D85*D$93*D$2</f>
        <v>1254.6086621441671</v>
      </c>
      <c r="E66" s="26">
        <f t="shared" si="64"/>
        <v>4594.4328898857757</v>
      </c>
      <c r="F66" s="26">
        <f t="shared" si="64"/>
        <v>17394.292509232622</v>
      </c>
      <c r="G66" s="26">
        <f t="shared" si="64"/>
        <v>40723.894304280402</v>
      </c>
      <c r="H66" s="26">
        <f t="shared" si="64"/>
        <v>55728.700911225678</v>
      </c>
      <c r="I66" s="26">
        <f t="shared" si="64"/>
        <v>84063.176713432709</v>
      </c>
      <c r="J66" s="26">
        <f t="shared" si="64"/>
        <v>78252.110931145799</v>
      </c>
      <c r="K66" s="26">
        <f t="shared" si="64"/>
        <v>94270.276530679927</v>
      </c>
      <c r="L66" s="26">
        <f t="shared" si="64"/>
        <v>67353.045312122282</v>
      </c>
      <c r="M66" s="26">
        <f t="shared" si="64"/>
        <v>55848.429465407826</v>
      </c>
      <c r="N66" s="26">
        <f t="shared" si="64"/>
        <v>74897.414849005858</v>
      </c>
      <c r="O66" s="26">
        <f t="shared" si="64"/>
        <v>88325.079366964696</v>
      </c>
      <c r="P66" s="26">
        <f t="shared" si="64"/>
        <v>68505.895773997894</v>
      </c>
      <c r="Q66" s="26">
        <f t="shared" si="64"/>
        <v>76791.06109485263</v>
      </c>
      <c r="R66" s="26">
        <f t="shared" si="64"/>
        <v>83528.381040322332</v>
      </c>
      <c r="S66" s="26">
        <f t="shared" si="64"/>
        <v>110903.70191313171</v>
      </c>
      <c r="T66" s="26">
        <f t="shared" si="64"/>
        <v>128520.23343689655</v>
      </c>
      <c r="U66" s="26">
        <f t="shared" si="64"/>
        <v>87246.966440196542</v>
      </c>
      <c r="V66" s="26">
        <f t="shared" si="64"/>
        <v>69904.59126068055</v>
      </c>
      <c r="W66" s="26">
        <f t="shared" si="64"/>
        <v>73800.775957427802</v>
      </c>
      <c r="X66" s="26">
        <f t="shared" si="64"/>
        <v>54287.970117331475</v>
      </c>
      <c r="Y66" s="26">
        <f t="shared" si="64"/>
        <v>44162.691978982439</v>
      </c>
      <c r="Z66" s="26">
        <f t="shared" si="64"/>
        <v>45519.248104400729</v>
      </c>
      <c r="AA66" s="26">
        <f t="shared" si="64"/>
        <v>47119.844112445913</v>
      </c>
    </row>
    <row r="67" spans="1:27" ht="15.5" x14ac:dyDescent="0.35">
      <c r="A67" s="784"/>
      <c r="B67" s="13" t="str">
        <f t="shared" si="55"/>
        <v>Miscellaneous</v>
      </c>
      <c r="C67" s="26">
        <f t="shared" si="57"/>
        <v>0</v>
      </c>
      <c r="D67" s="26">
        <f t="shared" ref="D67:AA67" si="65">((D13*0.5)+C31-D49)*D86*D$93*D$2</f>
        <v>0</v>
      </c>
      <c r="E67" s="26">
        <f t="shared" si="65"/>
        <v>0</v>
      </c>
      <c r="F67" s="26">
        <f t="shared" si="65"/>
        <v>44.118446649429899</v>
      </c>
      <c r="G67" s="26">
        <f t="shared" si="65"/>
        <v>156.42690011962199</v>
      </c>
      <c r="H67" s="26">
        <f t="shared" si="65"/>
        <v>2717.5203415764727</v>
      </c>
      <c r="I67" s="26">
        <f t="shared" si="65"/>
        <v>5273.9274990951817</v>
      </c>
      <c r="J67" s="26">
        <f t="shared" si="65"/>
        <v>5280.1985932807193</v>
      </c>
      <c r="K67" s="26">
        <f t="shared" si="65"/>
        <v>5174.4052343707017</v>
      </c>
      <c r="L67" s="26">
        <f t="shared" si="65"/>
        <v>1798.3959235651159</v>
      </c>
      <c r="M67" s="26">
        <f t="shared" si="65"/>
        <v>221.83044839778699</v>
      </c>
      <c r="N67" s="26">
        <f t="shared" si="65"/>
        <v>279.61541855699397</v>
      </c>
      <c r="O67" s="26">
        <f t="shared" si="65"/>
        <v>288.47703300946324</v>
      </c>
      <c r="P67" s="26">
        <f t="shared" si="65"/>
        <v>264.90169568966616</v>
      </c>
      <c r="Q67" s="26">
        <f t="shared" si="65"/>
        <v>303.03263090860412</v>
      </c>
      <c r="R67" s="26">
        <f t="shared" si="65"/>
        <v>312.69524154032933</v>
      </c>
      <c r="S67" s="26">
        <f t="shared" si="65"/>
        <v>360.55058093004362</v>
      </c>
      <c r="T67" s="26">
        <f t="shared" si="65"/>
        <v>500.49912658527808</v>
      </c>
      <c r="U67" s="26">
        <f t="shared" si="65"/>
        <v>-4760.5855142583578</v>
      </c>
      <c r="V67" s="26">
        <f t="shared" si="65"/>
        <v>-4766.2462064357433</v>
      </c>
      <c r="W67" s="26">
        <f t="shared" si="65"/>
        <v>-4670.7503294032713</v>
      </c>
      <c r="X67" s="26">
        <f t="shared" si="65"/>
        <v>-3071.6336388819495</v>
      </c>
      <c r="Y67" s="26">
        <f t="shared" si="65"/>
        <v>-2967.8163538717217</v>
      </c>
      <c r="Z67" s="26">
        <f t="shared" si="65"/>
        <v>-2879.9056093312388</v>
      </c>
      <c r="AA67" s="26">
        <f t="shared" si="65"/>
        <v>-2675.2528043807301</v>
      </c>
    </row>
    <row r="68" spans="1:27" ht="15.75" customHeight="1" x14ac:dyDescent="0.35">
      <c r="A68" s="784"/>
      <c r="B68" s="13" t="str">
        <f t="shared" si="55"/>
        <v>Motors</v>
      </c>
      <c r="C68" s="26">
        <f t="shared" si="57"/>
        <v>0</v>
      </c>
      <c r="D68" s="26">
        <f t="shared" ref="D68:AA68" si="66">((D14*0.5)+C32-D50)*D87*D$93*D$2</f>
        <v>0</v>
      </c>
      <c r="E68" s="26">
        <f t="shared" si="66"/>
        <v>0</v>
      </c>
      <c r="F68" s="26">
        <f t="shared" si="66"/>
        <v>0</v>
      </c>
      <c r="G68" s="26">
        <f t="shared" si="66"/>
        <v>0</v>
      </c>
      <c r="H68" s="26">
        <f t="shared" si="66"/>
        <v>0</v>
      </c>
      <c r="I68" s="26">
        <f t="shared" si="66"/>
        <v>0</v>
      </c>
      <c r="J68" s="26">
        <f t="shared" si="66"/>
        <v>0</v>
      </c>
      <c r="K68" s="26">
        <f t="shared" si="66"/>
        <v>0</v>
      </c>
      <c r="L68" s="26">
        <f t="shared" si="66"/>
        <v>0</v>
      </c>
      <c r="M68" s="26">
        <f t="shared" si="66"/>
        <v>79.279975274712896</v>
      </c>
      <c r="N68" s="26">
        <f t="shared" si="66"/>
        <v>297.77052907754171</v>
      </c>
      <c r="O68" s="26">
        <f t="shared" si="66"/>
        <v>410.29120957002766</v>
      </c>
      <c r="P68" s="26">
        <f t="shared" si="66"/>
        <v>376.76079793187262</v>
      </c>
      <c r="Q68" s="26">
        <f t="shared" si="66"/>
        <v>430.99314831971503</v>
      </c>
      <c r="R68" s="26">
        <f t="shared" si="66"/>
        <v>444.73595537210429</v>
      </c>
      <c r="S68" s="26">
        <f t="shared" si="66"/>
        <v>512.79899969059591</v>
      </c>
      <c r="T68" s="26">
        <f t="shared" si="66"/>
        <v>711.84312280652091</v>
      </c>
      <c r="U68" s="26">
        <f t="shared" si="66"/>
        <v>730.10908939454362</v>
      </c>
      <c r="V68" s="26">
        <f t="shared" si="66"/>
        <v>730.97724370005812</v>
      </c>
      <c r="W68" s="26">
        <f t="shared" si="66"/>
        <v>716.33148056603045</v>
      </c>
      <c r="X68" s="26">
        <f t="shared" si="66"/>
        <v>471.08231378700958</v>
      </c>
      <c r="Y68" s="26">
        <f t="shared" si="66"/>
        <v>455.16033461129467</v>
      </c>
      <c r="Z68" s="26">
        <f t="shared" si="66"/>
        <v>441.67786833646153</v>
      </c>
      <c r="AA68" s="26">
        <f t="shared" si="66"/>
        <v>410.29120957002766</v>
      </c>
    </row>
    <row r="69" spans="1:27" ht="15.5" x14ac:dyDescent="0.35">
      <c r="A69" s="784"/>
      <c r="B69" s="13" t="str">
        <f t="shared" si="55"/>
        <v>Process</v>
      </c>
      <c r="C69" s="26">
        <f t="shared" si="57"/>
        <v>0</v>
      </c>
      <c r="D69" s="26">
        <f t="shared" ref="D69:AA69" si="67">((D15*0.5)+C33-D51)*D88*D$93*D$2</f>
        <v>0</v>
      </c>
      <c r="E69" s="26">
        <f t="shared" si="67"/>
        <v>0</v>
      </c>
      <c r="F69" s="26">
        <f t="shared" si="67"/>
        <v>0</v>
      </c>
      <c r="G69" s="26">
        <f t="shared" si="67"/>
        <v>0</v>
      </c>
      <c r="H69" s="26">
        <f t="shared" si="67"/>
        <v>0</v>
      </c>
      <c r="I69" s="26">
        <f t="shared" si="67"/>
        <v>0</v>
      </c>
      <c r="J69" s="26">
        <f t="shared" si="67"/>
        <v>0</v>
      </c>
      <c r="K69" s="26">
        <f t="shared" si="67"/>
        <v>0</v>
      </c>
      <c r="L69" s="26">
        <f t="shared" si="67"/>
        <v>0</v>
      </c>
      <c r="M69" s="26">
        <f t="shared" si="67"/>
        <v>0</v>
      </c>
      <c r="N69" s="26">
        <f t="shared" si="67"/>
        <v>0</v>
      </c>
      <c r="O69" s="26">
        <f t="shared" si="67"/>
        <v>0</v>
      </c>
      <c r="P69" s="26">
        <f t="shared" si="67"/>
        <v>0</v>
      </c>
      <c r="Q69" s="26">
        <f t="shared" si="67"/>
        <v>0</v>
      </c>
      <c r="R69" s="26">
        <f t="shared" si="67"/>
        <v>0</v>
      </c>
      <c r="S69" s="26">
        <f t="shared" si="67"/>
        <v>0</v>
      </c>
      <c r="T69" s="26">
        <f t="shared" si="67"/>
        <v>0</v>
      </c>
      <c r="U69" s="26">
        <f t="shared" si="67"/>
        <v>0</v>
      </c>
      <c r="V69" s="26">
        <f t="shared" si="67"/>
        <v>0</v>
      </c>
      <c r="W69" s="26">
        <f t="shared" si="67"/>
        <v>0</v>
      </c>
      <c r="X69" s="26">
        <f t="shared" si="67"/>
        <v>0</v>
      </c>
      <c r="Y69" s="26">
        <f t="shared" si="67"/>
        <v>0</v>
      </c>
      <c r="Z69" s="26">
        <f t="shared" si="67"/>
        <v>0</v>
      </c>
      <c r="AA69" s="26">
        <f t="shared" si="67"/>
        <v>0</v>
      </c>
    </row>
    <row r="70" spans="1:27" ht="15.5" x14ac:dyDescent="0.35">
      <c r="A70" s="784"/>
      <c r="B70" s="13" t="str">
        <f t="shared" si="55"/>
        <v>Refrigeration</v>
      </c>
      <c r="C70" s="26">
        <f t="shared" si="57"/>
        <v>0</v>
      </c>
      <c r="D70" s="26">
        <f t="shared" ref="D70:AA70" si="68">((D16*0.5)+C34-D52)*D89*D$93*D$2</f>
        <v>10.029170717299801</v>
      </c>
      <c r="E70" s="26">
        <f t="shared" si="68"/>
        <v>22.796952360138</v>
      </c>
      <c r="F70" s="26">
        <f t="shared" si="68"/>
        <v>37.030926891005016</v>
      </c>
      <c r="G70" s="26">
        <f t="shared" si="68"/>
        <v>84.254987547033593</v>
      </c>
      <c r="H70" s="26">
        <f t="shared" si="68"/>
        <v>160.6743557175941</v>
      </c>
      <c r="I70" s="26">
        <f t="shared" si="68"/>
        <v>187.45380893473077</v>
      </c>
      <c r="J70" s="26">
        <f t="shared" si="68"/>
        <v>207.66577493751376</v>
      </c>
      <c r="K70" s="26">
        <f t="shared" si="68"/>
        <v>198.3549776684479</v>
      </c>
      <c r="L70" s="26">
        <f t="shared" si="68"/>
        <v>128.09948943057339</v>
      </c>
      <c r="M70" s="26">
        <f t="shared" si="68"/>
        <v>189.84676473715342</v>
      </c>
      <c r="N70" s="26">
        <f t="shared" si="68"/>
        <v>401.68743171691227</v>
      </c>
      <c r="O70" s="26">
        <f t="shared" si="68"/>
        <v>519.23118460832336</v>
      </c>
      <c r="P70" s="26">
        <f t="shared" si="68"/>
        <v>476.32872989295623</v>
      </c>
      <c r="Q70" s="26">
        <f t="shared" si="68"/>
        <v>538.02296993496589</v>
      </c>
      <c r="R70" s="26">
        <f t="shared" si="68"/>
        <v>580.86002277514478</v>
      </c>
      <c r="S70" s="26">
        <f t="shared" si="68"/>
        <v>660.00663889908833</v>
      </c>
      <c r="T70" s="26">
        <f t="shared" si="68"/>
        <v>944.1241967354282</v>
      </c>
      <c r="U70" s="26">
        <f t="shared" si="68"/>
        <v>812.83792331569725</v>
      </c>
      <c r="V70" s="26">
        <f t="shared" si="68"/>
        <v>810.72815270165097</v>
      </c>
      <c r="W70" s="26">
        <f t="shared" si="68"/>
        <v>774.37875679180172</v>
      </c>
      <c r="X70" s="26">
        <f t="shared" si="68"/>
        <v>500.10100344807825</v>
      </c>
      <c r="Y70" s="26">
        <f t="shared" si="68"/>
        <v>478.5637169020535</v>
      </c>
      <c r="Z70" s="26">
        <f t="shared" si="68"/>
        <v>461.08941777073051</v>
      </c>
      <c r="AA70" s="26">
        <f t="shared" si="68"/>
        <v>430.8666067869965</v>
      </c>
    </row>
    <row r="71" spans="1:27" ht="15.5" x14ac:dyDescent="0.35">
      <c r="A71" s="784"/>
      <c r="B71" s="13" t="str">
        <f t="shared" si="55"/>
        <v>Water Heating</v>
      </c>
      <c r="C71" s="26">
        <f t="shared" si="57"/>
        <v>0</v>
      </c>
      <c r="D71" s="26">
        <f t="shared" ref="D71:AA71" si="69">((D17*0.5)+C35-D53)*D90*D$93*D$2</f>
        <v>0</v>
      </c>
      <c r="E71" s="26">
        <f t="shared" si="69"/>
        <v>0</v>
      </c>
      <c r="F71" s="26">
        <f t="shared" si="69"/>
        <v>0</v>
      </c>
      <c r="G71" s="26">
        <f t="shared" si="69"/>
        <v>0</v>
      </c>
      <c r="H71" s="26">
        <f t="shared" si="69"/>
        <v>0</v>
      </c>
      <c r="I71" s="26">
        <f t="shared" si="69"/>
        <v>65.100608078368495</v>
      </c>
      <c r="J71" s="26">
        <f t="shared" si="69"/>
        <v>131.8206947828958</v>
      </c>
      <c r="K71" s="26">
        <f t="shared" si="69"/>
        <v>131.5982771175006</v>
      </c>
      <c r="L71" s="26">
        <f t="shared" si="69"/>
        <v>91.558689135170397</v>
      </c>
      <c r="M71" s="26">
        <f t="shared" si="69"/>
        <v>106.94340958005314</v>
      </c>
      <c r="N71" s="26">
        <f t="shared" si="69"/>
        <v>158.15403074077668</v>
      </c>
      <c r="O71" s="26">
        <f t="shared" si="69"/>
        <v>208.06909478102085</v>
      </c>
      <c r="P71" s="26">
        <f t="shared" si="69"/>
        <v>176.04237973917566</v>
      </c>
      <c r="Q71" s="26">
        <f t="shared" si="69"/>
        <v>170.04818301915034</v>
      </c>
      <c r="R71" s="26">
        <f t="shared" si="69"/>
        <v>162.1690110299532</v>
      </c>
      <c r="S71" s="26">
        <f t="shared" si="69"/>
        <v>191.30765437203908</v>
      </c>
      <c r="T71" s="26">
        <f t="shared" si="69"/>
        <v>251.70952755465584</v>
      </c>
      <c r="U71" s="26">
        <f t="shared" si="69"/>
        <v>259.35554928659343</v>
      </c>
      <c r="V71" s="26">
        <f t="shared" si="69"/>
        <v>262.58148511917193</v>
      </c>
      <c r="W71" s="26">
        <f t="shared" si="69"/>
        <v>262.13843813787361</v>
      </c>
      <c r="X71" s="26">
        <f t="shared" si="69"/>
        <v>182.38120052601272</v>
      </c>
      <c r="Y71" s="26">
        <f t="shared" si="69"/>
        <v>189.72400461646021</v>
      </c>
      <c r="Z71" s="26">
        <f t="shared" si="69"/>
        <v>194.61045976482296</v>
      </c>
      <c r="AA71" s="26">
        <f t="shared" si="69"/>
        <v>208.06909478102085</v>
      </c>
    </row>
    <row r="72" spans="1:27" ht="15.75" customHeight="1" x14ac:dyDescent="0.35">
      <c r="A72" s="784"/>
      <c r="B72" s="13" t="str">
        <f t="shared" ref="B72" si="70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1264.6609475398109</v>
      </c>
      <c r="E73" s="26">
        <f t="shared" ref="E73:AA73" si="71">SUM(E59:E72)</f>
        <v>4620.5579743522894</v>
      </c>
      <c r="F73" s="26">
        <f t="shared" si="71"/>
        <v>22050.669959301813</v>
      </c>
      <c r="G73" s="26">
        <f t="shared" si="71"/>
        <v>51774.302341921153</v>
      </c>
      <c r="H73" s="26">
        <f t="shared" si="71"/>
        <v>96916.338536994444</v>
      </c>
      <c r="I73" s="26">
        <f t="shared" si="71"/>
        <v>143373.19141968625</v>
      </c>
      <c r="J73" s="26">
        <f t="shared" si="71"/>
        <v>135937.85811665209</v>
      </c>
      <c r="K73" s="26">
        <f t="shared" si="71"/>
        <v>122424.08322031086</v>
      </c>
      <c r="L73" s="26">
        <f t="shared" si="71"/>
        <v>74385.810047338658</v>
      </c>
      <c r="M73" s="26">
        <f t="shared" si="71"/>
        <v>58476.195855441227</v>
      </c>
      <c r="N73" s="26">
        <f t="shared" si="71"/>
        <v>83539.047928178712</v>
      </c>
      <c r="O73" s="26">
        <f t="shared" si="71"/>
        <v>100375.1797559542</v>
      </c>
      <c r="P73" s="26">
        <f t="shared" si="71"/>
        <v>78800.839644557389</v>
      </c>
      <c r="Q73" s="26">
        <f t="shared" si="71"/>
        <v>86010.679674478786</v>
      </c>
      <c r="R73" s="26">
        <f t="shared" si="71"/>
        <v>91314.686303757568</v>
      </c>
      <c r="S73" s="26">
        <f t="shared" si="71"/>
        <v>121765.27798840411</v>
      </c>
      <c r="T73" s="26">
        <f t="shared" si="71"/>
        <v>162530.45788594909</v>
      </c>
      <c r="U73" s="26">
        <f t="shared" si="71"/>
        <v>74709.008117000994</v>
      </c>
      <c r="V73" s="26">
        <f t="shared" si="71"/>
        <v>57777.246745983692</v>
      </c>
      <c r="W73" s="26">
        <f t="shared" si="71"/>
        <v>67619.771212281325</v>
      </c>
      <c r="X73" s="26">
        <f t="shared" si="71"/>
        <v>49660.020501645464</v>
      </c>
      <c r="Y73" s="26">
        <f t="shared" si="71"/>
        <v>35838.203504368721</v>
      </c>
      <c r="Z73" s="26">
        <f t="shared" si="71"/>
        <v>32472.430490891769</v>
      </c>
      <c r="AA73" s="26">
        <f t="shared" si="71"/>
        <v>34668.086177123805</v>
      </c>
    </row>
    <row r="74" spans="1:27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1264.6609475398109</v>
      </c>
      <c r="E74" s="27">
        <f t="shared" ref="E74:AA74" si="72">D74+E73</f>
        <v>5885.2189218921003</v>
      </c>
      <c r="F74" s="27">
        <f t="shared" si="72"/>
        <v>27935.888881193914</v>
      </c>
      <c r="G74" s="27">
        <f t="shared" si="72"/>
        <v>79710.191223115064</v>
      </c>
      <c r="H74" s="27">
        <f t="shared" si="72"/>
        <v>176626.52976010949</v>
      </c>
      <c r="I74" s="27">
        <f t="shared" si="72"/>
        <v>319999.72117979574</v>
      </c>
      <c r="J74" s="27">
        <f t="shared" si="72"/>
        <v>455937.5792964478</v>
      </c>
      <c r="K74" s="27">
        <f t="shared" si="72"/>
        <v>578361.66251675866</v>
      </c>
      <c r="L74" s="27">
        <f t="shared" si="72"/>
        <v>652747.47256409726</v>
      </c>
      <c r="M74" s="27">
        <f t="shared" si="72"/>
        <v>711223.66841953853</v>
      </c>
      <c r="N74" s="27">
        <f t="shared" si="72"/>
        <v>794762.71634771721</v>
      </c>
      <c r="O74" s="27">
        <f t="shared" si="72"/>
        <v>895137.8961036714</v>
      </c>
      <c r="P74" s="27">
        <f t="shared" si="72"/>
        <v>973938.73574822885</v>
      </c>
      <c r="Q74" s="27">
        <f t="shared" si="72"/>
        <v>1059949.4154227076</v>
      </c>
      <c r="R74" s="27">
        <f t="shared" si="72"/>
        <v>1151264.1017264652</v>
      </c>
      <c r="S74" s="27">
        <f t="shared" si="72"/>
        <v>1273029.3797148692</v>
      </c>
      <c r="T74" s="27">
        <f t="shared" si="72"/>
        <v>1435559.8376008184</v>
      </c>
      <c r="U74" s="27">
        <f t="shared" si="72"/>
        <v>1510268.8457178194</v>
      </c>
      <c r="V74" s="27">
        <f t="shared" si="72"/>
        <v>1568046.092463803</v>
      </c>
      <c r="W74" s="27">
        <f t="shared" si="72"/>
        <v>1635665.8636760844</v>
      </c>
      <c r="X74" s="27">
        <f t="shared" si="72"/>
        <v>1685325.88417773</v>
      </c>
      <c r="Y74" s="27">
        <f t="shared" si="72"/>
        <v>1721164.0876820986</v>
      </c>
      <c r="Z74" s="27">
        <f t="shared" si="72"/>
        <v>1753636.5181729903</v>
      </c>
      <c r="AA74" s="27">
        <f t="shared" si="72"/>
        <v>1788304.604350114</v>
      </c>
    </row>
    <row r="75" spans="1:27" x14ac:dyDescent="0.35">
      <c r="A75" s="8"/>
      <c r="B75" s="34"/>
      <c r="C75" s="225"/>
      <c r="D75" s="226"/>
      <c r="E75" s="225"/>
      <c r="F75" s="226"/>
      <c r="G75" s="225"/>
      <c r="H75" s="226"/>
      <c r="I75" s="225"/>
      <c r="J75" s="226"/>
      <c r="K75" s="225"/>
      <c r="L75" s="226"/>
      <c r="M75" s="225"/>
      <c r="N75" s="226"/>
      <c r="O75" s="225"/>
      <c r="P75" s="226"/>
      <c r="Q75" s="225"/>
      <c r="R75" s="226"/>
      <c r="S75" s="225"/>
      <c r="T75" s="226"/>
      <c r="U75" s="225"/>
      <c r="V75" s="226"/>
      <c r="W75" s="225"/>
      <c r="X75" s="226"/>
      <c r="Y75" s="225"/>
      <c r="Z75" s="226"/>
      <c r="AA75" s="225"/>
    </row>
    <row r="76" spans="1:2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6" thickBot="1" x14ac:dyDescent="0.4">
      <c r="A77" s="786" t="s">
        <v>12</v>
      </c>
      <c r="B77" s="258" t="s">
        <v>169</v>
      </c>
      <c r="C77" s="156">
        <f>C$4</f>
        <v>44562</v>
      </c>
      <c r="D77" s="156">
        <f t="shared" ref="D77:AA77" si="73">D$4</f>
        <v>44593</v>
      </c>
      <c r="E77" s="156">
        <f t="shared" si="73"/>
        <v>44621</v>
      </c>
      <c r="F77" s="156">
        <f t="shared" si="73"/>
        <v>44652</v>
      </c>
      <c r="G77" s="156">
        <f t="shared" si="73"/>
        <v>44682</v>
      </c>
      <c r="H77" s="156">
        <f t="shared" si="73"/>
        <v>44713</v>
      </c>
      <c r="I77" s="156">
        <f t="shared" si="73"/>
        <v>44743</v>
      </c>
      <c r="J77" s="156">
        <f t="shared" si="73"/>
        <v>44774</v>
      </c>
      <c r="K77" s="156">
        <f t="shared" si="73"/>
        <v>44805</v>
      </c>
      <c r="L77" s="156">
        <f t="shared" si="73"/>
        <v>44835</v>
      </c>
      <c r="M77" s="156">
        <f t="shared" si="73"/>
        <v>44866</v>
      </c>
      <c r="N77" s="156">
        <f t="shared" si="73"/>
        <v>44896</v>
      </c>
      <c r="O77" s="156">
        <f t="shared" si="73"/>
        <v>44927</v>
      </c>
      <c r="P77" s="156">
        <f t="shared" si="73"/>
        <v>44958</v>
      </c>
      <c r="Q77" s="156">
        <f t="shared" si="73"/>
        <v>44986</v>
      </c>
      <c r="R77" s="156">
        <f t="shared" si="73"/>
        <v>45017</v>
      </c>
      <c r="S77" s="156">
        <f t="shared" si="73"/>
        <v>45047</v>
      </c>
      <c r="T77" s="156">
        <f t="shared" si="73"/>
        <v>45078</v>
      </c>
      <c r="U77" s="156">
        <f t="shared" si="73"/>
        <v>45108</v>
      </c>
      <c r="V77" s="156">
        <f t="shared" si="73"/>
        <v>45139</v>
      </c>
      <c r="W77" s="156">
        <f t="shared" si="73"/>
        <v>45170</v>
      </c>
      <c r="X77" s="156">
        <f t="shared" si="73"/>
        <v>45200</v>
      </c>
      <c r="Y77" s="156">
        <f t="shared" si="73"/>
        <v>45231</v>
      </c>
      <c r="Z77" s="156">
        <f t="shared" si="73"/>
        <v>45261</v>
      </c>
      <c r="AA77" s="156">
        <f t="shared" si="73"/>
        <v>45292</v>
      </c>
    </row>
    <row r="78" spans="1:27" ht="15.75" customHeight="1" x14ac:dyDescent="0.35">
      <c r="A78" s="787"/>
      <c r="B78" s="13" t="str">
        <f>B59</f>
        <v>Air Comp</v>
      </c>
      <c r="C78" s="337">
        <v>8.5109000000000004E-2</v>
      </c>
      <c r="D78" s="337">
        <v>7.7715000000000006E-2</v>
      </c>
      <c r="E78" s="337">
        <v>8.6136000000000004E-2</v>
      </c>
      <c r="F78" s="337">
        <v>7.9796000000000006E-2</v>
      </c>
      <c r="G78" s="337">
        <v>8.5334999999999994E-2</v>
      </c>
      <c r="H78" s="337">
        <v>8.1994999999999998E-2</v>
      </c>
      <c r="I78" s="337">
        <v>8.4098999999999993E-2</v>
      </c>
      <c r="J78" s="337">
        <v>8.4198999999999996E-2</v>
      </c>
      <c r="K78" s="337">
        <v>8.2512000000000002E-2</v>
      </c>
      <c r="L78" s="337">
        <v>8.5277000000000006E-2</v>
      </c>
      <c r="M78" s="337">
        <v>8.2588999999999996E-2</v>
      </c>
      <c r="N78" s="337">
        <v>8.5237999999999994E-2</v>
      </c>
      <c r="O78" s="339">
        <f>C78</f>
        <v>8.5109000000000004E-2</v>
      </c>
      <c r="P78" s="339">
        <f t="shared" ref="P78:P90" si="74">D78</f>
        <v>7.7715000000000006E-2</v>
      </c>
      <c r="Q78" s="339">
        <f t="shared" ref="Q78:Q90" si="75">E78</f>
        <v>8.6136000000000004E-2</v>
      </c>
      <c r="R78" s="339">
        <f t="shared" ref="R78:R90" si="76">F78</f>
        <v>7.9796000000000006E-2</v>
      </c>
      <c r="S78" s="339">
        <f t="shared" ref="S78:S90" si="77">G78</f>
        <v>8.5334999999999994E-2</v>
      </c>
      <c r="T78" s="339">
        <f t="shared" ref="T78:T90" si="78">H78</f>
        <v>8.1994999999999998E-2</v>
      </c>
      <c r="U78" s="339">
        <f t="shared" ref="U78:U90" si="79">I78</f>
        <v>8.4098999999999993E-2</v>
      </c>
      <c r="V78" s="339">
        <f t="shared" ref="V78:V90" si="80">J78</f>
        <v>8.4198999999999996E-2</v>
      </c>
      <c r="W78" s="339">
        <f t="shared" ref="W78:W90" si="81">K78</f>
        <v>8.2512000000000002E-2</v>
      </c>
      <c r="X78" s="339">
        <f t="shared" ref="X78:X90" si="82">L78</f>
        <v>8.5277000000000006E-2</v>
      </c>
      <c r="Y78" s="339">
        <f t="shared" ref="Y78:Y90" si="83">M78</f>
        <v>8.2588999999999996E-2</v>
      </c>
      <c r="Z78" s="339">
        <f t="shared" ref="Z78:Z90" si="84">N78</f>
        <v>8.5237999999999994E-2</v>
      </c>
      <c r="AA78" s="339">
        <f t="shared" ref="AA78:AA90" si="85">O78</f>
        <v>8.5109000000000004E-2</v>
      </c>
    </row>
    <row r="79" spans="1:27" ht="15.5" x14ac:dyDescent="0.35">
      <c r="A79" s="787"/>
      <c r="B79" s="13" t="str">
        <f t="shared" ref="B79:B90" si="86">B60</f>
        <v>Building Shell</v>
      </c>
      <c r="C79" s="337">
        <v>0.107824</v>
      </c>
      <c r="D79" s="337">
        <v>9.1051999999999994E-2</v>
      </c>
      <c r="E79" s="337">
        <v>7.1135000000000004E-2</v>
      </c>
      <c r="F79" s="337">
        <v>4.1179E-2</v>
      </c>
      <c r="G79" s="337">
        <v>4.4423999999999998E-2</v>
      </c>
      <c r="H79" s="337">
        <v>0.106128</v>
      </c>
      <c r="I79" s="337">
        <v>0.14288100000000001</v>
      </c>
      <c r="J79" s="337">
        <v>0.133494</v>
      </c>
      <c r="K79" s="337">
        <v>5.781E-2</v>
      </c>
      <c r="L79" s="337">
        <v>3.8018000000000003E-2</v>
      </c>
      <c r="M79" s="337">
        <v>6.2103999999999999E-2</v>
      </c>
      <c r="N79" s="337">
        <v>0.10395</v>
      </c>
      <c r="O79" s="339">
        <f t="shared" ref="O79:O90" si="87">C79</f>
        <v>0.107824</v>
      </c>
      <c r="P79" s="339">
        <f t="shared" si="74"/>
        <v>9.1051999999999994E-2</v>
      </c>
      <c r="Q79" s="339">
        <f t="shared" si="75"/>
        <v>7.1135000000000004E-2</v>
      </c>
      <c r="R79" s="339">
        <f t="shared" si="76"/>
        <v>4.1179E-2</v>
      </c>
      <c r="S79" s="339">
        <f t="shared" si="77"/>
        <v>4.4423999999999998E-2</v>
      </c>
      <c r="T79" s="339">
        <f t="shared" si="78"/>
        <v>0.106128</v>
      </c>
      <c r="U79" s="339">
        <f t="shared" si="79"/>
        <v>0.14288100000000001</v>
      </c>
      <c r="V79" s="339">
        <f t="shared" si="80"/>
        <v>0.133494</v>
      </c>
      <c r="W79" s="339">
        <f t="shared" si="81"/>
        <v>5.781E-2</v>
      </c>
      <c r="X79" s="339">
        <f t="shared" si="82"/>
        <v>3.8018000000000003E-2</v>
      </c>
      <c r="Y79" s="339">
        <f t="shared" si="83"/>
        <v>6.2103999999999999E-2</v>
      </c>
      <c r="Z79" s="339">
        <f t="shared" si="84"/>
        <v>0.10395</v>
      </c>
      <c r="AA79" s="339">
        <f t="shared" si="85"/>
        <v>0.107824</v>
      </c>
    </row>
    <row r="80" spans="1:27" ht="15.5" x14ac:dyDescent="0.35">
      <c r="A80" s="787"/>
      <c r="B80" s="13" t="str">
        <f t="shared" si="86"/>
        <v>Cooking</v>
      </c>
      <c r="C80" s="337">
        <v>8.6096000000000006E-2</v>
      </c>
      <c r="D80" s="337">
        <v>7.8608999999999998E-2</v>
      </c>
      <c r="E80" s="337">
        <v>8.1547999999999995E-2</v>
      </c>
      <c r="F80" s="337">
        <v>7.2947999999999999E-2</v>
      </c>
      <c r="G80" s="337">
        <v>8.6277000000000006E-2</v>
      </c>
      <c r="H80" s="337">
        <v>8.3294000000000007E-2</v>
      </c>
      <c r="I80" s="337">
        <v>8.5859000000000005E-2</v>
      </c>
      <c r="J80" s="337">
        <v>8.5885000000000003E-2</v>
      </c>
      <c r="K80" s="337">
        <v>8.3474999999999994E-2</v>
      </c>
      <c r="L80" s="337">
        <v>8.6262000000000005E-2</v>
      </c>
      <c r="M80" s="337">
        <v>8.3496000000000001E-2</v>
      </c>
      <c r="N80" s="337">
        <v>8.6250999999999994E-2</v>
      </c>
      <c r="O80" s="339">
        <f t="shared" si="87"/>
        <v>8.6096000000000006E-2</v>
      </c>
      <c r="P80" s="339">
        <f t="shared" si="74"/>
        <v>7.8608999999999998E-2</v>
      </c>
      <c r="Q80" s="339">
        <f t="shared" si="75"/>
        <v>8.1547999999999995E-2</v>
      </c>
      <c r="R80" s="339">
        <f t="shared" si="76"/>
        <v>7.2947999999999999E-2</v>
      </c>
      <c r="S80" s="339">
        <f t="shared" si="77"/>
        <v>8.6277000000000006E-2</v>
      </c>
      <c r="T80" s="339">
        <f t="shared" si="78"/>
        <v>8.3294000000000007E-2</v>
      </c>
      <c r="U80" s="339">
        <f t="shared" si="79"/>
        <v>8.5859000000000005E-2</v>
      </c>
      <c r="V80" s="339">
        <f t="shared" si="80"/>
        <v>8.5885000000000003E-2</v>
      </c>
      <c r="W80" s="339">
        <f t="shared" si="81"/>
        <v>8.3474999999999994E-2</v>
      </c>
      <c r="X80" s="339">
        <f t="shared" si="82"/>
        <v>8.6262000000000005E-2</v>
      </c>
      <c r="Y80" s="339">
        <f t="shared" si="83"/>
        <v>8.3496000000000001E-2</v>
      </c>
      <c r="Z80" s="339">
        <f t="shared" si="84"/>
        <v>8.6250999999999994E-2</v>
      </c>
      <c r="AA80" s="339">
        <f t="shared" si="85"/>
        <v>8.6096000000000006E-2</v>
      </c>
    </row>
    <row r="81" spans="1:27" ht="15.5" x14ac:dyDescent="0.35">
      <c r="A81" s="787"/>
      <c r="B81" s="13" t="str">
        <f t="shared" si="86"/>
        <v>Cooling</v>
      </c>
      <c r="C81" s="337">
        <v>6.0000000000000002E-6</v>
      </c>
      <c r="D81" s="337">
        <v>2.4699999999999999E-4</v>
      </c>
      <c r="E81" s="337">
        <v>7.2360000000000002E-3</v>
      </c>
      <c r="F81" s="337">
        <v>2.1690999999999998E-2</v>
      </c>
      <c r="G81" s="337">
        <v>6.2979999999999994E-2</v>
      </c>
      <c r="H81" s="337">
        <v>0.21317</v>
      </c>
      <c r="I81" s="337">
        <v>0.29002899999999998</v>
      </c>
      <c r="J81" s="337">
        <v>0.270206</v>
      </c>
      <c r="K81" s="337">
        <v>0.108695</v>
      </c>
      <c r="L81" s="337">
        <v>1.9643000000000001E-2</v>
      </c>
      <c r="M81" s="337">
        <v>6.0299999999999998E-3</v>
      </c>
      <c r="N81" s="337">
        <v>6.3999999999999997E-5</v>
      </c>
      <c r="O81" s="339">
        <f t="shared" si="87"/>
        <v>6.0000000000000002E-6</v>
      </c>
      <c r="P81" s="339">
        <f t="shared" si="74"/>
        <v>2.4699999999999999E-4</v>
      </c>
      <c r="Q81" s="339">
        <f t="shared" si="75"/>
        <v>7.2360000000000002E-3</v>
      </c>
      <c r="R81" s="339">
        <f t="shared" si="76"/>
        <v>2.1690999999999998E-2</v>
      </c>
      <c r="S81" s="339">
        <f t="shared" si="77"/>
        <v>6.2979999999999994E-2</v>
      </c>
      <c r="T81" s="339">
        <f t="shared" si="78"/>
        <v>0.21317</v>
      </c>
      <c r="U81" s="339">
        <f t="shared" si="79"/>
        <v>0.29002899999999998</v>
      </c>
      <c r="V81" s="339">
        <f t="shared" si="80"/>
        <v>0.270206</v>
      </c>
      <c r="W81" s="339">
        <f t="shared" si="81"/>
        <v>0.108695</v>
      </c>
      <c r="X81" s="339">
        <f t="shared" si="82"/>
        <v>1.9643000000000001E-2</v>
      </c>
      <c r="Y81" s="339">
        <f t="shared" si="83"/>
        <v>6.0299999999999998E-3</v>
      </c>
      <c r="Z81" s="339">
        <f t="shared" si="84"/>
        <v>6.3999999999999997E-5</v>
      </c>
      <c r="AA81" s="339">
        <f t="shared" si="85"/>
        <v>6.0000000000000002E-6</v>
      </c>
    </row>
    <row r="82" spans="1:27" ht="15.5" x14ac:dyDescent="0.35">
      <c r="A82" s="787"/>
      <c r="B82" s="13" t="str">
        <f t="shared" si="86"/>
        <v>Ext Lighting</v>
      </c>
      <c r="C82" s="337">
        <v>0.106265</v>
      </c>
      <c r="D82" s="337">
        <v>8.2161999999999999E-2</v>
      </c>
      <c r="E82" s="337">
        <v>7.0887000000000006E-2</v>
      </c>
      <c r="F82" s="337">
        <v>6.8145999999999998E-2</v>
      </c>
      <c r="G82" s="337">
        <v>8.1852999999999995E-2</v>
      </c>
      <c r="H82" s="337">
        <v>6.7163E-2</v>
      </c>
      <c r="I82" s="337">
        <v>8.6751999999999996E-2</v>
      </c>
      <c r="J82" s="337">
        <v>6.9401000000000004E-2</v>
      </c>
      <c r="K82" s="337">
        <v>8.2907999999999996E-2</v>
      </c>
      <c r="L82" s="337">
        <v>0.100507</v>
      </c>
      <c r="M82" s="337">
        <v>8.7251999999999996E-2</v>
      </c>
      <c r="N82" s="337">
        <v>9.6703999999999998E-2</v>
      </c>
      <c r="O82" s="339">
        <f t="shared" si="87"/>
        <v>0.106265</v>
      </c>
      <c r="P82" s="339">
        <f t="shared" si="74"/>
        <v>8.2161999999999999E-2</v>
      </c>
      <c r="Q82" s="339">
        <f t="shared" si="75"/>
        <v>7.0887000000000006E-2</v>
      </c>
      <c r="R82" s="339">
        <f t="shared" si="76"/>
        <v>6.8145999999999998E-2</v>
      </c>
      <c r="S82" s="339">
        <f t="shared" si="77"/>
        <v>8.1852999999999995E-2</v>
      </c>
      <c r="T82" s="339">
        <f t="shared" si="78"/>
        <v>6.7163E-2</v>
      </c>
      <c r="U82" s="339">
        <f t="shared" si="79"/>
        <v>8.6751999999999996E-2</v>
      </c>
      <c r="V82" s="339">
        <f t="shared" si="80"/>
        <v>6.9401000000000004E-2</v>
      </c>
      <c r="W82" s="339">
        <f t="shared" si="81"/>
        <v>8.2907999999999996E-2</v>
      </c>
      <c r="X82" s="339">
        <f t="shared" si="82"/>
        <v>0.100507</v>
      </c>
      <c r="Y82" s="339">
        <f t="shared" si="83"/>
        <v>8.7251999999999996E-2</v>
      </c>
      <c r="Z82" s="339">
        <f t="shared" si="84"/>
        <v>9.6703999999999998E-2</v>
      </c>
      <c r="AA82" s="339">
        <f t="shared" si="85"/>
        <v>0.106265</v>
      </c>
    </row>
    <row r="83" spans="1:27" ht="15.5" x14ac:dyDescent="0.35">
      <c r="A83" s="787"/>
      <c r="B83" s="13" t="str">
        <f t="shared" si="86"/>
        <v>Heating</v>
      </c>
      <c r="C83" s="337">
        <v>0.210397</v>
      </c>
      <c r="D83" s="337">
        <v>0.17743600000000001</v>
      </c>
      <c r="E83" s="337">
        <v>0.13192400000000001</v>
      </c>
      <c r="F83" s="337">
        <v>5.9718E-2</v>
      </c>
      <c r="G83" s="337">
        <v>2.6769000000000001E-2</v>
      </c>
      <c r="H83" s="337">
        <v>4.2950000000000002E-3</v>
      </c>
      <c r="I83" s="337">
        <v>2.895E-3</v>
      </c>
      <c r="J83" s="337">
        <v>3.4320000000000002E-3</v>
      </c>
      <c r="K83" s="337">
        <v>9.4020000000000006E-3</v>
      </c>
      <c r="L83" s="337">
        <v>5.5496999999999998E-2</v>
      </c>
      <c r="M83" s="337">
        <v>0.115452</v>
      </c>
      <c r="N83" s="337">
        <v>0.20278099999999999</v>
      </c>
      <c r="O83" s="339">
        <f t="shared" si="87"/>
        <v>0.210397</v>
      </c>
      <c r="P83" s="339">
        <f t="shared" si="74"/>
        <v>0.17743600000000001</v>
      </c>
      <c r="Q83" s="339">
        <f t="shared" si="75"/>
        <v>0.13192400000000001</v>
      </c>
      <c r="R83" s="339">
        <f t="shared" si="76"/>
        <v>5.9718E-2</v>
      </c>
      <c r="S83" s="339">
        <f t="shared" si="77"/>
        <v>2.6769000000000001E-2</v>
      </c>
      <c r="T83" s="339">
        <f t="shared" si="78"/>
        <v>4.2950000000000002E-3</v>
      </c>
      <c r="U83" s="339">
        <f t="shared" si="79"/>
        <v>2.895E-3</v>
      </c>
      <c r="V83" s="339">
        <f t="shared" si="80"/>
        <v>3.4320000000000002E-3</v>
      </c>
      <c r="W83" s="339">
        <f t="shared" si="81"/>
        <v>9.4020000000000006E-3</v>
      </c>
      <c r="X83" s="339">
        <f t="shared" si="82"/>
        <v>5.5496999999999998E-2</v>
      </c>
      <c r="Y83" s="339">
        <f t="shared" si="83"/>
        <v>0.115452</v>
      </c>
      <c r="Z83" s="339">
        <f t="shared" si="84"/>
        <v>0.20278099999999999</v>
      </c>
      <c r="AA83" s="339">
        <f t="shared" si="85"/>
        <v>0.210397</v>
      </c>
    </row>
    <row r="84" spans="1:27" ht="15.5" x14ac:dyDescent="0.35">
      <c r="A84" s="787"/>
      <c r="B84" s="13" t="str">
        <f t="shared" si="86"/>
        <v>HVAC</v>
      </c>
      <c r="C84" s="337">
        <v>0.107824</v>
      </c>
      <c r="D84" s="337">
        <v>9.1051999999999994E-2</v>
      </c>
      <c r="E84" s="337">
        <v>7.1135000000000004E-2</v>
      </c>
      <c r="F84" s="337">
        <v>4.1179E-2</v>
      </c>
      <c r="G84" s="337">
        <v>4.4423999999999998E-2</v>
      </c>
      <c r="H84" s="337">
        <v>0.106128</v>
      </c>
      <c r="I84" s="337">
        <v>0.14288100000000001</v>
      </c>
      <c r="J84" s="337">
        <v>0.133494</v>
      </c>
      <c r="K84" s="337">
        <v>5.781E-2</v>
      </c>
      <c r="L84" s="337">
        <v>3.8018000000000003E-2</v>
      </c>
      <c r="M84" s="337">
        <v>6.2103999999999999E-2</v>
      </c>
      <c r="N84" s="337">
        <v>0.10395</v>
      </c>
      <c r="O84" s="339">
        <f t="shared" si="87"/>
        <v>0.107824</v>
      </c>
      <c r="P84" s="339">
        <f t="shared" si="74"/>
        <v>9.1051999999999994E-2</v>
      </c>
      <c r="Q84" s="339">
        <f t="shared" si="75"/>
        <v>7.1135000000000004E-2</v>
      </c>
      <c r="R84" s="339">
        <f t="shared" si="76"/>
        <v>4.1179E-2</v>
      </c>
      <c r="S84" s="339">
        <f t="shared" si="77"/>
        <v>4.4423999999999998E-2</v>
      </c>
      <c r="T84" s="339">
        <f t="shared" si="78"/>
        <v>0.106128</v>
      </c>
      <c r="U84" s="339">
        <f t="shared" si="79"/>
        <v>0.14288100000000001</v>
      </c>
      <c r="V84" s="339">
        <f t="shared" si="80"/>
        <v>0.133494</v>
      </c>
      <c r="W84" s="339">
        <f t="shared" si="81"/>
        <v>5.781E-2</v>
      </c>
      <c r="X84" s="339">
        <f t="shared" si="82"/>
        <v>3.8018000000000003E-2</v>
      </c>
      <c r="Y84" s="339">
        <f t="shared" si="83"/>
        <v>6.2103999999999999E-2</v>
      </c>
      <c r="Z84" s="339">
        <f t="shared" si="84"/>
        <v>0.10395</v>
      </c>
      <c r="AA84" s="339">
        <f t="shared" si="85"/>
        <v>0.107824</v>
      </c>
    </row>
    <row r="85" spans="1:27" ht="15.5" x14ac:dyDescent="0.35">
      <c r="A85" s="787"/>
      <c r="B85" s="13" t="str">
        <f t="shared" si="86"/>
        <v>Lighting</v>
      </c>
      <c r="C85" s="337">
        <v>9.3563999999999994E-2</v>
      </c>
      <c r="D85" s="337">
        <v>7.2162000000000004E-2</v>
      </c>
      <c r="E85" s="337">
        <v>7.8372999999999998E-2</v>
      </c>
      <c r="F85" s="337">
        <v>7.6534000000000005E-2</v>
      </c>
      <c r="G85" s="337">
        <v>9.4246999999999997E-2</v>
      </c>
      <c r="H85" s="337">
        <v>7.5599E-2</v>
      </c>
      <c r="I85" s="337">
        <v>9.6199999999999994E-2</v>
      </c>
      <c r="J85" s="337">
        <v>7.7077999999999994E-2</v>
      </c>
      <c r="K85" s="337">
        <v>8.1374000000000002E-2</v>
      </c>
      <c r="L85" s="337">
        <v>9.4072000000000003E-2</v>
      </c>
      <c r="M85" s="337">
        <v>7.6706999999999997E-2</v>
      </c>
      <c r="N85" s="337">
        <v>8.4089999999999998E-2</v>
      </c>
      <c r="O85" s="339">
        <f t="shared" si="87"/>
        <v>9.3563999999999994E-2</v>
      </c>
      <c r="P85" s="339">
        <f t="shared" si="74"/>
        <v>7.2162000000000004E-2</v>
      </c>
      <c r="Q85" s="339">
        <f t="shared" si="75"/>
        <v>7.8372999999999998E-2</v>
      </c>
      <c r="R85" s="339">
        <f t="shared" si="76"/>
        <v>7.6534000000000005E-2</v>
      </c>
      <c r="S85" s="339">
        <f t="shared" si="77"/>
        <v>9.4246999999999997E-2</v>
      </c>
      <c r="T85" s="339">
        <f t="shared" si="78"/>
        <v>7.5599E-2</v>
      </c>
      <c r="U85" s="339">
        <f t="shared" si="79"/>
        <v>9.6199999999999994E-2</v>
      </c>
      <c r="V85" s="339">
        <f t="shared" si="80"/>
        <v>7.7077999999999994E-2</v>
      </c>
      <c r="W85" s="339">
        <f t="shared" si="81"/>
        <v>8.1374000000000002E-2</v>
      </c>
      <c r="X85" s="339">
        <f t="shared" si="82"/>
        <v>9.4072000000000003E-2</v>
      </c>
      <c r="Y85" s="339">
        <f t="shared" si="83"/>
        <v>7.6706999999999997E-2</v>
      </c>
      <c r="Z85" s="339">
        <f t="shared" si="84"/>
        <v>8.4089999999999998E-2</v>
      </c>
      <c r="AA85" s="339">
        <f t="shared" si="85"/>
        <v>9.3563999999999994E-2</v>
      </c>
    </row>
    <row r="86" spans="1:27" ht="15.5" x14ac:dyDescent="0.35">
      <c r="A86" s="787"/>
      <c r="B86" s="13" t="str">
        <f t="shared" si="86"/>
        <v>Miscellaneous</v>
      </c>
      <c r="C86" s="337">
        <v>8.5109000000000004E-2</v>
      </c>
      <c r="D86" s="337">
        <v>7.7715000000000006E-2</v>
      </c>
      <c r="E86" s="337">
        <v>8.6136000000000004E-2</v>
      </c>
      <c r="F86" s="337">
        <v>7.9796000000000006E-2</v>
      </c>
      <c r="G86" s="337">
        <v>8.5334999999999994E-2</v>
      </c>
      <c r="H86" s="337">
        <v>8.1994999999999998E-2</v>
      </c>
      <c r="I86" s="337">
        <v>8.4098999999999993E-2</v>
      </c>
      <c r="J86" s="337">
        <v>8.4198999999999996E-2</v>
      </c>
      <c r="K86" s="337">
        <v>8.2512000000000002E-2</v>
      </c>
      <c r="L86" s="337">
        <v>8.5277000000000006E-2</v>
      </c>
      <c r="M86" s="337">
        <v>8.2588999999999996E-2</v>
      </c>
      <c r="N86" s="337">
        <v>8.5237999999999994E-2</v>
      </c>
      <c r="O86" s="339">
        <f t="shared" si="87"/>
        <v>8.5109000000000004E-2</v>
      </c>
      <c r="P86" s="339">
        <f t="shared" si="74"/>
        <v>7.7715000000000006E-2</v>
      </c>
      <c r="Q86" s="339">
        <f t="shared" si="75"/>
        <v>8.6136000000000004E-2</v>
      </c>
      <c r="R86" s="339">
        <f t="shared" si="76"/>
        <v>7.9796000000000006E-2</v>
      </c>
      <c r="S86" s="339">
        <f t="shared" si="77"/>
        <v>8.5334999999999994E-2</v>
      </c>
      <c r="T86" s="339">
        <f t="shared" si="78"/>
        <v>8.1994999999999998E-2</v>
      </c>
      <c r="U86" s="339">
        <f t="shared" si="79"/>
        <v>8.4098999999999993E-2</v>
      </c>
      <c r="V86" s="339">
        <f t="shared" si="80"/>
        <v>8.4198999999999996E-2</v>
      </c>
      <c r="W86" s="339">
        <f t="shared" si="81"/>
        <v>8.2512000000000002E-2</v>
      </c>
      <c r="X86" s="339">
        <f t="shared" si="82"/>
        <v>8.5277000000000006E-2</v>
      </c>
      <c r="Y86" s="339">
        <f t="shared" si="83"/>
        <v>8.2588999999999996E-2</v>
      </c>
      <c r="Z86" s="339">
        <f t="shared" si="84"/>
        <v>8.5237999999999994E-2</v>
      </c>
      <c r="AA86" s="339">
        <f t="shared" si="85"/>
        <v>8.5109000000000004E-2</v>
      </c>
    </row>
    <row r="87" spans="1:27" ht="15.5" x14ac:dyDescent="0.35">
      <c r="A87" s="787"/>
      <c r="B87" s="13" t="str">
        <f t="shared" si="86"/>
        <v>Motors</v>
      </c>
      <c r="C87" s="337">
        <v>8.5109000000000004E-2</v>
      </c>
      <c r="D87" s="337">
        <v>7.7715000000000006E-2</v>
      </c>
      <c r="E87" s="337">
        <v>8.6136000000000004E-2</v>
      </c>
      <c r="F87" s="337">
        <v>7.9796000000000006E-2</v>
      </c>
      <c r="G87" s="337">
        <v>8.5334999999999994E-2</v>
      </c>
      <c r="H87" s="337">
        <v>8.1994999999999998E-2</v>
      </c>
      <c r="I87" s="337">
        <v>8.4098999999999993E-2</v>
      </c>
      <c r="J87" s="337">
        <v>8.4198999999999996E-2</v>
      </c>
      <c r="K87" s="337">
        <v>8.2512000000000002E-2</v>
      </c>
      <c r="L87" s="337">
        <v>8.5277000000000006E-2</v>
      </c>
      <c r="M87" s="337">
        <v>8.2588999999999996E-2</v>
      </c>
      <c r="N87" s="337">
        <v>8.5237999999999994E-2</v>
      </c>
      <c r="O87" s="339">
        <f t="shared" si="87"/>
        <v>8.5109000000000004E-2</v>
      </c>
      <c r="P87" s="339">
        <f t="shared" si="74"/>
        <v>7.7715000000000006E-2</v>
      </c>
      <c r="Q87" s="339">
        <f t="shared" si="75"/>
        <v>8.6136000000000004E-2</v>
      </c>
      <c r="R87" s="339">
        <f t="shared" si="76"/>
        <v>7.9796000000000006E-2</v>
      </c>
      <c r="S87" s="339">
        <f t="shared" si="77"/>
        <v>8.5334999999999994E-2</v>
      </c>
      <c r="T87" s="339">
        <f t="shared" si="78"/>
        <v>8.1994999999999998E-2</v>
      </c>
      <c r="U87" s="339">
        <f t="shared" si="79"/>
        <v>8.4098999999999993E-2</v>
      </c>
      <c r="V87" s="339">
        <f t="shared" si="80"/>
        <v>8.4198999999999996E-2</v>
      </c>
      <c r="W87" s="339">
        <f t="shared" si="81"/>
        <v>8.2512000000000002E-2</v>
      </c>
      <c r="X87" s="339">
        <f t="shared" si="82"/>
        <v>8.5277000000000006E-2</v>
      </c>
      <c r="Y87" s="339">
        <f t="shared" si="83"/>
        <v>8.2588999999999996E-2</v>
      </c>
      <c r="Z87" s="339">
        <f t="shared" si="84"/>
        <v>8.5237999999999994E-2</v>
      </c>
      <c r="AA87" s="339">
        <f t="shared" si="85"/>
        <v>8.5109000000000004E-2</v>
      </c>
    </row>
    <row r="88" spans="1:27" ht="15.5" x14ac:dyDescent="0.35">
      <c r="A88" s="787"/>
      <c r="B88" s="13" t="str">
        <f t="shared" si="86"/>
        <v>Process</v>
      </c>
      <c r="C88" s="337">
        <v>8.5109000000000004E-2</v>
      </c>
      <c r="D88" s="337">
        <v>7.7715000000000006E-2</v>
      </c>
      <c r="E88" s="337">
        <v>8.6136000000000004E-2</v>
      </c>
      <c r="F88" s="337">
        <v>7.9796000000000006E-2</v>
      </c>
      <c r="G88" s="337">
        <v>8.5334999999999994E-2</v>
      </c>
      <c r="H88" s="337">
        <v>8.1994999999999998E-2</v>
      </c>
      <c r="I88" s="337">
        <v>8.4098999999999993E-2</v>
      </c>
      <c r="J88" s="337">
        <v>8.4198999999999996E-2</v>
      </c>
      <c r="K88" s="337">
        <v>8.2512000000000002E-2</v>
      </c>
      <c r="L88" s="337">
        <v>8.5277000000000006E-2</v>
      </c>
      <c r="M88" s="337">
        <v>8.2588999999999996E-2</v>
      </c>
      <c r="N88" s="337">
        <v>8.5237999999999994E-2</v>
      </c>
      <c r="O88" s="339">
        <f t="shared" si="87"/>
        <v>8.5109000000000004E-2</v>
      </c>
      <c r="P88" s="339">
        <f t="shared" si="74"/>
        <v>7.7715000000000006E-2</v>
      </c>
      <c r="Q88" s="339">
        <f t="shared" si="75"/>
        <v>8.6136000000000004E-2</v>
      </c>
      <c r="R88" s="339">
        <f t="shared" si="76"/>
        <v>7.9796000000000006E-2</v>
      </c>
      <c r="S88" s="339">
        <f t="shared" si="77"/>
        <v>8.5334999999999994E-2</v>
      </c>
      <c r="T88" s="339">
        <f t="shared" si="78"/>
        <v>8.1994999999999998E-2</v>
      </c>
      <c r="U88" s="339">
        <f t="shared" si="79"/>
        <v>8.4098999999999993E-2</v>
      </c>
      <c r="V88" s="339">
        <f t="shared" si="80"/>
        <v>8.4198999999999996E-2</v>
      </c>
      <c r="W88" s="339">
        <f t="shared" si="81"/>
        <v>8.2512000000000002E-2</v>
      </c>
      <c r="X88" s="339">
        <f t="shared" si="82"/>
        <v>8.5277000000000006E-2</v>
      </c>
      <c r="Y88" s="339">
        <f t="shared" si="83"/>
        <v>8.2588999999999996E-2</v>
      </c>
      <c r="Z88" s="339">
        <f t="shared" si="84"/>
        <v>8.5237999999999994E-2</v>
      </c>
      <c r="AA88" s="339">
        <f t="shared" si="85"/>
        <v>8.5109000000000004E-2</v>
      </c>
    </row>
    <row r="89" spans="1:27" ht="15.5" x14ac:dyDescent="0.35">
      <c r="A89" s="787"/>
      <c r="B89" s="13" t="str">
        <f t="shared" si="86"/>
        <v>Refrigeration</v>
      </c>
      <c r="C89" s="337">
        <v>8.3486000000000005E-2</v>
      </c>
      <c r="D89" s="337">
        <v>7.6158000000000003E-2</v>
      </c>
      <c r="E89" s="337">
        <v>8.3346000000000003E-2</v>
      </c>
      <c r="F89" s="337">
        <v>8.0782999999999994E-2</v>
      </c>
      <c r="G89" s="337">
        <v>8.5133E-2</v>
      </c>
      <c r="H89" s="337">
        <v>8.4294999999999995E-2</v>
      </c>
      <c r="I89" s="337">
        <v>8.7456999999999993E-2</v>
      </c>
      <c r="J89" s="337">
        <v>8.7230000000000002E-2</v>
      </c>
      <c r="K89" s="337">
        <v>8.3319000000000004E-2</v>
      </c>
      <c r="L89" s="337">
        <v>8.4562999999999999E-2</v>
      </c>
      <c r="M89" s="337">
        <v>8.1112000000000004E-2</v>
      </c>
      <c r="N89" s="337">
        <v>8.3118999999999998E-2</v>
      </c>
      <c r="O89" s="339">
        <f t="shared" si="87"/>
        <v>8.3486000000000005E-2</v>
      </c>
      <c r="P89" s="339">
        <f t="shared" si="74"/>
        <v>7.6158000000000003E-2</v>
      </c>
      <c r="Q89" s="339">
        <f t="shared" si="75"/>
        <v>8.3346000000000003E-2</v>
      </c>
      <c r="R89" s="339">
        <f t="shared" si="76"/>
        <v>8.0782999999999994E-2</v>
      </c>
      <c r="S89" s="339">
        <f t="shared" si="77"/>
        <v>8.5133E-2</v>
      </c>
      <c r="T89" s="339">
        <f t="shared" si="78"/>
        <v>8.4294999999999995E-2</v>
      </c>
      <c r="U89" s="339">
        <f t="shared" si="79"/>
        <v>8.7456999999999993E-2</v>
      </c>
      <c r="V89" s="339">
        <f t="shared" si="80"/>
        <v>8.7230000000000002E-2</v>
      </c>
      <c r="W89" s="339">
        <f t="shared" si="81"/>
        <v>8.3319000000000004E-2</v>
      </c>
      <c r="X89" s="339">
        <f t="shared" si="82"/>
        <v>8.4562999999999999E-2</v>
      </c>
      <c r="Y89" s="339">
        <f t="shared" si="83"/>
        <v>8.1112000000000004E-2</v>
      </c>
      <c r="Z89" s="339">
        <f t="shared" si="84"/>
        <v>8.3118999999999998E-2</v>
      </c>
      <c r="AA89" s="339">
        <f t="shared" si="85"/>
        <v>8.3486000000000005E-2</v>
      </c>
    </row>
    <row r="90" spans="1:27" ht="16" thickBot="1" x14ac:dyDescent="0.4">
      <c r="A90" s="788"/>
      <c r="B90" s="14" t="str">
        <f t="shared" si="86"/>
        <v>Water Heating</v>
      </c>
      <c r="C90" s="338">
        <v>0.108255</v>
      </c>
      <c r="D90" s="338">
        <v>9.1078000000000006E-2</v>
      </c>
      <c r="E90" s="338">
        <v>8.5239999999999996E-2</v>
      </c>
      <c r="F90" s="338">
        <v>7.2980000000000003E-2</v>
      </c>
      <c r="G90" s="338">
        <v>7.9849000000000003E-2</v>
      </c>
      <c r="H90" s="338">
        <v>7.2720999999999994E-2</v>
      </c>
      <c r="I90" s="338">
        <v>7.4929999999999997E-2</v>
      </c>
      <c r="J90" s="338">
        <v>7.5861999999999999E-2</v>
      </c>
      <c r="K90" s="338">
        <v>7.5733999999999996E-2</v>
      </c>
      <c r="L90" s="338">
        <v>8.2808000000000007E-2</v>
      </c>
      <c r="M90" s="338">
        <v>8.6345000000000005E-2</v>
      </c>
      <c r="N90" s="338">
        <v>9.4200000000000006E-2</v>
      </c>
      <c r="O90" s="340">
        <f t="shared" si="87"/>
        <v>0.108255</v>
      </c>
      <c r="P90" s="340">
        <f t="shared" si="74"/>
        <v>9.1078000000000006E-2</v>
      </c>
      <c r="Q90" s="340">
        <f t="shared" si="75"/>
        <v>8.5239999999999996E-2</v>
      </c>
      <c r="R90" s="340">
        <f t="shared" si="76"/>
        <v>7.2980000000000003E-2</v>
      </c>
      <c r="S90" s="340">
        <f t="shared" si="77"/>
        <v>7.9849000000000003E-2</v>
      </c>
      <c r="T90" s="340">
        <f t="shared" si="78"/>
        <v>7.2720999999999994E-2</v>
      </c>
      <c r="U90" s="340">
        <f t="shared" si="79"/>
        <v>7.4929999999999997E-2</v>
      </c>
      <c r="V90" s="340">
        <f t="shared" si="80"/>
        <v>7.5861999999999999E-2</v>
      </c>
      <c r="W90" s="340">
        <f t="shared" si="81"/>
        <v>7.5733999999999996E-2</v>
      </c>
      <c r="X90" s="340">
        <f t="shared" si="82"/>
        <v>8.2808000000000007E-2</v>
      </c>
      <c r="Y90" s="340">
        <f t="shared" si="83"/>
        <v>8.6345000000000005E-2</v>
      </c>
      <c r="Z90" s="340">
        <f t="shared" si="84"/>
        <v>9.4200000000000006E-2</v>
      </c>
      <c r="AA90" s="340">
        <f t="shared" si="85"/>
        <v>0.108255</v>
      </c>
    </row>
    <row r="91" spans="1:27" ht="15" thickBot="1" x14ac:dyDescent="0.4"/>
    <row r="92" spans="1:27" ht="15" thickBot="1" x14ac:dyDescent="0.4">
      <c r="A92" s="19"/>
      <c r="B92" s="772" t="s">
        <v>173</v>
      </c>
      <c r="C92" s="156">
        <f>C$4</f>
        <v>44562</v>
      </c>
      <c r="D92" s="156">
        <f t="shared" ref="D92:AA92" si="88">D$4</f>
        <v>44593</v>
      </c>
      <c r="E92" s="156">
        <f t="shared" si="88"/>
        <v>44621</v>
      </c>
      <c r="F92" s="156">
        <f t="shared" si="88"/>
        <v>44652</v>
      </c>
      <c r="G92" s="156">
        <f t="shared" si="88"/>
        <v>44682</v>
      </c>
      <c r="H92" s="156">
        <f t="shared" si="88"/>
        <v>44713</v>
      </c>
      <c r="I92" s="156">
        <f t="shared" si="88"/>
        <v>44743</v>
      </c>
      <c r="J92" s="156">
        <f t="shared" si="88"/>
        <v>44774</v>
      </c>
      <c r="K92" s="156">
        <f t="shared" si="88"/>
        <v>44805</v>
      </c>
      <c r="L92" s="156">
        <f t="shared" si="88"/>
        <v>44835</v>
      </c>
      <c r="M92" s="156">
        <f t="shared" si="88"/>
        <v>44866</v>
      </c>
      <c r="N92" s="156">
        <f t="shared" si="88"/>
        <v>44896</v>
      </c>
      <c r="O92" s="156">
        <f t="shared" si="88"/>
        <v>44927</v>
      </c>
      <c r="P92" s="156">
        <f t="shared" si="88"/>
        <v>44958</v>
      </c>
      <c r="Q92" s="156">
        <f t="shared" si="88"/>
        <v>44986</v>
      </c>
      <c r="R92" s="156">
        <f t="shared" si="88"/>
        <v>45017</v>
      </c>
      <c r="S92" s="156">
        <f t="shared" si="88"/>
        <v>45047</v>
      </c>
      <c r="T92" s="156">
        <f t="shared" si="88"/>
        <v>45078</v>
      </c>
      <c r="U92" s="156">
        <f t="shared" si="88"/>
        <v>45108</v>
      </c>
      <c r="V92" s="156">
        <f t="shared" si="88"/>
        <v>45139</v>
      </c>
      <c r="W92" s="156">
        <f t="shared" si="88"/>
        <v>45170</v>
      </c>
      <c r="X92" s="156">
        <f t="shared" si="88"/>
        <v>45200</v>
      </c>
      <c r="Y92" s="156">
        <f t="shared" si="88"/>
        <v>45231</v>
      </c>
      <c r="Z92" s="156">
        <f t="shared" si="88"/>
        <v>45261</v>
      </c>
      <c r="AA92" s="156">
        <f t="shared" si="88"/>
        <v>45292</v>
      </c>
    </row>
    <row r="93" spans="1:27" ht="15" thickBot="1" x14ac:dyDescent="0.4">
      <c r="A93" s="19"/>
      <c r="B93" s="773"/>
      <c r="C93" s="320">
        <v>5.3661E-2</v>
      </c>
      <c r="D93" s="320">
        <v>5.5252000000000002E-2</v>
      </c>
      <c r="E93" s="566">
        <v>5.738E-2</v>
      </c>
      <c r="F93" s="566">
        <v>6.3913999999999999E-2</v>
      </c>
      <c r="G93" s="566">
        <v>6.8912000000000001E-2</v>
      </c>
      <c r="H93" s="566">
        <v>9.9557000000000007E-2</v>
      </c>
      <c r="I93" s="566">
        <v>9.9557000000000007E-2</v>
      </c>
      <c r="J93" s="566">
        <v>9.9557000000000007E-2</v>
      </c>
      <c r="K93" s="566">
        <v>9.9557000000000007E-2</v>
      </c>
      <c r="L93" s="566">
        <v>6.3349000000000003E-2</v>
      </c>
      <c r="M93" s="566">
        <v>6.3200000000000006E-2</v>
      </c>
      <c r="N93" s="566">
        <v>5.9422000000000003E-2</v>
      </c>
      <c r="O93" s="566">
        <v>5.5282999999999999E-2</v>
      </c>
      <c r="P93" s="566">
        <v>5.5594999999999999E-2</v>
      </c>
      <c r="Q93" s="566">
        <v>5.738E-2</v>
      </c>
      <c r="R93" s="566">
        <v>6.3913999999999999E-2</v>
      </c>
      <c r="S93" s="566">
        <v>6.8912000000000001E-2</v>
      </c>
      <c r="T93" s="566">
        <v>9.9557000000000007E-2</v>
      </c>
      <c r="U93" s="566">
        <v>9.9557000000000007E-2</v>
      </c>
      <c r="V93" s="566">
        <v>9.9557000000000007E-2</v>
      </c>
      <c r="W93" s="566">
        <v>9.9557000000000007E-2</v>
      </c>
      <c r="X93" s="566">
        <v>6.3349000000000003E-2</v>
      </c>
      <c r="Y93" s="566">
        <v>6.3200000000000006E-2</v>
      </c>
      <c r="Z93" s="566">
        <v>5.9422000000000003E-2</v>
      </c>
      <c r="AA93" s="566">
        <v>5.5282999999999999E-2</v>
      </c>
    </row>
    <row r="111" spans="4:10" x14ac:dyDescent="0.35">
      <c r="J111" s="5"/>
    </row>
    <row r="112" spans="4:10" x14ac:dyDescent="0.3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34998626667073579"/>
  </sheetPr>
  <dimension ref="A1:AL199"/>
  <sheetViews>
    <sheetView topLeftCell="A7" zoomScale="80" zoomScaleNormal="80" workbookViewId="0">
      <pane xSplit="2" topLeftCell="C1" activePane="topRight" state="frozen"/>
      <selection activeCell="J80" sqref="J80"/>
      <selection pane="topRight" activeCell="U41" sqref="U41:U53"/>
    </sheetView>
  </sheetViews>
  <sheetFormatPr defaultRowHeight="14.5" x14ac:dyDescent="0.35"/>
  <cols>
    <col min="1" max="1" width="9.453125" customWidth="1"/>
    <col min="2" max="2" width="24.90625" customWidth="1"/>
    <col min="3" max="15" width="14" customWidth="1"/>
    <col min="16" max="16" width="12.54296875" bestFit="1" customWidth="1"/>
    <col min="17" max="17" width="12.54296875" customWidth="1"/>
    <col min="18" max="18" width="12.08984375" customWidth="1"/>
    <col min="19" max="19" width="13.453125" customWidth="1"/>
    <col min="20" max="24" width="14.08984375" customWidth="1"/>
    <col min="25" max="26" width="13.453125" customWidth="1"/>
    <col min="27" max="27" width="15" customWidth="1"/>
    <col min="28" max="29" width="10.54296875" bestFit="1" customWidth="1"/>
  </cols>
  <sheetData>
    <row r="1" spans="1:38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  <c r="AD1"/>
      <c r="AE1"/>
      <c r="AF1"/>
      <c r="AG1"/>
      <c r="AH1"/>
      <c r="AI1"/>
      <c r="AJ1"/>
      <c r="AK1"/>
      <c r="AL1"/>
    </row>
    <row r="2" spans="1:38" ht="15" thickBot="1" x14ac:dyDescent="0.4">
      <c r="A2" s="18"/>
      <c r="B2" s="29" t="s">
        <v>13</v>
      </c>
      <c r="C2" s="567">
        <f>' 1M - RES'!C2</f>
        <v>0.82499999999999996</v>
      </c>
      <c r="D2" s="567">
        <f>C2</f>
        <v>0.82499999999999996</v>
      </c>
      <c r="E2" s="563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38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/>
      <c r="AC3"/>
      <c r="AD3"/>
      <c r="AE3"/>
      <c r="AF3"/>
      <c r="AG3"/>
      <c r="AH3"/>
      <c r="AI3"/>
      <c r="AJ3"/>
      <c r="AK3"/>
      <c r="AL3"/>
    </row>
    <row r="4" spans="1:38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38" ht="15" customHeight="1" x14ac:dyDescent="0.35">
      <c r="A5" s="775"/>
      <c r="B5" s="11" t="s">
        <v>20</v>
      </c>
      <c r="C5" s="3">
        <f>'BIZ kWh ENTRY'!S164</f>
        <v>0</v>
      </c>
      <c r="D5" s="3">
        <f>'BIZ kWh ENTRY'!T164</f>
        <v>418349</v>
      </c>
      <c r="E5" s="3">
        <f>'BIZ kWh ENTRY'!U164</f>
        <v>26640</v>
      </c>
      <c r="F5" s="3">
        <f>'BIZ kWh ENTRY'!V164</f>
        <v>123211</v>
      </c>
      <c r="G5" s="3">
        <f>'BIZ kWh ENTRY'!W164</f>
        <v>602350</v>
      </c>
      <c r="H5" s="3">
        <f>'BIZ kWh ENTRY'!X164</f>
        <v>41972</v>
      </c>
      <c r="I5" s="3">
        <f>'BIZ kWh ENTRY'!Y164</f>
        <v>194401</v>
      </c>
      <c r="J5" s="3">
        <f>'BIZ kWh ENTRY'!Z164</f>
        <v>0</v>
      </c>
      <c r="K5" s="3">
        <f>'BIZ kWh ENTRY'!AA164</f>
        <v>0</v>
      </c>
      <c r="L5" s="101">
        <f>'BIZ kWh ENTRY'!AB164</f>
        <v>150572</v>
      </c>
      <c r="M5" s="101">
        <f>'BIZ kWh ENTRY'!AC164</f>
        <v>610319.00417790795</v>
      </c>
      <c r="N5" s="3">
        <f>'BIZ kWh ENTRY'!AD164</f>
        <v>2769310.3028345332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38" x14ac:dyDescent="0.35">
      <c r="A6" s="775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0</v>
      </c>
      <c r="I6" s="3">
        <f>'BIZ kWh ENTRY'!Y165</f>
        <v>0</v>
      </c>
      <c r="J6" s="3">
        <f>'BIZ kWh ENTRY'!Z165</f>
        <v>0</v>
      </c>
      <c r="K6" s="3">
        <f>'BIZ kWh ENTRY'!AA165</f>
        <v>0</v>
      </c>
      <c r="L6" s="101">
        <f>'BIZ kWh ENTRY'!AB165</f>
        <v>0</v>
      </c>
      <c r="M6" s="101">
        <f>'BIZ kWh ENTRY'!AC165</f>
        <v>28805.839586957565</v>
      </c>
      <c r="N6" s="3">
        <f>'BIZ kWh ENTRY'!AD165</f>
        <v>117619.83706488131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38" x14ac:dyDescent="0.35">
      <c r="A7" s="775"/>
      <c r="B7" s="11" t="s">
        <v>21</v>
      </c>
      <c r="C7" s="3">
        <f>'BIZ kWh ENTRY'!S166</f>
        <v>0</v>
      </c>
      <c r="D7" s="3">
        <f>'BIZ kWh ENTRY'!T166</f>
        <v>0</v>
      </c>
      <c r="E7" s="3">
        <f>'BIZ kWh ENTRY'!U166</f>
        <v>0</v>
      </c>
      <c r="F7" s="3">
        <f>'BIZ kWh ENTRY'!V166</f>
        <v>4438</v>
      </c>
      <c r="G7" s="3">
        <f>'BIZ kWh ENTRY'!W166</f>
        <v>0</v>
      </c>
      <c r="H7" s="3">
        <f>'BIZ kWh ENTRY'!X166</f>
        <v>0</v>
      </c>
      <c r="I7" s="3">
        <f>'BIZ kWh ENTRY'!Y166</f>
        <v>0</v>
      </c>
      <c r="J7" s="3">
        <f>'BIZ kWh ENTRY'!Z166</f>
        <v>0</v>
      </c>
      <c r="K7" s="3">
        <f>'BIZ kWh ENTRY'!AA166</f>
        <v>7856</v>
      </c>
      <c r="L7" s="101">
        <f>'BIZ kWh ENTRY'!AB166</f>
        <v>0</v>
      </c>
      <c r="M7" s="101">
        <f>'BIZ kWh ENTRY'!AC166</f>
        <v>7050.3685005161378</v>
      </c>
      <c r="N7" s="3">
        <f>'BIZ kWh ENTRY'!AD166</f>
        <v>13188.336637245269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38" x14ac:dyDescent="0.35">
      <c r="A8" s="775"/>
      <c r="B8" s="11" t="s">
        <v>1</v>
      </c>
      <c r="C8" s="3">
        <f>'BIZ kWh ENTRY'!S167</f>
        <v>0</v>
      </c>
      <c r="D8" s="3">
        <f>'BIZ kWh ENTRY'!T167</f>
        <v>91116</v>
      </c>
      <c r="E8" s="3">
        <f>'BIZ kWh ENTRY'!U167</f>
        <v>186803</v>
      </c>
      <c r="F8" s="3">
        <f>'BIZ kWh ENTRY'!V167</f>
        <v>552731</v>
      </c>
      <c r="G8" s="3">
        <f>'BIZ kWh ENTRY'!W167</f>
        <v>365901</v>
      </c>
      <c r="H8" s="3">
        <f>'BIZ kWh ENTRY'!X167</f>
        <v>564405</v>
      </c>
      <c r="I8" s="3">
        <f>'BIZ kWh ENTRY'!Y167</f>
        <v>222778</v>
      </c>
      <c r="J8" s="3">
        <f>'BIZ kWh ENTRY'!Z167</f>
        <v>241893</v>
      </c>
      <c r="K8" s="3">
        <f>'BIZ kWh ENTRY'!AA167</f>
        <v>407640</v>
      </c>
      <c r="L8" s="101">
        <f>'BIZ kWh ENTRY'!AB167</f>
        <v>413307</v>
      </c>
      <c r="M8" s="101">
        <f>'BIZ kWh ENTRY'!AC167</f>
        <v>1677263.1413312603</v>
      </c>
      <c r="N8" s="3">
        <f>'BIZ kWh ENTRY'!AD167</f>
        <v>5600616.1575799277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38" x14ac:dyDescent="0.35">
      <c r="A9" s="775"/>
      <c r="B9" s="12" t="s">
        <v>22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101">
        <f>'BIZ kWh ENTRY'!AB168</f>
        <v>0</v>
      </c>
      <c r="M9" s="101">
        <f>'BIZ kWh ENTRY'!AC168</f>
        <v>130376.95116496534</v>
      </c>
      <c r="N9" s="3">
        <f>'BIZ kWh ENTRY'!AD168</f>
        <v>532354.41052662139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38" x14ac:dyDescent="0.35">
      <c r="A10" s="775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101">
        <f>'BIZ kWh ENTRY'!AB169</f>
        <v>0</v>
      </c>
      <c r="M10" s="101">
        <f>'BIZ kWh ENTRY'!AC169</f>
        <v>0</v>
      </c>
      <c r="N10" s="3">
        <f>'BIZ kWh ENTRY'!AD169</f>
        <v>0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38" x14ac:dyDescent="0.35">
      <c r="A11" s="775"/>
      <c r="B11" s="11" t="s">
        <v>3</v>
      </c>
      <c r="C11" s="3">
        <f>'BIZ kWh ENTRY'!S170</f>
        <v>0</v>
      </c>
      <c r="D11" s="3">
        <f>'BIZ kWh ENTRY'!T170</f>
        <v>0</v>
      </c>
      <c r="E11" s="3">
        <f>'BIZ kWh ENTRY'!U170</f>
        <v>79709</v>
      </c>
      <c r="F11" s="3">
        <f>'BIZ kWh ENTRY'!V170</f>
        <v>599917</v>
      </c>
      <c r="G11" s="3">
        <f>'BIZ kWh ENTRY'!W170</f>
        <v>491352</v>
      </c>
      <c r="H11" s="3">
        <f>'BIZ kWh ENTRY'!X170</f>
        <v>920069.38</v>
      </c>
      <c r="I11" s="3">
        <f>'BIZ kWh ENTRY'!Y170</f>
        <v>324660</v>
      </c>
      <c r="J11" s="3">
        <f>'BIZ kWh ENTRY'!Z170</f>
        <v>0</v>
      </c>
      <c r="K11" s="3">
        <f>'BIZ kWh ENTRY'!AA170</f>
        <v>445549</v>
      </c>
      <c r="L11" s="101">
        <f>'BIZ kWh ENTRY'!AB170</f>
        <v>4740563</v>
      </c>
      <c r="M11" s="101">
        <f>'BIZ kWh ENTRY'!AC170</f>
        <v>2621374.483641048</v>
      </c>
      <c r="N11" s="3">
        <f>'BIZ kWh ENTRY'!AD170</f>
        <v>10980479.098364504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38" x14ac:dyDescent="0.35">
      <c r="A12" s="775"/>
      <c r="B12" s="11" t="s">
        <v>4</v>
      </c>
      <c r="C12" s="3">
        <f>'BIZ kWh ENTRY'!S171</f>
        <v>0</v>
      </c>
      <c r="D12" s="3">
        <f>'BIZ kWh ENTRY'!T171</f>
        <v>780280</v>
      </c>
      <c r="E12" s="3">
        <f>'BIZ kWh ENTRY'!U171</f>
        <v>752593</v>
      </c>
      <c r="F12" s="3">
        <f>'BIZ kWh ENTRY'!V171</f>
        <v>807438</v>
      </c>
      <c r="G12" s="3">
        <f>'BIZ kWh ENTRY'!W171</f>
        <v>1362523</v>
      </c>
      <c r="H12" s="3">
        <f>'BIZ kWh ENTRY'!X171</f>
        <v>2309144</v>
      </c>
      <c r="I12" s="3">
        <f>'BIZ kWh ENTRY'!Y171</f>
        <v>1758651</v>
      </c>
      <c r="J12" s="3">
        <f>'BIZ kWh ENTRY'!Z171</f>
        <v>1846908</v>
      </c>
      <c r="K12" s="3">
        <f>'BIZ kWh ENTRY'!AA171</f>
        <v>3942801</v>
      </c>
      <c r="L12" s="101">
        <f>'BIZ kWh ENTRY'!AB171</f>
        <v>10405123</v>
      </c>
      <c r="M12" s="101">
        <f>'BIZ kWh ENTRY'!AC171</f>
        <v>6452607.7988619516</v>
      </c>
      <c r="N12" s="3">
        <f>'BIZ kWh ENTRY'!AD171</f>
        <v>13192886.546010971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38" x14ac:dyDescent="0.35">
      <c r="A13" s="775"/>
      <c r="B13" s="11" t="s">
        <v>5</v>
      </c>
      <c r="C13" s="3">
        <f>'BIZ kWh ENTRY'!S172</f>
        <v>0</v>
      </c>
      <c r="D13" s="3">
        <f>'BIZ kWh ENTRY'!T172</f>
        <v>0</v>
      </c>
      <c r="E13" s="3">
        <f>'BIZ kWh ENTRY'!U172</f>
        <v>0</v>
      </c>
      <c r="F13" s="3">
        <f>'BIZ kWh ENTRY'!V172</f>
        <v>0</v>
      </c>
      <c r="G13" s="3">
        <f>'BIZ kWh ENTRY'!W172</f>
        <v>0</v>
      </c>
      <c r="H13" s="3">
        <f>'BIZ kWh ENTRY'!X172</f>
        <v>0</v>
      </c>
      <c r="I13" s="3">
        <f>'BIZ kWh ENTRY'!Y172</f>
        <v>0</v>
      </c>
      <c r="J13" s="3">
        <f>'BIZ kWh ENTRY'!Z172</f>
        <v>0</v>
      </c>
      <c r="K13" s="3">
        <f>'BIZ kWh ENTRY'!AA172</f>
        <v>87358</v>
      </c>
      <c r="L13" s="101">
        <f>'BIZ kWh ENTRY'!AB172</f>
        <v>852446</v>
      </c>
      <c r="M13" s="101">
        <f>'BIZ kWh ENTRY'!AC172</f>
        <v>106863.41513289291</v>
      </c>
      <c r="N13" s="3">
        <f>'BIZ kWh ENTRY'!AD172</f>
        <v>436344.07663016446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38" x14ac:dyDescent="0.35">
      <c r="A14" s="775"/>
      <c r="B14" s="11" t="s">
        <v>23</v>
      </c>
      <c r="C14" s="3">
        <f>'BIZ kWh ENTRY'!S173</f>
        <v>0</v>
      </c>
      <c r="D14" s="3">
        <f>'BIZ kWh ENTRY'!T173</f>
        <v>0</v>
      </c>
      <c r="E14" s="3">
        <f>'BIZ kWh ENTRY'!U173</f>
        <v>0</v>
      </c>
      <c r="F14" s="3">
        <f>'BIZ kWh ENTRY'!V173</f>
        <v>0</v>
      </c>
      <c r="G14" s="3">
        <f>'BIZ kWh ENTRY'!W173</f>
        <v>0</v>
      </c>
      <c r="H14" s="3">
        <f>'BIZ kWh ENTRY'!X173</f>
        <v>0</v>
      </c>
      <c r="I14" s="3">
        <f>'BIZ kWh ENTRY'!Y173</f>
        <v>113148</v>
      </c>
      <c r="J14" s="3">
        <f>'BIZ kWh ENTRY'!Z173</f>
        <v>0</v>
      </c>
      <c r="K14" s="3">
        <f>'BIZ kWh ENTRY'!AA173</f>
        <v>0</v>
      </c>
      <c r="L14" s="101">
        <f>'BIZ kWh ENTRY'!AB173</f>
        <v>0</v>
      </c>
      <c r="M14" s="101">
        <f>'BIZ kWh ENTRY'!AC173</f>
        <v>254324.34209576104</v>
      </c>
      <c r="N14" s="3">
        <f>'BIZ kWh ENTRY'!AD173</f>
        <v>804460.37126189889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38" x14ac:dyDescent="0.35">
      <c r="A15" s="775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101">
        <f>'BIZ kWh ENTRY'!AB174</f>
        <v>0</v>
      </c>
      <c r="M15" s="101">
        <f>'BIZ kWh ENTRY'!AC174</f>
        <v>0</v>
      </c>
      <c r="N15" s="3">
        <f>'BIZ kWh ENTRY'!AD174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38" x14ac:dyDescent="0.35">
      <c r="A16" s="775"/>
      <c r="B16" s="11" t="s">
        <v>7</v>
      </c>
      <c r="C16" s="3">
        <f>'BIZ kWh ENTRY'!S175</f>
        <v>0</v>
      </c>
      <c r="D16" s="3">
        <f>'BIZ kWh ENTRY'!T175</f>
        <v>0</v>
      </c>
      <c r="E16" s="3">
        <f>'BIZ kWh ENTRY'!U175</f>
        <v>0</v>
      </c>
      <c r="F16" s="3">
        <f>'BIZ kWh ENTRY'!V175</f>
        <v>0</v>
      </c>
      <c r="G16" s="3">
        <f>'BIZ kWh ENTRY'!W175</f>
        <v>1220</v>
      </c>
      <c r="H16" s="3">
        <f>'BIZ kWh ENTRY'!X175</f>
        <v>0</v>
      </c>
      <c r="I16" s="3">
        <f>'BIZ kWh ENTRY'!Y175</f>
        <v>0</v>
      </c>
      <c r="J16" s="3">
        <f>'BIZ kWh ENTRY'!Z175</f>
        <v>1936854</v>
      </c>
      <c r="K16" s="3">
        <f>'BIZ kWh ENTRY'!AA175</f>
        <v>427734</v>
      </c>
      <c r="L16" s="101">
        <f>'BIZ kWh ENTRY'!AB175</f>
        <v>320750</v>
      </c>
      <c r="M16" s="101">
        <f>'BIZ kWh ENTRY'!AC175</f>
        <v>277129.58145092824</v>
      </c>
      <c r="N16" s="3">
        <f>'BIZ kWh ENTRY'!AD175</f>
        <v>975577.02785975579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ENTRY'!S176</f>
        <v>0</v>
      </c>
      <c r="D17" s="3">
        <f>'BIZ kWh ENTRY'!T176</f>
        <v>0</v>
      </c>
      <c r="E17" s="3">
        <f>'BIZ kWh ENTRY'!U176</f>
        <v>0</v>
      </c>
      <c r="F17" s="3">
        <f>'BIZ kWh ENTRY'!V176</f>
        <v>0</v>
      </c>
      <c r="G17" s="3">
        <f>'BIZ kWh ENTRY'!W176</f>
        <v>0</v>
      </c>
      <c r="H17" s="3">
        <f>'BIZ kWh ENTRY'!X176</f>
        <v>0</v>
      </c>
      <c r="I17" s="3">
        <f>'BIZ kWh ENTRY'!Y176</f>
        <v>0</v>
      </c>
      <c r="J17" s="3">
        <f>'BIZ kWh ENTRY'!Z176</f>
        <v>0</v>
      </c>
      <c r="K17" s="3">
        <f>'BIZ kWh ENTRY'!AA176</f>
        <v>0</v>
      </c>
      <c r="L17" s="101">
        <f>'BIZ kWh ENTRY'!AB176</f>
        <v>0</v>
      </c>
      <c r="M17" s="101">
        <f>'BIZ kWh ENTRY'!AC176</f>
        <v>51370.285066203622</v>
      </c>
      <c r="N17" s="3">
        <f>'BIZ kWh ENTRY'!AD176</f>
        <v>194155.16280625382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1M - RES'!B16</f>
        <v>Monthly kWh</v>
      </c>
      <c r="C19" s="256">
        <f>SUM(C5:C18)</f>
        <v>0</v>
      </c>
      <c r="D19" s="256">
        <f t="shared" ref="D19:AA19" si="1">SUM(D5:D18)</f>
        <v>1289745</v>
      </c>
      <c r="E19" s="256">
        <f t="shared" si="1"/>
        <v>1045745</v>
      </c>
      <c r="F19" s="256">
        <f t="shared" si="1"/>
        <v>2087735</v>
      </c>
      <c r="G19" s="256">
        <f t="shared" si="1"/>
        <v>2823346</v>
      </c>
      <c r="H19" s="256">
        <f t="shared" si="1"/>
        <v>3835590.38</v>
      </c>
      <c r="I19" s="256">
        <f t="shared" si="1"/>
        <v>2613638</v>
      </c>
      <c r="J19" s="256">
        <f t="shared" si="1"/>
        <v>4025655</v>
      </c>
      <c r="K19" s="256">
        <f t="shared" si="1"/>
        <v>5318938</v>
      </c>
      <c r="L19" s="260">
        <f t="shared" si="1"/>
        <v>16882761</v>
      </c>
      <c r="M19" s="260">
        <f t="shared" si="1"/>
        <v>12217485.211010395</v>
      </c>
      <c r="N19" s="256">
        <f t="shared" si="1"/>
        <v>35616991.327576756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x14ac:dyDescent="0.35">
      <c r="A20" s="39"/>
      <c r="B20" s="139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31"/>
      <c r="O20" s="31"/>
      <c r="P20" s="31"/>
      <c r="Q20" s="9"/>
      <c r="R20" s="31"/>
      <c r="S20" s="31"/>
      <c r="T20" s="9"/>
      <c r="U20" s="31"/>
      <c r="V20" s="31"/>
      <c r="W20" s="9"/>
      <c r="X20" s="31"/>
      <c r="Y20" s="31"/>
      <c r="Z20" s="9"/>
      <c r="AA20" s="31"/>
    </row>
    <row r="21" spans="1:27" ht="15" thickBot="1" x14ac:dyDescent="0.4">
      <c r="A21" s="25"/>
      <c r="B21" s="140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  <c r="V21" s="23"/>
      <c r="W21" s="22"/>
      <c r="X21" s="23"/>
      <c r="Y21" s="23"/>
      <c r="Z21" s="22"/>
      <c r="AA21" s="23"/>
    </row>
    <row r="22" spans="1:27" ht="16" thickBot="1" x14ac:dyDescent="0.4">
      <c r="A22" s="777" t="s">
        <v>15</v>
      </c>
      <c r="B22" s="17" t="s">
        <v>10</v>
      </c>
      <c r="C22" s="156">
        <f>C$4</f>
        <v>44562</v>
      </c>
      <c r="D22" s="156">
        <f t="shared" ref="D22:AA22" si="2">D$4</f>
        <v>44593</v>
      </c>
      <c r="E22" s="156">
        <f t="shared" si="2"/>
        <v>44621</v>
      </c>
      <c r="F22" s="156">
        <f t="shared" si="2"/>
        <v>44652</v>
      </c>
      <c r="G22" s="156">
        <f t="shared" si="2"/>
        <v>44682</v>
      </c>
      <c r="H22" s="156">
        <f t="shared" si="2"/>
        <v>44713</v>
      </c>
      <c r="I22" s="156">
        <f t="shared" si="2"/>
        <v>44743</v>
      </c>
      <c r="J22" s="156">
        <f t="shared" si="2"/>
        <v>44774</v>
      </c>
      <c r="K22" s="156">
        <f t="shared" si="2"/>
        <v>44805</v>
      </c>
      <c r="L22" s="156">
        <f t="shared" si="2"/>
        <v>44835</v>
      </c>
      <c r="M22" s="156">
        <f t="shared" si="2"/>
        <v>44866</v>
      </c>
      <c r="N22" s="156">
        <f t="shared" si="2"/>
        <v>44896</v>
      </c>
      <c r="O22" s="156">
        <f t="shared" si="2"/>
        <v>44927</v>
      </c>
      <c r="P22" s="156">
        <f t="shared" si="2"/>
        <v>44958</v>
      </c>
      <c r="Q22" s="156">
        <f t="shared" si="2"/>
        <v>44986</v>
      </c>
      <c r="R22" s="156">
        <f t="shared" si="2"/>
        <v>45017</v>
      </c>
      <c r="S22" s="156">
        <f t="shared" si="2"/>
        <v>45047</v>
      </c>
      <c r="T22" s="156">
        <f t="shared" si="2"/>
        <v>45078</v>
      </c>
      <c r="U22" s="156">
        <f t="shared" si="2"/>
        <v>45108</v>
      </c>
      <c r="V22" s="156">
        <f t="shared" si="2"/>
        <v>45139</v>
      </c>
      <c r="W22" s="156">
        <f t="shared" si="2"/>
        <v>45170</v>
      </c>
      <c r="X22" s="156">
        <f t="shared" si="2"/>
        <v>45200</v>
      </c>
      <c r="Y22" s="156">
        <f t="shared" si="2"/>
        <v>45231</v>
      </c>
      <c r="Z22" s="156">
        <f t="shared" si="2"/>
        <v>45261</v>
      </c>
      <c r="AA22" s="156">
        <f t="shared" si="2"/>
        <v>45292</v>
      </c>
    </row>
    <row r="23" spans="1:27" ht="15" customHeight="1" x14ac:dyDescent="0.35">
      <c r="A23" s="778"/>
      <c r="B23" s="11" t="str">
        <f t="shared" ref="B23:C37" si="3">B5</f>
        <v>Air Comp</v>
      </c>
      <c r="C23" s="3">
        <f>C5</f>
        <v>0</v>
      </c>
      <c r="D23" s="3">
        <f>IF(SUM($C$19:$N$19)=0,0,C23+D5)</f>
        <v>418349</v>
      </c>
      <c r="E23" s="3">
        <f t="shared" ref="E23:AA23" si="4">IF(SUM($C$19:$N$19)=0,0,D23+E5)</f>
        <v>444989</v>
      </c>
      <c r="F23" s="3">
        <f t="shared" si="4"/>
        <v>568200</v>
      </c>
      <c r="G23" s="3">
        <f t="shared" si="4"/>
        <v>1170550</v>
      </c>
      <c r="H23" s="399">
        <f t="shared" si="4"/>
        <v>1212522</v>
      </c>
      <c r="I23" s="3">
        <f t="shared" si="4"/>
        <v>1406923</v>
      </c>
      <c r="J23" s="3">
        <f t="shared" si="4"/>
        <v>1406923</v>
      </c>
      <c r="K23" s="3">
        <f t="shared" si="4"/>
        <v>1406923</v>
      </c>
      <c r="L23" s="3">
        <f t="shared" si="4"/>
        <v>1557495</v>
      </c>
      <c r="M23" s="3">
        <f t="shared" si="4"/>
        <v>2167814.0041779079</v>
      </c>
      <c r="N23" s="3">
        <f t="shared" si="4"/>
        <v>4937124.3070124406</v>
      </c>
      <c r="O23" s="3">
        <f t="shared" si="4"/>
        <v>4937124.3070124406</v>
      </c>
      <c r="P23" s="3">
        <f t="shared" si="4"/>
        <v>4937124.3070124406</v>
      </c>
      <c r="Q23" s="3">
        <f t="shared" si="4"/>
        <v>4937124.3070124406</v>
      </c>
      <c r="R23" s="3">
        <f t="shared" si="4"/>
        <v>4937124.3070124406</v>
      </c>
      <c r="S23" s="3">
        <f t="shared" si="4"/>
        <v>4937124.3070124406</v>
      </c>
      <c r="T23" s="3">
        <f t="shared" si="4"/>
        <v>4937124.3070124406</v>
      </c>
      <c r="U23" s="3">
        <f t="shared" si="4"/>
        <v>4937124.3070124406</v>
      </c>
      <c r="V23" s="3">
        <f t="shared" si="4"/>
        <v>4937124.3070124406</v>
      </c>
      <c r="W23" s="3">
        <f t="shared" si="4"/>
        <v>4937124.3070124406</v>
      </c>
      <c r="X23" s="3">
        <f t="shared" si="4"/>
        <v>4937124.3070124406</v>
      </c>
      <c r="Y23" s="3">
        <f t="shared" si="4"/>
        <v>4937124.3070124406</v>
      </c>
      <c r="Z23" s="3">
        <f t="shared" si="4"/>
        <v>4937124.3070124406</v>
      </c>
      <c r="AA23" s="3">
        <f t="shared" si="4"/>
        <v>4937124.3070124406</v>
      </c>
    </row>
    <row r="24" spans="1:27" x14ac:dyDescent="0.35">
      <c r="A24" s="778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99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28805.839586957565</v>
      </c>
      <c r="N24" s="3">
        <f t="shared" si="5"/>
        <v>146425.67665183888</v>
      </c>
      <c r="O24" s="3">
        <f t="shared" si="5"/>
        <v>146425.67665183888</v>
      </c>
      <c r="P24" s="3">
        <f t="shared" si="5"/>
        <v>146425.67665183888</v>
      </c>
      <c r="Q24" s="3">
        <f t="shared" si="5"/>
        <v>146425.67665183888</v>
      </c>
      <c r="R24" s="3">
        <f t="shared" si="5"/>
        <v>146425.67665183888</v>
      </c>
      <c r="S24" s="3">
        <f t="shared" si="5"/>
        <v>146425.67665183888</v>
      </c>
      <c r="T24" s="3">
        <f t="shared" si="5"/>
        <v>146425.67665183888</v>
      </c>
      <c r="U24" s="3">
        <f t="shared" si="5"/>
        <v>146425.67665183888</v>
      </c>
      <c r="V24" s="3">
        <f t="shared" si="5"/>
        <v>146425.67665183888</v>
      </c>
      <c r="W24" s="3">
        <f t="shared" si="5"/>
        <v>146425.67665183888</v>
      </c>
      <c r="X24" s="3">
        <f t="shared" si="5"/>
        <v>146425.67665183888</v>
      </c>
      <c r="Y24" s="3">
        <f t="shared" si="5"/>
        <v>146425.67665183888</v>
      </c>
      <c r="Z24" s="3">
        <f t="shared" si="5"/>
        <v>146425.67665183888</v>
      </c>
      <c r="AA24" s="3">
        <f t="shared" si="5"/>
        <v>146425.67665183888</v>
      </c>
    </row>
    <row r="25" spans="1:27" x14ac:dyDescent="0.35">
      <c r="A25" s="778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4438</v>
      </c>
      <c r="G25" s="3">
        <f t="shared" si="6"/>
        <v>4438</v>
      </c>
      <c r="H25" s="399">
        <f t="shared" si="6"/>
        <v>4438</v>
      </c>
      <c r="I25" s="3">
        <f t="shared" si="6"/>
        <v>4438</v>
      </c>
      <c r="J25" s="3">
        <f t="shared" si="6"/>
        <v>4438</v>
      </c>
      <c r="K25" s="3">
        <f t="shared" si="6"/>
        <v>12294</v>
      </c>
      <c r="L25" s="3">
        <f t="shared" si="6"/>
        <v>12294</v>
      </c>
      <c r="M25" s="3">
        <f t="shared" si="6"/>
        <v>19344.368500516139</v>
      </c>
      <c r="N25" s="3">
        <f t="shared" si="6"/>
        <v>32532.705137761408</v>
      </c>
      <c r="O25" s="3">
        <f t="shared" si="6"/>
        <v>32532.705137761408</v>
      </c>
      <c r="P25" s="3">
        <f t="shared" si="6"/>
        <v>32532.705137761408</v>
      </c>
      <c r="Q25" s="3">
        <f t="shared" si="6"/>
        <v>32532.705137761408</v>
      </c>
      <c r="R25" s="3">
        <f t="shared" si="6"/>
        <v>32532.705137761408</v>
      </c>
      <c r="S25" s="3">
        <f t="shared" si="6"/>
        <v>32532.705137761408</v>
      </c>
      <c r="T25" s="3">
        <f t="shared" si="6"/>
        <v>32532.705137761408</v>
      </c>
      <c r="U25" s="3">
        <f t="shared" si="6"/>
        <v>32532.705137761408</v>
      </c>
      <c r="V25" s="3">
        <f t="shared" si="6"/>
        <v>32532.705137761408</v>
      </c>
      <c r="W25" s="3">
        <f t="shared" si="6"/>
        <v>32532.705137761408</v>
      </c>
      <c r="X25" s="3">
        <f t="shared" si="6"/>
        <v>32532.705137761408</v>
      </c>
      <c r="Y25" s="3">
        <f t="shared" si="6"/>
        <v>32532.705137761408</v>
      </c>
      <c r="Z25" s="3">
        <f t="shared" si="6"/>
        <v>32532.705137761408</v>
      </c>
      <c r="AA25" s="3">
        <f t="shared" si="6"/>
        <v>32532.705137761408</v>
      </c>
    </row>
    <row r="26" spans="1:27" x14ac:dyDescent="0.35">
      <c r="A26" s="778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91116</v>
      </c>
      <c r="E26" s="3">
        <f t="shared" si="7"/>
        <v>277919</v>
      </c>
      <c r="F26" s="3">
        <f t="shared" si="7"/>
        <v>830650</v>
      </c>
      <c r="G26" s="3">
        <f t="shared" si="7"/>
        <v>1196551</v>
      </c>
      <c r="H26" s="399">
        <f t="shared" si="7"/>
        <v>1760956</v>
      </c>
      <c r="I26" s="3">
        <f t="shared" si="7"/>
        <v>1983734</v>
      </c>
      <c r="J26" s="3">
        <f t="shared" si="7"/>
        <v>2225627</v>
      </c>
      <c r="K26" s="3">
        <f t="shared" si="7"/>
        <v>2633267</v>
      </c>
      <c r="L26" s="3">
        <f t="shared" si="7"/>
        <v>3046574</v>
      </c>
      <c r="M26" s="3">
        <f t="shared" si="7"/>
        <v>4723837.1413312601</v>
      </c>
      <c r="N26" s="3">
        <f t="shared" si="7"/>
        <v>10324453.298911188</v>
      </c>
      <c r="O26" s="3">
        <f t="shared" si="7"/>
        <v>10324453.298911188</v>
      </c>
      <c r="P26" s="3">
        <f t="shared" si="7"/>
        <v>10324453.298911188</v>
      </c>
      <c r="Q26" s="3">
        <f t="shared" si="7"/>
        <v>10324453.298911188</v>
      </c>
      <c r="R26" s="3">
        <f t="shared" si="7"/>
        <v>10324453.298911188</v>
      </c>
      <c r="S26" s="3">
        <f t="shared" si="7"/>
        <v>10324453.298911188</v>
      </c>
      <c r="T26" s="3">
        <f t="shared" si="7"/>
        <v>10324453.298911188</v>
      </c>
      <c r="U26" s="3">
        <f t="shared" si="7"/>
        <v>10324453.298911188</v>
      </c>
      <c r="V26" s="3">
        <f t="shared" si="7"/>
        <v>10324453.298911188</v>
      </c>
      <c r="W26" s="3">
        <f t="shared" si="7"/>
        <v>10324453.298911188</v>
      </c>
      <c r="X26" s="3">
        <f t="shared" si="7"/>
        <v>10324453.298911188</v>
      </c>
      <c r="Y26" s="3">
        <f t="shared" si="7"/>
        <v>10324453.298911188</v>
      </c>
      <c r="Z26" s="3">
        <f t="shared" si="7"/>
        <v>10324453.298911188</v>
      </c>
      <c r="AA26" s="3">
        <f t="shared" si="7"/>
        <v>10324453.298911188</v>
      </c>
    </row>
    <row r="27" spans="1:27" x14ac:dyDescent="0.35">
      <c r="A27" s="778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99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130376.95116496534</v>
      </c>
      <c r="N27" s="3">
        <f t="shared" si="8"/>
        <v>662731.36169158667</v>
      </c>
      <c r="O27" s="3">
        <f t="shared" si="8"/>
        <v>662731.36169158667</v>
      </c>
      <c r="P27" s="3">
        <f t="shared" si="8"/>
        <v>662731.36169158667</v>
      </c>
      <c r="Q27" s="3">
        <f t="shared" si="8"/>
        <v>662731.36169158667</v>
      </c>
      <c r="R27" s="3">
        <f t="shared" si="8"/>
        <v>662731.36169158667</v>
      </c>
      <c r="S27" s="3">
        <f t="shared" si="8"/>
        <v>662731.36169158667</v>
      </c>
      <c r="T27" s="3">
        <f t="shared" si="8"/>
        <v>662731.36169158667</v>
      </c>
      <c r="U27" s="3">
        <f t="shared" si="8"/>
        <v>662731.36169158667</v>
      </c>
      <c r="V27" s="3">
        <f t="shared" si="8"/>
        <v>662731.36169158667</v>
      </c>
      <c r="W27" s="3">
        <f t="shared" si="8"/>
        <v>662731.36169158667</v>
      </c>
      <c r="X27" s="3">
        <f t="shared" si="8"/>
        <v>662731.36169158667</v>
      </c>
      <c r="Y27" s="3">
        <f t="shared" si="8"/>
        <v>662731.36169158667</v>
      </c>
      <c r="Z27" s="3">
        <f t="shared" si="8"/>
        <v>662731.36169158667</v>
      </c>
      <c r="AA27" s="3">
        <f t="shared" si="8"/>
        <v>662731.36169158667</v>
      </c>
    </row>
    <row r="28" spans="1:27" x14ac:dyDescent="0.35">
      <c r="A28" s="778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99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</row>
    <row r="29" spans="1:27" x14ac:dyDescent="0.35">
      <c r="A29" s="778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79709</v>
      </c>
      <c r="F29" s="3">
        <f t="shared" si="10"/>
        <v>679626</v>
      </c>
      <c r="G29" s="3">
        <f t="shared" si="10"/>
        <v>1170978</v>
      </c>
      <c r="H29" s="399">
        <f t="shared" si="10"/>
        <v>2091047.38</v>
      </c>
      <c r="I29" s="3">
        <f t="shared" si="10"/>
        <v>2415707.38</v>
      </c>
      <c r="J29" s="3">
        <f t="shared" si="10"/>
        <v>2415707.38</v>
      </c>
      <c r="K29" s="3">
        <f t="shared" si="10"/>
        <v>2861256.38</v>
      </c>
      <c r="L29" s="3">
        <f t="shared" si="10"/>
        <v>7601819.3799999999</v>
      </c>
      <c r="M29" s="3">
        <f t="shared" si="10"/>
        <v>10223193.863641048</v>
      </c>
      <c r="N29" s="3">
        <f t="shared" si="10"/>
        <v>21203672.962005552</v>
      </c>
      <c r="O29" s="3">
        <f t="shared" si="10"/>
        <v>21203672.962005552</v>
      </c>
      <c r="P29" s="3">
        <f t="shared" si="10"/>
        <v>21203672.962005552</v>
      </c>
      <c r="Q29" s="3">
        <f t="shared" si="10"/>
        <v>21203672.962005552</v>
      </c>
      <c r="R29" s="3">
        <f t="shared" si="10"/>
        <v>21203672.962005552</v>
      </c>
      <c r="S29" s="3">
        <f t="shared" si="10"/>
        <v>21203672.962005552</v>
      </c>
      <c r="T29" s="3">
        <f t="shared" si="10"/>
        <v>21203672.962005552</v>
      </c>
      <c r="U29" s="3">
        <f t="shared" si="10"/>
        <v>21203672.962005552</v>
      </c>
      <c r="V29" s="3">
        <f t="shared" si="10"/>
        <v>21203672.962005552</v>
      </c>
      <c r="W29" s="3">
        <f t="shared" si="10"/>
        <v>21203672.962005552</v>
      </c>
      <c r="X29" s="3">
        <f t="shared" si="10"/>
        <v>21203672.962005552</v>
      </c>
      <c r="Y29" s="3">
        <f t="shared" si="10"/>
        <v>21203672.962005552</v>
      </c>
      <c r="Z29" s="3">
        <f t="shared" si="10"/>
        <v>21203672.962005552</v>
      </c>
      <c r="AA29" s="3">
        <f t="shared" si="10"/>
        <v>21203672.962005552</v>
      </c>
    </row>
    <row r="30" spans="1:27" x14ac:dyDescent="0.35">
      <c r="A30" s="778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780280</v>
      </c>
      <c r="E30" s="3">
        <f t="shared" si="11"/>
        <v>1532873</v>
      </c>
      <c r="F30" s="3">
        <f t="shared" si="11"/>
        <v>2340311</v>
      </c>
      <c r="G30" s="3">
        <f t="shared" si="11"/>
        <v>3702834</v>
      </c>
      <c r="H30" s="399">
        <f t="shared" si="11"/>
        <v>6011978</v>
      </c>
      <c r="I30" s="3">
        <f t="shared" si="11"/>
        <v>7770629</v>
      </c>
      <c r="J30" s="3">
        <f t="shared" si="11"/>
        <v>9617537</v>
      </c>
      <c r="K30" s="3">
        <f t="shared" si="11"/>
        <v>13560338</v>
      </c>
      <c r="L30" s="3">
        <f t="shared" si="11"/>
        <v>23965461</v>
      </c>
      <c r="M30" s="3">
        <f t="shared" si="11"/>
        <v>30418068.798861951</v>
      </c>
      <c r="N30" s="3">
        <f t="shared" si="11"/>
        <v>43610955.344872922</v>
      </c>
      <c r="O30" s="3">
        <f t="shared" si="11"/>
        <v>43610955.344872922</v>
      </c>
      <c r="P30" s="3">
        <f t="shared" si="11"/>
        <v>43610955.344872922</v>
      </c>
      <c r="Q30" s="3">
        <f t="shared" si="11"/>
        <v>43610955.344872922</v>
      </c>
      <c r="R30" s="3">
        <f t="shared" si="11"/>
        <v>43610955.344872922</v>
      </c>
      <c r="S30" s="3">
        <f t="shared" si="11"/>
        <v>43610955.344872922</v>
      </c>
      <c r="T30" s="3">
        <f t="shared" si="11"/>
        <v>43610955.344872922</v>
      </c>
      <c r="U30" s="3">
        <f t="shared" si="11"/>
        <v>43610955.344872922</v>
      </c>
      <c r="V30" s="3">
        <f t="shared" si="11"/>
        <v>43610955.344872922</v>
      </c>
      <c r="W30" s="3">
        <f t="shared" si="11"/>
        <v>43610955.344872922</v>
      </c>
      <c r="X30" s="3">
        <f t="shared" si="11"/>
        <v>43610955.344872922</v>
      </c>
      <c r="Y30" s="3">
        <f t="shared" si="11"/>
        <v>43610955.344872922</v>
      </c>
      <c r="Z30" s="3">
        <f t="shared" si="11"/>
        <v>43610955.344872922</v>
      </c>
      <c r="AA30" s="3">
        <f t="shared" si="11"/>
        <v>43610955.344872922</v>
      </c>
    </row>
    <row r="31" spans="1:27" x14ac:dyDescent="0.35">
      <c r="A31" s="778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99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87358</v>
      </c>
      <c r="L31" s="3">
        <f t="shared" si="12"/>
        <v>939804</v>
      </c>
      <c r="M31" s="3">
        <f t="shared" si="12"/>
        <v>1046667.4151328929</v>
      </c>
      <c r="N31" s="3">
        <f t="shared" si="12"/>
        <v>1483011.4917630574</v>
      </c>
      <c r="O31" s="3">
        <f t="shared" si="12"/>
        <v>1483011.4917630574</v>
      </c>
      <c r="P31" s="3">
        <f t="shared" si="12"/>
        <v>1483011.4917630574</v>
      </c>
      <c r="Q31" s="3">
        <f t="shared" si="12"/>
        <v>1483011.4917630574</v>
      </c>
      <c r="R31" s="3">
        <f t="shared" si="12"/>
        <v>1483011.4917630574</v>
      </c>
      <c r="S31" s="3">
        <f t="shared" si="12"/>
        <v>1483011.4917630574</v>
      </c>
      <c r="T31" s="3">
        <f t="shared" si="12"/>
        <v>1483011.4917630574</v>
      </c>
      <c r="U31" s="3">
        <f t="shared" si="12"/>
        <v>1483011.4917630574</v>
      </c>
      <c r="V31" s="3">
        <f t="shared" si="12"/>
        <v>1483011.4917630574</v>
      </c>
      <c r="W31" s="3">
        <f t="shared" si="12"/>
        <v>1483011.4917630574</v>
      </c>
      <c r="X31" s="3">
        <f t="shared" si="12"/>
        <v>1483011.4917630574</v>
      </c>
      <c r="Y31" s="3">
        <f t="shared" si="12"/>
        <v>1483011.4917630574</v>
      </c>
      <c r="Z31" s="3">
        <f t="shared" si="12"/>
        <v>1483011.4917630574</v>
      </c>
      <c r="AA31" s="3">
        <f t="shared" si="12"/>
        <v>1483011.4917630574</v>
      </c>
    </row>
    <row r="32" spans="1:27" ht="15" customHeight="1" x14ac:dyDescent="0.35">
      <c r="A32" s="778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99">
        <f t="shared" si="13"/>
        <v>0</v>
      </c>
      <c r="I32" s="3">
        <f t="shared" si="13"/>
        <v>113148</v>
      </c>
      <c r="J32" s="3">
        <f t="shared" si="13"/>
        <v>113148</v>
      </c>
      <c r="K32" s="3">
        <f t="shared" si="13"/>
        <v>113148</v>
      </c>
      <c r="L32" s="3">
        <f t="shared" si="13"/>
        <v>113148</v>
      </c>
      <c r="M32" s="3">
        <f t="shared" si="13"/>
        <v>367472.34209576104</v>
      </c>
      <c r="N32" s="3">
        <f t="shared" si="13"/>
        <v>1171932.71335766</v>
      </c>
      <c r="O32" s="3">
        <f t="shared" si="13"/>
        <v>1171932.71335766</v>
      </c>
      <c r="P32" s="3">
        <f t="shared" si="13"/>
        <v>1171932.71335766</v>
      </c>
      <c r="Q32" s="3">
        <f t="shared" si="13"/>
        <v>1171932.71335766</v>
      </c>
      <c r="R32" s="3">
        <f t="shared" si="13"/>
        <v>1171932.71335766</v>
      </c>
      <c r="S32" s="3">
        <f t="shared" si="13"/>
        <v>1171932.71335766</v>
      </c>
      <c r="T32" s="3">
        <f t="shared" si="13"/>
        <v>1171932.71335766</v>
      </c>
      <c r="U32" s="3">
        <f t="shared" si="13"/>
        <v>1171932.71335766</v>
      </c>
      <c r="V32" s="3">
        <f t="shared" si="13"/>
        <v>1171932.71335766</v>
      </c>
      <c r="W32" s="3">
        <f t="shared" si="13"/>
        <v>1171932.71335766</v>
      </c>
      <c r="X32" s="3">
        <f t="shared" si="13"/>
        <v>1171932.71335766</v>
      </c>
      <c r="Y32" s="3">
        <f t="shared" si="13"/>
        <v>1171932.71335766</v>
      </c>
      <c r="Z32" s="3">
        <f t="shared" si="13"/>
        <v>1171932.71335766</v>
      </c>
      <c r="AA32" s="3">
        <f t="shared" si="13"/>
        <v>1171932.71335766</v>
      </c>
    </row>
    <row r="33" spans="1:27" x14ac:dyDescent="0.35">
      <c r="A33" s="778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99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3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</row>
    <row r="34" spans="1:27" x14ac:dyDescent="0.35">
      <c r="A34" s="778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1220</v>
      </c>
      <c r="H34" s="399">
        <f t="shared" si="15"/>
        <v>1220</v>
      </c>
      <c r="I34" s="3">
        <f t="shared" si="15"/>
        <v>1220</v>
      </c>
      <c r="J34" s="3">
        <f t="shared" si="15"/>
        <v>1938074</v>
      </c>
      <c r="K34" s="3">
        <f t="shared" si="15"/>
        <v>2365808</v>
      </c>
      <c r="L34" s="3">
        <f t="shared" si="15"/>
        <v>2686558</v>
      </c>
      <c r="M34" s="3">
        <f t="shared" si="15"/>
        <v>2963687.581450928</v>
      </c>
      <c r="N34" s="3">
        <f t="shared" si="15"/>
        <v>3939264.6093106838</v>
      </c>
      <c r="O34" s="3">
        <f t="shared" si="15"/>
        <v>3939264.6093106838</v>
      </c>
      <c r="P34" s="3">
        <f t="shared" si="15"/>
        <v>3939264.6093106838</v>
      </c>
      <c r="Q34" s="3">
        <f t="shared" si="15"/>
        <v>3939264.6093106838</v>
      </c>
      <c r="R34" s="3">
        <f t="shared" si="15"/>
        <v>3939264.6093106838</v>
      </c>
      <c r="S34" s="3">
        <f t="shared" si="15"/>
        <v>3939264.6093106838</v>
      </c>
      <c r="T34" s="3">
        <f t="shared" si="15"/>
        <v>3939264.6093106838</v>
      </c>
      <c r="U34" s="3">
        <f t="shared" si="15"/>
        <v>3939264.6093106838</v>
      </c>
      <c r="V34" s="3">
        <f t="shared" si="15"/>
        <v>3939264.6093106838</v>
      </c>
      <c r="W34" s="3">
        <f t="shared" si="15"/>
        <v>3939264.6093106838</v>
      </c>
      <c r="X34" s="3">
        <f t="shared" si="15"/>
        <v>3939264.6093106838</v>
      </c>
      <c r="Y34" s="3">
        <f t="shared" si="15"/>
        <v>3939264.6093106838</v>
      </c>
      <c r="Z34" s="3">
        <f t="shared" si="15"/>
        <v>3939264.6093106838</v>
      </c>
      <c r="AA34" s="3">
        <f t="shared" si="15"/>
        <v>3939264.6093106838</v>
      </c>
    </row>
    <row r="35" spans="1:27" x14ac:dyDescent="0.35">
      <c r="A35" s="778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99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51370.285066203622</v>
      </c>
      <c r="N35" s="3">
        <f t="shared" si="16"/>
        <v>245525.44787245744</v>
      </c>
      <c r="O35" s="3">
        <f t="shared" si="16"/>
        <v>245525.44787245744</v>
      </c>
      <c r="P35" s="3">
        <f t="shared" si="16"/>
        <v>245525.44787245744</v>
      </c>
      <c r="Q35" s="3">
        <f t="shared" si="16"/>
        <v>245525.44787245744</v>
      </c>
      <c r="R35" s="3">
        <f t="shared" si="16"/>
        <v>245525.44787245744</v>
      </c>
      <c r="S35" s="3">
        <f t="shared" si="16"/>
        <v>245525.44787245744</v>
      </c>
      <c r="T35" s="3">
        <f t="shared" si="16"/>
        <v>245525.44787245744</v>
      </c>
      <c r="U35" s="3">
        <f t="shared" si="16"/>
        <v>245525.44787245744</v>
      </c>
      <c r="V35" s="3">
        <f t="shared" si="16"/>
        <v>245525.44787245744</v>
      </c>
      <c r="W35" s="3">
        <f t="shared" si="16"/>
        <v>245525.44787245744</v>
      </c>
      <c r="X35" s="3">
        <f t="shared" si="16"/>
        <v>245525.44787245744</v>
      </c>
      <c r="Y35" s="3">
        <f t="shared" si="16"/>
        <v>245525.44787245744</v>
      </c>
      <c r="Z35" s="3">
        <f t="shared" si="16"/>
        <v>245525.44787245744</v>
      </c>
      <c r="AA35" s="3">
        <f t="shared" si="16"/>
        <v>245525.44787245744</v>
      </c>
    </row>
    <row r="36" spans="1:27" ht="15" customHeight="1" x14ac:dyDescent="0.35">
      <c r="A36" s="778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15" t="str">
        <f t="shared" si="3"/>
        <v>Monthly kWh</v>
      </c>
      <c r="C37" s="256">
        <f>SUM(C23:C36)</f>
        <v>0</v>
      </c>
      <c r="D37" s="256">
        <f t="shared" ref="D37:AA37" si="17">SUM(D23:D36)</f>
        <v>1289745</v>
      </c>
      <c r="E37" s="256">
        <f t="shared" si="17"/>
        <v>2335490</v>
      </c>
      <c r="F37" s="256">
        <f t="shared" si="17"/>
        <v>4423225</v>
      </c>
      <c r="G37" s="256">
        <f t="shared" si="17"/>
        <v>7246571</v>
      </c>
      <c r="H37" s="256">
        <f t="shared" si="17"/>
        <v>11082161.379999999</v>
      </c>
      <c r="I37" s="256">
        <f t="shared" si="17"/>
        <v>13695799.379999999</v>
      </c>
      <c r="J37" s="256">
        <f t="shared" si="17"/>
        <v>17721454.379999999</v>
      </c>
      <c r="K37" s="256">
        <f t="shared" si="17"/>
        <v>23040392.379999999</v>
      </c>
      <c r="L37" s="256">
        <f t="shared" si="17"/>
        <v>39923153.379999995</v>
      </c>
      <c r="M37" s="256">
        <f t="shared" si="17"/>
        <v>52140638.591010392</v>
      </c>
      <c r="N37" s="256">
        <f t="shared" si="17"/>
        <v>87757629.918587148</v>
      </c>
      <c r="O37" s="256">
        <f t="shared" si="17"/>
        <v>87757629.918587148</v>
      </c>
      <c r="P37" s="256">
        <f t="shared" si="17"/>
        <v>87757629.918587148</v>
      </c>
      <c r="Q37" s="256">
        <f t="shared" si="17"/>
        <v>87757629.918587148</v>
      </c>
      <c r="R37" s="256">
        <f t="shared" si="17"/>
        <v>87757629.918587148</v>
      </c>
      <c r="S37" s="256">
        <f t="shared" si="17"/>
        <v>87757629.918587148</v>
      </c>
      <c r="T37" s="256">
        <f t="shared" si="17"/>
        <v>87757629.918587148</v>
      </c>
      <c r="U37" s="256">
        <f t="shared" si="17"/>
        <v>87757629.918587148</v>
      </c>
      <c r="V37" s="256">
        <f t="shared" si="17"/>
        <v>87757629.918587148</v>
      </c>
      <c r="W37" s="256">
        <f t="shared" si="17"/>
        <v>87757629.918587148</v>
      </c>
      <c r="X37" s="256">
        <f t="shared" si="17"/>
        <v>87757629.918587148</v>
      </c>
      <c r="Y37" s="256">
        <f t="shared" si="17"/>
        <v>87757629.918587148</v>
      </c>
      <c r="Z37" s="256">
        <f t="shared" si="17"/>
        <v>87757629.918587148</v>
      </c>
      <c r="AA37" s="256">
        <f t="shared" si="17"/>
        <v>87757629.918587148</v>
      </c>
    </row>
    <row r="38" spans="1:27" x14ac:dyDescent="0.35">
      <c r="A38" s="40"/>
      <c r="B38" s="139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129"/>
      <c r="N38" s="346" t="s">
        <v>214</v>
      </c>
      <c r="O38" s="345">
        <f>SUM(C5:N18)</f>
        <v>87757629.918587148</v>
      </c>
      <c r="P38" s="31"/>
      <c r="Q38" s="9"/>
      <c r="R38" s="31"/>
      <c r="S38" s="31"/>
      <c r="T38" s="9"/>
      <c r="U38" s="31"/>
      <c r="V38" s="31"/>
      <c r="W38" s="9"/>
      <c r="X38" s="31"/>
      <c r="Y38" s="31"/>
      <c r="Z38" s="9"/>
      <c r="AA38" s="31"/>
    </row>
    <row r="39" spans="1:27" ht="15" thickBot="1" x14ac:dyDescent="0.4">
      <c r="A39" s="25"/>
      <c r="B39" s="140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3"/>
      <c r="S39" s="23"/>
      <c r="T39" s="22"/>
      <c r="U39" s="572" t="s">
        <v>300</v>
      </c>
      <c r="V39" s="23"/>
      <c r="W39" s="22"/>
      <c r="X39" s="23"/>
      <c r="Y39" s="23"/>
      <c r="Z39" s="22"/>
      <c r="AA39" s="23"/>
    </row>
    <row r="40" spans="1:27" ht="16" thickBot="1" x14ac:dyDescent="0.4">
      <c r="A40" s="780" t="s">
        <v>16</v>
      </c>
      <c r="B40" s="17" t="s">
        <v>10</v>
      </c>
      <c r="C40" s="156">
        <f>C$4</f>
        <v>44562</v>
      </c>
      <c r="D40" s="156">
        <f t="shared" ref="D40:AA40" si="18">D$4</f>
        <v>44593</v>
      </c>
      <c r="E40" s="156">
        <f t="shared" si="18"/>
        <v>44621</v>
      </c>
      <c r="F40" s="156">
        <f t="shared" si="18"/>
        <v>44652</v>
      </c>
      <c r="G40" s="156">
        <f t="shared" si="18"/>
        <v>44682</v>
      </c>
      <c r="H40" s="156">
        <f t="shared" si="18"/>
        <v>44713</v>
      </c>
      <c r="I40" s="156">
        <f t="shared" si="18"/>
        <v>44743</v>
      </c>
      <c r="J40" s="156">
        <f t="shared" si="18"/>
        <v>44774</v>
      </c>
      <c r="K40" s="156">
        <f t="shared" si="18"/>
        <v>44805</v>
      </c>
      <c r="L40" s="156">
        <f t="shared" si="18"/>
        <v>44835</v>
      </c>
      <c r="M40" s="156">
        <f t="shared" si="18"/>
        <v>44866</v>
      </c>
      <c r="N40" s="156">
        <f t="shared" si="18"/>
        <v>44896</v>
      </c>
      <c r="O40" s="156">
        <f t="shared" si="18"/>
        <v>44927</v>
      </c>
      <c r="P40" s="156">
        <f t="shared" si="18"/>
        <v>44958</v>
      </c>
      <c r="Q40" s="156">
        <f t="shared" si="18"/>
        <v>44986</v>
      </c>
      <c r="R40" s="156">
        <f t="shared" si="18"/>
        <v>45017</v>
      </c>
      <c r="S40" s="156">
        <f t="shared" si="18"/>
        <v>45047</v>
      </c>
      <c r="T40" s="156">
        <f t="shared" si="18"/>
        <v>45078</v>
      </c>
      <c r="U40" s="156">
        <f t="shared" si="18"/>
        <v>45108</v>
      </c>
      <c r="V40" s="156">
        <f t="shared" si="18"/>
        <v>45139</v>
      </c>
      <c r="W40" s="156">
        <f t="shared" si="18"/>
        <v>45170</v>
      </c>
      <c r="X40" s="156">
        <f t="shared" si="18"/>
        <v>45200</v>
      </c>
      <c r="Y40" s="156">
        <f t="shared" si="18"/>
        <v>45231</v>
      </c>
      <c r="Z40" s="156">
        <f t="shared" si="18"/>
        <v>45261</v>
      </c>
      <c r="AA40" s="156">
        <f t="shared" si="18"/>
        <v>45292</v>
      </c>
    </row>
    <row r="41" spans="1:27" ht="15" customHeight="1" x14ac:dyDescent="0.35">
      <c r="A41" s="781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399">
        <f>H23</f>
        <v>1212522</v>
      </c>
      <c r="V41" s="3">
        <f t="shared" si="20"/>
        <v>1212522</v>
      </c>
      <c r="W41" s="3">
        <f t="shared" si="20"/>
        <v>1212522</v>
      </c>
      <c r="X41" s="3">
        <f t="shared" si="20"/>
        <v>1212522</v>
      </c>
      <c r="Y41" s="3">
        <f t="shared" si="20"/>
        <v>1212522</v>
      </c>
      <c r="Z41" s="3">
        <f t="shared" si="20"/>
        <v>1212522</v>
      </c>
      <c r="AA41" s="3">
        <f t="shared" si="20"/>
        <v>1212522</v>
      </c>
    </row>
    <row r="42" spans="1:27" x14ac:dyDescent="0.35">
      <c r="A42" s="781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399">
        <f t="shared" ref="U42:U53" si="22">H24</f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35">
      <c r="A43" s="781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3">
        <f t="shared" si="23"/>
        <v>0</v>
      </c>
      <c r="U43" s="399">
        <f t="shared" si="22"/>
        <v>4438</v>
      </c>
      <c r="V43" s="3">
        <f t="shared" si="23"/>
        <v>4438</v>
      </c>
      <c r="W43" s="3">
        <f t="shared" si="23"/>
        <v>4438</v>
      </c>
      <c r="X43" s="3">
        <f t="shared" si="23"/>
        <v>4438</v>
      </c>
      <c r="Y43" s="3">
        <f t="shared" si="23"/>
        <v>4438</v>
      </c>
      <c r="Z43" s="3">
        <f t="shared" si="23"/>
        <v>4438</v>
      </c>
      <c r="AA43" s="3">
        <f t="shared" si="23"/>
        <v>4438</v>
      </c>
    </row>
    <row r="44" spans="1:27" x14ac:dyDescent="0.35">
      <c r="A44" s="781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3">
        <f t="shared" si="24"/>
        <v>0</v>
      </c>
      <c r="U44" s="399">
        <f t="shared" si="22"/>
        <v>1760956</v>
      </c>
      <c r="V44" s="3">
        <f t="shared" si="24"/>
        <v>1760956</v>
      </c>
      <c r="W44" s="3">
        <f t="shared" si="24"/>
        <v>1760956</v>
      </c>
      <c r="X44" s="3">
        <f t="shared" si="24"/>
        <v>1760956</v>
      </c>
      <c r="Y44" s="3">
        <f t="shared" si="24"/>
        <v>1760956</v>
      </c>
      <c r="Z44" s="3">
        <f t="shared" si="24"/>
        <v>1760956</v>
      </c>
      <c r="AA44" s="3">
        <f t="shared" si="24"/>
        <v>1760956</v>
      </c>
    </row>
    <row r="45" spans="1:27" x14ac:dyDescent="0.35">
      <c r="A45" s="781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3">
        <f t="shared" si="25"/>
        <v>0</v>
      </c>
      <c r="U45" s="399">
        <f t="shared" si="22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35">
      <c r="A46" s="781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3">
        <f t="shared" si="26"/>
        <v>0</v>
      </c>
      <c r="U46" s="399">
        <f t="shared" si="22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35">
      <c r="A47" s="781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3">
        <f t="shared" si="27"/>
        <v>0</v>
      </c>
      <c r="U47" s="399">
        <f t="shared" si="22"/>
        <v>2091047.38</v>
      </c>
      <c r="V47" s="3">
        <f t="shared" si="27"/>
        <v>2091047.38</v>
      </c>
      <c r="W47" s="3">
        <f t="shared" si="27"/>
        <v>2091047.38</v>
      </c>
      <c r="X47" s="3">
        <f t="shared" si="27"/>
        <v>2091047.38</v>
      </c>
      <c r="Y47" s="3">
        <f t="shared" si="27"/>
        <v>2091047.38</v>
      </c>
      <c r="Z47" s="3">
        <f t="shared" si="27"/>
        <v>2091047.38</v>
      </c>
      <c r="AA47" s="3">
        <f t="shared" si="27"/>
        <v>2091047.38</v>
      </c>
    </row>
    <row r="48" spans="1:27" x14ac:dyDescent="0.35">
      <c r="A48" s="781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3">
        <f t="shared" si="28"/>
        <v>0</v>
      </c>
      <c r="U48" s="399">
        <f t="shared" si="22"/>
        <v>6011978</v>
      </c>
      <c r="V48" s="3">
        <f t="shared" si="28"/>
        <v>6011978</v>
      </c>
      <c r="W48" s="3">
        <f t="shared" si="28"/>
        <v>6011978</v>
      </c>
      <c r="X48" s="3">
        <f t="shared" si="28"/>
        <v>6011978</v>
      </c>
      <c r="Y48" s="3">
        <f t="shared" si="28"/>
        <v>6011978</v>
      </c>
      <c r="Z48" s="3">
        <f t="shared" si="28"/>
        <v>6011978</v>
      </c>
      <c r="AA48" s="3">
        <f t="shared" si="28"/>
        <v>6011978</v>
      </c>
    </row>
    <row r="49" spans="1:27" x14ac:dyDescent="0.35">
      <c r="A49" s="781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3">
        <f t="shared" si="29"/>
        <v>0</v>
      </c>
      <c r="U49" s="399">
        <f t="shared" si="22"/>
        <v>0</v>
      </c>
      <c r="V49" s="3">
        <f t="shared" si="29"/>
        <v>0</v>
      </c>
      <c r="W49" s="3">
        <f t="shared" si="29"/>
        <v>0</v>
      </c>
      <c r="X49" s="3">
        <f t="shared" si="29"/>
        <v>0</v>
      </c>
      <c r="Y49" s="3">
        <f t="shared" si="29"/>
        <v>0</v>
      </c>
      <c r="Z49" s="3">
        <f t="shared" si="29"/>
        <v>0</v>
      </c>
      <c r="AA49" s="3">
        <f t="shared" si="29"/>
        <v>0</v>
      </c>
    </row>
    <row r="50" spans="1:27" ht="15" customHeight="1" x14ac:dyDescent="0.35">
      <c r="A50" s="781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3">
        <f t="shared" si="30"/>
        <v>0</v>
      </c>
      <c r="U50" s="399">
        <f t="shared" si="22"/>
        <v>0</v>
      </c>
      <c r="V50" s="3">
        <f t="shared" si="30"/>
        <v>0</v>
      </c>
      <c r="W50" s="3">
        <f t="shared" si="30"/>
        <v>0</v>
      </c>
      <c r="X50" s="3">
        <f t="shared" si="30"/>
        <v>0</v>
      </c>
      <c r="Y50" s="3">
        <f t="shared" si="30"/>
        <v>0</v>
      </c>
      <c r="Z50" s="3">
        <f t="shared" si="30"/>
        <v>0</v>
      </c>
      <c r="AA50" s="3">
        <f t="shared" si="30"/>
        <v>0</v>
      </c>
    </row>
    <row r="51" spans="1:27" x14ac:dyDescent="0.35">
      <c r="A51" s="781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3">
        <f t="shared" si="31"/>
        <v>0</v>
      </c>
      <c r="U51" s="399">
        <f t="shared" si="22"/>
        <v>0</v>
      </c>
      <c r="V51" s="3">
        <f t="shared" si="31"/>
        <v>0</v>
      </c>
      <c r="W51" s="3">
        <f t="shared" si="31"/>
        <v>0</v>
      </c>
      <c r="X51" s="3">
        <f t="shared" si="31"/>
        <v>0</v>
      </c>
      <c r="Y51" s="3">
        <f t="shared" si="31"/>
        <v>0</v>
      </c>
      <c r="Z51" s="3">
        <f t="shared" si="31"/>
        <v>0</v>
      </c>
      <c r="AA51" s="3">
        <f t="shared" si="31"/>
        <v>0</v>
      </c>
    </row>
    <row r="52" spans="1:27" x14ac:dyDescent="0.35">
      <c r="A52" s="781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3">
        <f t="shared" si="32"/>
        <v>0</v>
      </c>
      <c r="U52" s="399">
        <f t="shared" si="22"/>
        <v>1220</v>
      </c>
      <c r="V52" s="3">
        <f t="shared" si="32"/>
        <v>1220</v>
      </c>
      <c r="W52" s="3">
        <f t="shared" si="32"/>
        <v>1220</v>
      </c>
      <c r="X52" s="3">
        <f t="shared" si="32"/>
        <v>1220</v>
      </c>
      <c r="Y52" s="3">
        <f t="shared" si="32"/>
        <v>1220</v>
      </c>
      <c r="Z52" s="3">
        <f t="shared" si="32"/>
        <v>1220</v>
      </c>
      <c r="AA52" s="3">
        <f t="shared" si="32"/>
        <v>1220</v>
      </c>
    </row>
    <row r="53" spans="1:27" x14ac:dyDescent="0.35">
      <c r="A53" s="781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3">
        <f t="shared" si="33"/>
        <v>0</v>
      </c>
      <c r="U53" s="399">
        <f t="shared" si="22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35">
      <c r="A54" s="781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19"/>
        <v>Monthly kWh</v>
      </c>
      <c r="C55" s="256">
        <f>SUM(C41:C54)</f>
        <v>0</v>
      </c>
      <c r="D55" s="256">
        <f t="shared" ref="D55:AA55" si="34">SUM(D41:D54)</f>
        <v>0</v>
      </c>
      <c r="E55" s="256">
        <f t="shared" si="34"/>
        <v>0</v>
      </c>
      <c r="F55" s="256">
        <f t="shared" si="34"/>
        <v>0</v>
      </c>
      <c r="G55" s="256">
        <f t="shared" si="34"/>
        <v>0</v>
      </c>
      <c r="H55" s="256">
        <f t="shared" si="34"/>
        <v>0</v>
      </c>
      <c r="I55" s="256">
        <f t="shared" si="34"/>
        <v>0</v>
      </c>
      <c r="J55" s="256">
        <f t="shared" si="34"/>
        <v>0</v>
      </c>
      <c r="K55" s="256">
        <f t="shared" si="34"/>
        <v>0</v>
      </c>
      <c r="L55" s="256">
        <f t="shared" si="34"/>
        <v>0</v>
      </c>
      <c r="M55" s="256">
        <f t="shared" si="34"/>
        <v>0</v>
      </c>
      <c r="N55" s="256">
        <f t="shared" si="34"/>
        <v>0</v>
      </c>
      <c r="O55" s="256">
        <f t="shared" si="34"/>
        <v>0</v>
      </c>
      <c r="P55" s="256">
        <f t="shared" si="34"/>
        <v>0</v>
      </c>
      <c r="Q55" s="256">
        <f t="shared" si="34"/>
        <v>0</v>
      </c>
      <c r="R55" s="256">
        <f t="shared" si="34"/>
        <v>0</v>
      </c>
      <c r="S55" s="256">
        <f t="shared" si="34"/>
        <v>0</v>
      </c>
      <c r="T55" s="256">
        <f t="shared" si="34"/>
        <v>0</v>
      </c>
      <c r="U55" s="256">
        <f t="shared" si="34"/>
        <v>11082161.379999999</v>
      </c>
      <c r="V55" s="256">
        <f t="shared" si="34"/>
        <v>11082161.379999999</v>
      </c>
      <c r="W55" s="256">
        <f t="shared" si="34"/>
        <v>11082161.379999999</v>
      </c>
      <c r="X55" s="256">
        <f t="shared" si="34"/>
        <v>11082161.379999999</v>
      </c>
      <c r="Y55" s="256">
        <f t="shared" si="34"/>
        <v>11082161.379999999</v>
      </c>
      <c r="Z55" s="256">
        <f t="shared" si="34"/>
        <v>11082161.379999999</v>
      </c>
      <c r="AA55" s="256">
        <f t="shared" si="34"/>
        <v>11082161.379999999</v>
      </c>
    </row>
    <row r="56" spans="1:27" x14ac:dyDescent="0.35">
      <c r="A56" s="40"/>
      <c r="B56" s="139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  <c r="V56" s="31"/>
      <c r="W56" s="9"/>
      <c r="X56" s="31"/>
      <c r="Y56" s="31"/>
      <c r="Z56" s="9"/>
      <c r="AA56" s="31"/>
    </row>
    <row r="57" spans="1:27" ht="15" thickBot="1" x14ac:dyDescent="0.4">
      <c r="A57" s="221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  <c r="V57" s="23"/>
      <c r="W57" s="22"/>
      <c r="X57" s="23"/>
      <c r="Y57" s="23"/>
      <c r="Z57" s="22"/>
      <c r="AA57" s="23"/>
    </row>
    <row r="58" spans="1:27" ht="16" thickBot="1" x14ac:dyDescent="0.4">
      <c r="A58" s="783" t="s">
        <v>17</v>
      </c>
      <c r="B58" s="17" t="s">
        <v>10</v>
      </c>
      <c r="C58" s="156">
        <f>C$4</f>
        <v>44562</v>
      </c>
      <c r="D58" s="156">
        <f t="shared" ref="D58:AA58" si="35">D$4</f>
        <v>44593</v>
      </c>
      <c r="E58" s="156">
        <f t="shared" si="35"/>
        <v>44621</v>
      </c>
      <c r="F58" s="156">
        <f t="shared" si="35"/>
        <v>44652</v>
      </c>
      <c r="G58" s="156">
        <f t="shared" si="35"/>
        <v>44682</v>
      </c>
      <c r="H58" s="156">
        <f t="shared" si="35"/>
        <v>44713</v>
      </c>
      <c r="I58" s="156">
        <f t="shared" si="35"/>
        <v>44743</v>
      </c>
      <c r="J58" s="156">
        <f t="shared" si="35"/>
        <v>44774</v>
      </c>
      <c r="K58" s="156">
        <f t="shared" si="35"/>
        <v>44805</v>
      </c>
      <c r="L58" s="156">
        <f t="shared" si="35"/>
        <v>44835</v>
      </c>
      <c r="M58" s="156">
        <f t="shared" si="35"/>
        <v>44866</v>
      </c>
      <c r="N58" s="156">
        <f t="shared" si="35"/>
        <v>44896</v>
      </c>
      <c r="O58" s="156">
        <f t="shared" si="35"/>
        <v>44927</v>
      </c>
      <c r="P58" s="156">
        <f t="shared" si="35"/>
        <v>44958</v>
      </c>
      <c r="Q58" s="156">
        <f t="shared" si="35"/>
        <v>44986</v>
      </c>
      <c r="R58" s="156">
        <f t="shared" si="35"/>
        <v>45017</v>
      </c>
      <c r="S58" s="156">
        <f t="shared" si="35"/>
        <v>45047</v>
      </c>
      <c r="T58" s="156">
        <f t="shared" si="35"/>
        <v>45078</v>
      </c>
      <c r="U58" s="156">
        <f t="shared" si="35"/>
        <v>45108</v>
      </c>
      <c r="V58" s="156">
        <f t="shared" si="35"/>
        <v>45139</v>
      </c>
      <c r="W58" s="156">
        <f t="shared" si="35"/>
        <v>45170</v>
      </c>
      <c r="X58" s="156">
        <f t="shared" si="35"/>
        <v>45200</v>
      </c>
      <c r="Y58" s="156">
        <f t="shared" si="35"/>
        <v>45231</v>
      </c>
      <c r="Z58" s="156">
        <f t="shared" si="35"/>
        <v>45261</v>
      </c>
      <c r="AA58" s="156">
        <f t="shared" si="35"/>
        <v>45292</v>
      </c>
    </row>
    <row r="59" spans="1:27" ht="15" customHeight="1" x14ac:dyDescent="0.35">
      <c r="A59" s="784"/>
      <c r="B59" s="13" t="str">
        <f t="shared" ref="B59:B72" si="36">B41</f>
        <v>Air Comp</v>
      </c>
      <c r="C59" s="26">
        <f>((C5*0.5)-C41)*C78*C93*C$2</f>
        <v>0</v>
      </c>
      <c r="D59" s="26">
        <f>((D5*0.5)+C23-D41)*D78*D93*D$2</f>
        <v>451.0051412457999</v>
      </c>
      <c r="E59" s="26">
        <f t="shared" ref="E59:AA59" si="37">((E5*0.5)+D23-E41)*E78*E93*E$2</f>
        <v>1177.9333943731199</v>
      </c>
      <c r="F59" s="26">
        <f t="shared" si="37"/>
        <v>1333.5321861459611</v>
      </c>
      <c r="G59" s="26">
        <f t="shared" si="37"/>
        <v>2563.7632245224995</v>
      </c>
      <c r="H59" s="26">
        <f t="shared" si="37"/>
        <v>6291.7501817155262</v>
      </c>
      <c r="I59" s="26">
        <f t="shared" si="37"/>
        <v>6669.821506561927</v>
      </c>
      <c r="J59" s="26">
        <f t="shared" si="37"/>
        <v>7368.1163634939157</v>
      </c>
      <c r="K59" s="26">
        <f t="shared" si="37"/>
        <v>7123.6636368756017</v>
      </c>
      <c r="L59" s="26">
        <f t="shared" si="37"/>
        <v>4189.7067132417369</v>
      </c>
      <c r="M59" s="26">
        <f t="shared" si="37"/>
        <v>5139.1159461252482</v>
      </c>
      <c r="N59" s="26">
        <f t="shared" si="37"/>
        <v>9719.5299056401964</v>
      </c>
      <c r="O59" s="26">
        <f t="shared" si="37"/>
        <v>12933.530960700715</v>
      </c>
      <c r="P59" s="26">
        <f t="shared" si="37"/>
        <v>11944.754172967498</v>
      </c>
      <c r="Q59" s="26">
        <f t="shared" si="37"/>
        <v>13472.367933303531</v>
      </c>
      <c r="R59" s="26">
        <f t="shared" si="37"/>
        <v>12996.221179670649</v>
      </c>
      <c r="S59" s="26">
        <f t="shared" si="37"/>
        <v>14559.445271850038</v>
      </c>
      <c r="T59" s="26">
        <f t="shared" si="37"/>
        <v>26069.83990059693</v>
      </c>
      <c r="U59" s="26">
        <f t="shared" si="37"/>
        <v>18967.706953726265</v>
      </c>
      <c r="V59" s="26">
        <f t="shared" si="37"/>
        <v>19505.902743650899</v>
      </c>
      <c r="W59" s="26">
        <f t="shared" si="37"/>
        <v>18858.753475696609</v>
      </c>
      <c r="X59" s="26">
        <f t="shared" si="37"/>
        <v>10528.198985329116</v>
      </c>
      <c r="Y59" s="26">
        <f t="shared" si="37"/>
        <v>10276.282094975659</v>
      </c>
      <c r="Z59" s="26">
        <f t="shared" si="37"/>
        <v>10190.484962439814</v>
      </c>
      <c r="AA59" s="26">
        <f t="shared" si="37"/>
        <v>9757.1493562803917</v>
      </c>
    </row>
    <row r="60" spans="1:27" ht="15.5" x14ac:dyDescent="0.35">
      <c r="A60" s="784"/>
      <c r="B60" s="13" t="str">
        <f t="shared" si="36"/>
        <v>Building Shell</v>
      </c>
      <c r="C60" s="26">
        <f t="shared" ref="C60:C71" si="38">((C6*0.5)-C42)*C79*C94*C$2</f>
        <v>0</v>
      </c>
      <c r="D60" s="26">
        <f t="shared" ref="D60:AA60" si="39">((D6*0.5)+C24-D42)*D79*D94*D$2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32.608318872183176</v>
      </c>
      <c r="N60" s="26">
        <f t="shared" si="39"/>
        <v>312.41703432364375</v>
      </c>
      <c r="O60" s="26">
        <f t="shared" si="39"/>
        <v>523.09471394218849</v>
      </c>
      <c r="P60" s="26">
        <f t="shared" si="39"/>
        <v>452.74863145523057</v>
      </c>
      <c r="Q60" s="26">
        <f t="shared" si="39"/>
        <v>365.44268339736857</v>
      </c>
      <c r="R60" s="26">
        <f t="shared" si="39"/>
        <v>212.11148286272717</v>
      </c>
      <c r="S60" s="26">
        <f t="shared" si="39"/>
        <v>252.29393704819847</v>
      </c>
      <c r="T60" s="26">
        <f t="shared" si="39"/>
        <v>1228.9239300867673</v>
      </c>
      <c r="U60" s="26">
        <f t="shared" si="39"/>
        <v>1518.2411725064312</v>
      </c>
      <c r="V60" s="26">
        <f t="shared" si="39"/>
        <v>1484.2907520656238</v>
      </c>
      <c r="W60" s="26">
        <f t="shared" si="39"/>
        <v>649.85810239527086</v>
      </c>
      <c r="X60" s="26">
        <f t="shared" si="39"/>
        <v>200.53672541691918</v>
      </c>
      <c r="Y60" s="26">
        <f t="shared" si="39"/>
        <v>331.50883458367861</v>
      </c>
      <c r="Z60" s="26">
        <f t="shared" si="39"/>
        <v>522.11926975579195</v>
      </c>
      <c r="AA60" s="26">
        <f t="shared" si="39"/>
        <v>523.09471394218849</v>
      </c>
    </row>
    <row r="61" spans="1:27" ht="15.5" x14ac:dyDescent="0.35">
      <c r="A61" s="784"/>
      <c r="B61" s="13" t="str">
        <f t="shared" si="36"/>
        <v>Cooking</v>
      </c>
      <c r="C61" s="26">
        <f t="shared" si="38"/>
        <v>0</v>
      </c>
      <c r="D61" s="26">
        <f t="shared" ref="D61:AA61" si="40">((D7*0.5)+C25-D43)*D80*D95*D$2</f>
        <v>0</v>
      </c>
      <c r="E61" s="26">
        <f t="shared" si="40"/>
        <v>0</v>
      </c>
      <c r="F61" s="26">
        <f t="shared" si="40"/>
        <v>5.6356937158599001</v>
      </c>
      <c r="G61" s="26">
        <f t="shared" si="40"/>
        <v>13.826518166191502</v>
      </c>
      <c r="H61" s="26">
        <f t="shared" si="40"/>
        <v>25.478897206547401</v>
      </c>
      <c r="I61" s="26">
        <f t="shared" si="40"/>
        <v>24.653356848951599</v>
      </c>
      <c r="J61" s="26">
        <f t="shared" si="40"/>
        <v>25.442243215677749</v>
      </c>
      <c r="K61" s="26">
        <f t="shared" si="40"/>
        <v>45.454587094743744</v>
      </c>
      <c r="L61" s="26">
        <f t="shared" si="40"/>
        <v>36.680005554944401</v>
      </c>
      <c r="M61" s="26">
        <f t="shared" si="40"/>
        <v>45.667895814220749</v>
      </c>
      <c r="N61" s="26">
        <f t="shared" si="40"/>
        <v>74.072050167286292</v>
      </c>
      <c r="O61" s="26">
        <f t="shared" si="40"/>
        <v>88.523365305410422</v>
      </c>
      <c r="P61" s="26">
        <f t="shared" si="40"/>
        <v>81.371723657520334</v>
      </c>
      <c r="Q61" s="26">
        <f t="shared" si="40"/>
        <v>85.950486851466209</v>
      </c>
      <c r="R61" s="26">
        <f t="shared" si="40"/>
        <v>82.624768771881492</v>
      </c>
      <c r="S61" s="26">
        <f t="shared" si="40"/>
        <v>101.35512361032215</v>
      </c>
      <c r="T61" s="26">
        <f t="shared" si="40"/>
        <v>186.77274674536713</v>
      </c>
      <c r="U61" s="26">
        <f t="shared" si="40"/>
        <v>156.06777632431408</v>
      </c>
      <c r="V61" s="26">
        <f t="shared" si="40"/>
        <v>161.06181189447432</v>
      </c>
      <c r="W61" s="26">
        <f t="shared" si="40"/>
        <v>152.64561577641888</v>
      </c>
      <c r="X61" s="26">
        <f t="shared" si="40"/>
        <v>83.822510209664344</v>
      </c>
      <c r="Y61" s="26">
        <f t="shared" si="40"/>
        <v>81.10570348414835</v>
      </c>
      <c r="Z61" s="26">
        <f t="shared" si="40"/>
        <v>80.229367712980903</v>
      </c>
      <c r="AA61" s="26">
        <f t="shared" si="40"/>
        <v>76.44731157542401</v>
      </c>
    </row>
    <row r="62" spans="1:27" ht="15.5" x14ac:dyDescent="0.35">
      <c r="A62" s="784"/>
      <c r="B62" s="13" t="str">
        <f t="shared" si="36"/>
        <v>Cooling</v>
      </c>
      <c r="C62" s="26">
        <f t="shared" si="38"/>
        <v>0</v>
      </c>
      <c r="D62" s="26">
        <f t="shared" ref="D62:AA62" si="41">((D8*0.5)+C26-D44)*D81*D96*D$2</f>
        <v>0.24627484870559999</v>
      </c>
      <c r="E62" s="26">
        <f t="shared" si="41"/>
        <v>43.726806011715752</v>
      </c>
      <c r="F62" s="26">
        <f t="shared" si="41"/>
        <v>470.09931814870447</v>
      </c>
      <c r="G62" s="26">
        <f t="shared" si="41"/>
        <v>2794.255477910267</v>
      </c>
      <c r="H62" s="26">
        <f t="shared" si="41"/>
        <v>25165.877161923756</v>
      </c>
      <c r="I62" s="26">
        <f t="shared" si="41"/>
        <v>39594.982936599663</v>
      </c>
      <c r="J62" s="26">
        <f t="shared" si="41"/>
        <v>43449.383573259889</v>
      </c>
      <c r="K62" s="26">
        <f t="shared" si="41"/>
        <v>21109.87966713051</v>
      </c>
      <c r="L62" s="26">
        <f t="shared" si="41"/>
        <v>2225.0842586187287</v>
      </c>
      <c r="M62" s="26">
        <f t="shared" si="41"/>
        <v>923.77824289350735</v>
      </c>
      <c r="N62" s="26">
        <f t="shared" si="41"/>
        <v>15.891391979763645</v>
      </c>
      <c r="O62" s="26">
        <f t="shared" si="41"/>
        <v>1.9414674990430687</v>
      </c>
      <c r="P62" s="26">
        <f t="shared" si="41"/>
        <v>81.722550354965676</v>
      </c>
      <c r="Q62" s="26">
        <f t="shared" si="41"/>
        <v>2446.6804860162761</v>
      </c>
      <c r="R62" s="26">
        <f t="shared" si="41"/>
        <v>8756.3669127971134</v>
      </c>
      <c r="S62" s="26">
        <f t="shared" si="41"/>
        <v>28462.061913851965</v>
      </c>
      <c r="T62" s="26">
        <f t="shared" si="41"/>
        <v>175704.68876957346</v>
      </c>
      <c r="U62" s="26">
        <f t="shared" si="41"/>
        <v>181094.5789520659</v>
      </c>
      <c r="V62" s="26">
        <f t="shared" si="41"/>
        <v>176786.30028119098</v>
      </c>
      <c r="W62" s="26">
        <f t="shared" si="41"/>
        <v>74409.689740015878</v>
      </c>
      <c r="X62" s="26">
        <f t="shared" si="41"/>
        <v>6709.5198751272401</v>
      </c>
      <c r="Y62" s="26">
        <f t="shared" si="41"/>
        <v>2036.127135083914</v>
      </c>
      <c r="Z62" s="26">
        <f t="shared" si="41"/>
        <v>18.08655844795781</v>
      </c>
      <c r="AA62" s="26">
        <f t="shared" si="41"/>
        <v>1.6103275594972688</v>
      </c>
    </row>
    <row r="63" spans="1:27" ht="15.5" x14ac:dyDescent="0.35">
      <c r="A63" s="784"/>
      <c r="B63" s="13" t="str">
        <f t="shared" si="36"/>
        <v>Ext Lighting</v>
      </c>
      <c r="C63" s="26">
        <f t="shared" si="38"/>
        <v>0</v>
      </c>
      <c r="D63" s="26">
        <f t="shared" ref="D63:AA63" si="42">((D9*0.5)+C27-D45)*D82*D97*D$2</f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0</v>
      </c>
      <c r="K63" s="26">
        <f t="shared" si="42"/>
        <v>0</v>
      </c>
      <c r="L63" s="26">
        <f t="shared" si="42"/>
        <v>0</v>
      </c>
      <c r="M63" s="26">
        <f t="shared" si="42"/>
        <v>147.58711098378589</v>
      </c>
      <c r="N63" s="26">
        <f t="shared" si="42"/>
        <v>969.46508853835019</v>
      </c>
      <c r="O63" s="26">
        <f t="shared" si="42"/>
        <v>1718.9106066184625</v>
      </c>
      <c r="P63" s="26">
        <f t="shared" si="42"/>
        <v>1345.1099459598768</v>
      </c>
      <c r="Q63" s="26">
        <f t="shared" si="42"/>
        <v>1175.3662036765743</v>
      </c>
      <c r="R63" s="26">
        <f t="shared" si="42"/>
        <v>1191.7308864384891</v>
      </c>
      <c r="S63" s="26">
        <f t="shared" si="42"/>
        <v>1437.747852809435</v>
      </c>
      <c r="T63" s="26">
        <f t="shared" si="42"/>
        <v>1944.5187162699781</v>
      </c>
      <c r="U63" s="26">
        <f t="shared" si="42"/>
        <v>2351.7234459567244</v>
      </c>
      <c r="V63" s="26">
        <f t="shared" si="42"/>
        <v>1901.131956899696</v>
      </c>
      <c r="W63" s="26">
        <f t="shared" si="42"/>
        <v>2328.5685171388945</v>
      </c>
      <c r="X63" s="26">
        <f t="shared" si="42"/>
        <v>1707.5403158107811</v>
      </c>
      <c r="Y63" s="26">
        <f t="shared" si="42"/>
        <v>1500.427892452439</v>
      </c>
      <c r="Z63" s="26">
        <f t="shared" si="42"/>
        <v>1620.1946388013268</v>
      </c>
      <c r="AA63" s="26">
        <f t="shared" si="42"/>
        <v>1718.9106066184625</v>
      </c>
    </row>
    <row r="64" spans="1:27" ht="15.5" x14ac:dyDescent="0.35">
      <c r="A64" s="784"/>
      <c r="B64" s="13" t="str">
        <f t="shared" si="36"/>
        <v>Heating</v>
      </c>
      <c r="C64" s="26">
        <f t="shared" si="38"/>
        <v>0</v>
      </c>
      <c r="D64" s="26">
        <f t="shared" ref="D64:AA64" si="43">((D10*0.5)+C28-D46)*D83*D98*D$2</f>
        <v>0</v>
      </c>
      <c r="E64" s="26">
        <f t="shared" si="43"/>
        <v>0</v>
      </c>
      <c r="F64" s="26">
        <f t="shared" si="43"/>
        <v>0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0</v>
      </c>
      <c r="K64" s="26">
        <f t="shared" si="43"/>
        <v>0</v>
      </c>
      <c r="L64" s="26">
        <f t="shared" si="43"/>
        <v>0</v>
      </c>
      <c r="M64" s="26">
        <f t="shared" si="43"/>
        <v>0</v>
      </c>
      <c r="N64" s="26">
        <f t="shared" si="43"/>
        <v>0</v>
      </c>
      <c r="O64" s="26">
        <f t="shared" si="43"/>
        <v>0</v>
      </c>
      <c r="P64" s="26">
        <f t="shared" si="43"/>
        <v>0</v>
      </c>
      <c r="Q64" s="26">
        <f t="shared" si="43"/>
        <v>0</v>
      </c>
      <c r="R64" s="26">
        <f t="shared" si="43"/>
        <v>0</v>
      </c>
      <c r="S64" s="26">
        <f t="shared" si="43"/>
        <v>0</v>
      </c>
      <c r="T64" s="26">
        <f t="shared" si="43"/>
        <v>0</v>
      </c>
      <c r="U64" s="26">
        <f t="shared" si="43"/>
        <v>0</v>
      </c>
      <c r="V64" s="26">
        <f t="shared" si="43"/>
        <v>0</v>
      </c>
      <c r="W64" s="26">
        <f t="shared" si="43"/>
        <v>0</v>
      </c>
      <c r="X64" s="26">
        <f t="shared" si="43"/>
        <v>0</v>
      </c>
      <c r="Y64" s="26">
        <f t="shared" si="43"/>
        <v>0</v>
      </c>
      <c r="Z64" s="26">
        <f t="shared" si="43"/>
        <v>0</v>
      </c>
      <c r="AA64" s="26">
        <f t="shared" si="43"/>
        <v>0</v>
      </c>
    </row>
    <row r="65" spans="1:27" ht="15.5" x14ac:dyDescent="0.35">
      <c r="A65" s="784"/>
      <c r="B65" s="13" t="str">
        <f t="shared" si="36"/>
        <v>HVAC</v>
      </c>
      <c r="C65" s="26">
        <f t="shared" si="38"/>
        <v>0</v>
      </c>
      <c r="D65" s="26">
        <f t="shared" ref="D65:AA65" si="44">((D11*0.5)+C29-D47)*D84*D99*D$2</f>
        <v>0</v>
      </c>
      <c r="E65" s="26">
        <f t="shared" si="44"/>
        <v>99.467086364169575</v>
      </c>
      <c r="F65" s="26">
        <f t="shared" si="44"/>
        <v>549.98438976838497</v>
      </c>
      <c r="G65" s="26">
        <f t="shared" si="44"/>
        <v>1594.3111199933146</v>
      </c>
      <c r="H65" s="26">
        <f t="shared" si="44"/>
        <v>13688.791275194821</v>
      </c>
      <c r="I65" s="26">
        <f t="shared" si="44"/>
        <v>23364.551858246141</v>
      </c>
      <c r="J65" s="26">
        <f t="shared" si="44"/>
        <v>24487.591287396299</v>
      </c>
      <c r="K65" s="26">
        <f t="shared" si="44"/>
        <v>11709.960076319536</v>
      </c>
      <c r="L65" s="26">
        <f t="shared" si="44"/>
        <v>7164.8326942294943</v>
      </c>
      <c r="M65" s="26">
        <f t="shared" si="44"/>
        <v>20177.982106541531</v>
      </c>
      <c r="N65" s="26">
        <f t="shared" si="44"/>
        <v>56030.380507424015</v>
      </c>
      <c r="O65" s="26">
        <f t="shared" si="44"/>
        <v>75748.526462040565</v>
      </c>
      <c r="P65" s="26">
        <f t="shared" si="44"/>
        <v>65561.82040529931</v>
      </c>
      <c r="Q65" s="26">
        <f t="shared" si="44"/>
        <v>52919.182771065083</v>
      </c>
      <c r="R65" s="26">
        <f t="shared" si="44"/>
        <v>30715.531708289556</v>
      </c>
      <c r="S65" s="26">
        <f t="shared" si="44"/>
        <v>36534.289981030015</v>
      </c>
      <c r="T65" s="26">
        <f t="shared" si="44"/>
        <v>177958.55006154854</v>
      </c>
      <c r="U65" s="26">
        <f t="shared" si="44"/>
        <v>198172.7230962133</v>
      </c>
      <c r="V65" s="26">
        <f t="shared" si="44"/>
        <v>193741.24844590525</v>
      </c>
      <c r="W65" s="26">
        <f t="shared" si="44"/>
        <v>84824.566814507911</v>
      </c>
      <c r="X65" s="26">
        <f t="shared" si="44"/>
        <v>26175.623264821013</v>
      </c>
      <c r="Y65" s="26">
        <f t="shared" si="44"/>
        <v>43271.128243376246</v>
      </c>
      <c r="Z65" s="26">
        <f t="shared" si="44"/>
        <v>68151.094399380308</v>
      </c>
      <c r="AA65" s="26">
        <f t="shared" si="44"/>
        <v>68278.41701066705</v>
      </c>
    </row>
    <row r="66" spans="1:27" ht="15.5" x14ac:dyDescent="0.35">
      <c r="A66" s="784"/>
      <c r="B66" s="13" t="str">
        <f t="shared" si="36"/>
        <v>Lighting</v>
      </c>
      <c r="C66" s="26">
        <f t="shared" si="38"/>
        <v>0</v>
      </c>
      <c r="D66" s="26">
        <f t="shared" ref="D66:AA66" si="45">((D12*0.5)+C30-D48)*D85*D100*D$2</f>
        <v>802.17218723330689</v>
      </c>
      <c r="E66" s="26">
        <f t="shared" si="45"/>
        <v>2986.2538435848428</v>
      </c>
      <c r="F66" s="26">
        <f t="shared" si="45"/>
        <v>5141.6459249514746</v>
      </c>
      <c r="G66" s="26">
        <f t="shared" si="45"/>
        <v>10338.945976370427</v>
      </c>
      <c r="H66" s="26">
        <f t="shared" si="45"/>
        <v>24984.484828808319</v>
      </c>
      <c r="I66" s="26">
        <f t="shared" si="45"/>
        <v>42415.930626526948</v>
      </c>
      <c r="J66" s="26">
        <f t="shared" si="45"/>
        <v>44078.817151843665</v>
      </c>
      <c r="K66" s="26">
        <f t="shared" si="45"/>
        <v>59476.264060088593</v>
      </c>
      <c r="L66" s="26">
        <f t="shared" si="45"/>
        <v>61411.368328557372</v>
      </c>
      <c r="M66" s="26">
        <f t="shared" si="45"/>
        <v>72465.653107190563</v>
      </c>
      <c r="N66" s="26">
        <f t="shared" si="45"/>
        <v>102901.6139070994</v>
      </c>
      <c r="O66" s="26">
        <f t="shared" si="45"/>
        <v>130765.58320535102</v>
      </c>
      <c r="P66" s="26">
        <f t="shared" si="45"/>
        <v>101542.04984370785</v>
      </c>
      <c r="Q66" s="26">
        <f t="shared" si="45"/>
        <v>112602.48070147863</v>
      </c>
      <c r="R66" s="26">
        <f t="shared" si="45"/>
        <v>115786.95503864861</v>
      </c>
      <c r="S66" s="26">
        <f t="shared" si="45"/>
        <v>149224.05842935896</v>
      </c>
      <c r="T66" s="26">
        <f t="shared" si="45"/>
        <v>224316.69335110445</v>
      </c>
      <c r="U66" s="26">
        <f t="shared" si="45"/>
        <v>231421.47413598723</v>
      </c>
      <c r="V66" s="26">
        <f t="shared" si="45"/>
        <v>190626.02087890875</v>
      </c>
      <c r="W66" s="26">
        <f t="shared" si="45"/>
        <v>192963.91105336021</v>
      </c>
      <c r="X66" s="26">
        <f t="shared" si="45"/>
        <v>123062.25093318199</v>
      </c>
      <c r="Y66" s="26">
        <f t="shared" si="45"/>
        <v>100200.72104682308</v>
      </c>
      <c r="Z66" s="26">
        <f t="shared" si="45"/>
        <v>104526.44742504893</v>
      </c>
      <c r="AA66" s="26">
        <f t="shared" si="45"/>
        <v>112738.92446396749</v>
      </c>
    </row>
    <row r="67" spans="1:27" ht="15.5" x14ac:dyDescent="0.35">
      <c r="A67" s="784"/>
      <c r="B67" s="13" t="str">
        <f t="shared" si="36"/>
        <v>Miscellaneous</v>
      </c>
      <c r="C67" s="26">
        <f t="shared" si="38"/>
        <v>0</v>
      </c>
      <c r="D67" s="26">
        <f t="shared" ref="D67:AA67" si="46">((D13*0.5)+C31-D49)*D86*D101*D$2</f>
        <v>0</v>
      </c>
      <c r="E67" s="26">
        <f t="shared" si="46"/>
        <v>0</v>
      </c>
      <c r="F67" s="26">
        <f t="shared" si="46"/>
        <v>0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0</v>
      </c>
      <c r="K67" s="26">
        <f t="shared" si="46"/>
        <v>221.15958300140758</v>
      </c>
      <c r="L67" s="26">
        <f t="shared" si="46"/>
        <v>1451.7208865236985</v>
      </c>
      <c r="M67" s="26">
        <f t="shared" si="46"/>
        <v>2740.3651387260616</v>
      </c>
      <c r="N67" s="26">
        <f t="shared" si="46"/>
        <v>3460.5915928245522</v>
      </c>
      <c r="O67" s="26">
        <f t="shared" si="46"/>
        <v>3884.9690327929034</v>
      </c>
      <c r="P67" s="26">
        <f t="shared" si="46"/>
        <v>3587.9606433314175</v>
      </c>
      <c r="Q67" s="26">
        <f t="shared" si="46"/>
        <v>4046.8246744306457</v>
      </c>
      <c r="R67" s="26">
        <f t="shared" si="46"/>
        <v>3903.7998965452107</v>
      </c>
      <c r="S67" s="26">
        <f t="shared" si="46"/>
        <v>4373.3605453646342</v>
      </c>
      <c r="T67" s="26">
        <f t="shared" si="46"/>
        <v>7830.8484366283765</v>
      </c>
      <c r="U67" s="26">
        <f t="shared" si="46"/>
        <v>7552.3035927379469</v>
      </c>
      <c r="V67" s="26">
        <f t="shared" si="46"/>
        <v>7766.5950728710141</v>
      </c>
      <c r="W67" s="26">
        <f t="shared" si="46"/>
        <v>7508.9219786307658</v>
      </c>
      <c r="X67" s="26">
        <f t="shared" si="46"/>
        <v>4191.9750877604474</v>
      </c>
      <c r="Y67" s="26">
        <f t="shared" si="46"/>
        <v>4091.6702464462464</v>
      </c>
      <c r="Z67" s="26">
        <f t="shared" si="46"/>
        <v>4057.5087110599252</v>
      </c>
      <c r="AA67" s="26">
        <f t="shared" si="46"/>
        <v>3884.9690327929034</v>
      </c>
    </row>
    <row r="68" spans="1:27" ht="15.75" customHeight="1" x14ac:dyDescent="0.35">
      <c r="A68" s="784"/>
      <c r="B68" s="13" t="str">
        <f t="shared" si="36"/>
        <v>Motors</v>
      </c>
      <c r="C68" s="26">
        <f t="shared" si="38"/>
        <v>0</v>
      </c>
      <c r="D68" s="26">
        <f t="shared" ref="D68:AA68" si="47">((D14*0.5)+C32-D50)*D87*D102*D$2</f>
        <v>0</v>
      </c>
      <c r="E68" s="26">
        <f t="shared" si="47"/>
        <v>0</v>
      </c>
      <c r="F68" s="26">
        <f t="shared" si="47"/>
        <v>0</v>
      </c>
      <c r="G68" s="26">
        <f t="shared" si="47"/>
        <v>0</v>
      </c>
      <c r="H68" s="26">
        <f t="shared" si="47"/>
        <v>0</v>
      </c>
      <c r="I68" s="26">
        <f t="shared" si="47"/>
        <v>288.10567269954851</v>
      </c>
      <c r="J68" s="26">
        <f t="shared" si="47"/>
        <v>592.56095059687675</v>
      </c>
      <c r="K68" s="26">
        <f t="shared" si="47"/>
        <v>572.90149722849117</v>
      </c>
      <c r="L68" s="26">
        <f t="shared" si="47"/>
        <v>319.83137006311262</v>
      </c>
      <c r="M68" s="26">
        <f t="shared" si="47"/>
        <v>663.02249325531125</v>
      </c>
      <c r="N68" s="26">
        <f t="shared" si="47"/>
        <v>2105.900546639155</v>
      </c>
      <c r="O68" s="26">
        <f t="shared" si="47"/>
        <v>3070.0519349980177</v>
      </c>
      <c r="P68" s="26">
        <f t="shared" si="47"/>
        <v>2835.344483515099</v>
      </c>
      <c r="Q68" s="26">
        <f t="shared" si="47"/>
        <v>3197.9564875455244</v>
      </c>
      <c r="R68" s="26">
        <f t="shared" si="47"/>
        <v>3084.9328077186151</v>
      </c>
      <c r="S68" s="26">
        <f t="shared" si="47"/>
        <v>3455.9976904342047</v>
      </c>
      <c r="T68" s="26">
        <f t="shared" si="47"/>
        <v>6188.2375876401775</v>
      </c>
      <c r="U68" s="26">
        <f t="shared" si="47"/>
        <v>5968.1207399249797</v>
      </c>
      <c r="V68" s="26">
        <f t="shared" si="47"/>
        <v>6137.4621085904491</v>
      </c>
      <c r="W68" s="26">
        <f t="shared" si="47"/>
        <v>5933.8389201192376</v>
      </c>
      <c r="X68" s="26">
        <f t="shared" si="47"/>
        <v>3312.659926246698</v>
      </c>
      <c r="Y68" s="26">
        <f t="shared" si="47"/>
        <v>3233.3951831903159</v>
      </c>
      <c r="Z68" s="26">
        <f t="shared" si="47"/>
        <v>3206.3994241688129</v>
      </c>
      <c r="AA68" s="26">
        <f t="shared" si="47"/>
        <v>3070.0519349980177</v>
      </c>
    </row>
    <row r="69" spans="1:27" ht="15.5" x14ac:dyDescent="0.35">
      <c r="A69" s="784"/>
      <c r="B69" s="13" t="str">
        <f t="shared" si="36"/>
        <v>Process</v>
      </c>
      <c r="C69" s="26">
        <f t="shared" si="38"/>
        <v>0</v>
      </c>
      <c r="D69" s="26">
        <f t="shared" ref="D69:AA69" si="48">((D15*0.5)+C33-D51)*D88*D103*D$2</f>
        <v>0</v>
      </c>
      <c r="E69" s="26">
        <f t="shared" si="48"/>
        <v>0</v>
      </c>
      <c r="F69" s="26">
        <f t="shared" si="48"/>
        <v>0</v>
      </c>
      <c r="G69" s="26">
        <f t="shared" si="48"/>
        <v>0</v>
      </c>
      <c r="H69" s="26">
        <f t="shared" si="48"/>
        <v>0</v>
      </c>
      <c r="I69" s="26">
        <f t="shared" si="48"/>
        <v>0</v>
      </c>
      <c r="J69" s="26">
        <f t="shared" si="48"/>
        <v>0</v>
      </c>
      <c r="K69" s="26">
        <f t="shared" si="48"/>
        <v>0</v>
      </c>
      <c r="L69" s="26">
        <f t="shared" si="48"/>
        <v>0</v>
      </c>
      <c r="M69" s="26">
        <f t="shared" si="48"/>
        <v>0</v>
      </c>
      <c r="N69" s="26">
        <f t="shared" si="48"/>
        <v>0</v>
      </c>
      <c r="O69" s="26">
        <f t="shared" si="48"/>
        <v>0</v>
      </c>
      <c r="P69" s="26">
        <f t="shared" si="48"/>
        <v>0</v>
      </c>
      <c r="Q69" s="26">
        <f t="shared" si="48"/>
        <v>0</v>
      </c>
      <c r="R69" s="26">
        <f t="shared" si="48"/>
        <v>0</v>
      </c>
      <c r="S69" s="26">
        <f t="shared" si="48"/>
        <v>0</v>
      </c>
      <c r="T69" s="26">
        <f t="shared" si="48"/>
        <v>0</v>
      </c>
      <c r="U69" s="26">
        <f t="shared" si="48"/>
        <v>0</v>
      </c>
      <c r="V69" s="26">
        <f t="shared" si="48"/>
        <v>0</v>
      </c>
      <c r="W69" s="26">
        <f t="shared" si="48"/>
        <v>0</v>
      </c>
      <c r="X69" s="26">
        <f t="shared" si="48"/>
        <v>0</v>
      </c>
      <c r="Y69" s="26">
        <f t="shared" si="48"/>
        <v>0</v>
      </c>
      <c r="Z69" s="26">
        <f t="shared" si="48"/>
        <v>0</v>
      </c>
      <c r="AA69" s="26">
        <f t="shared" si="48"/>
        <v>0</v>
      </c>
    </row>
    <row r="70" spans="1:27" ht="15.5" x14ac:dyDescent="0.35">
      <c r="A70" s="784"/>
      <c r="B70" s="13" t="str">
        <f t="shared" si="36"/>
        <v>Refrigeration</v>
      </c>
      <c r="C70" s="26">
        <f t="shared" si="38"/>
        <v>0</v>
      </c>
      <c r="D70" s="26">
        <f t="shared" ref="D70:AA70" si="49">((D16*0.5)+C34-D52)*D89*D104*D$2</f>
        <v>0</v>
      </c>
      <c r="E70" s="26">
        <f t="shared" si="49"/>
        <v>0</v>
      </c>
      <c r="F70" s="26">
        <f t="shared" si="49"/>
        <v>0</v>
      </c>
      <c r="G70" s="26">
        <f t="shared" si="49"/>
        <v>1.73450623339125</v>
      </c>
      <c r="H70" s="26">
        <f t="shared" si="49"/>
        <v>6.3524437619774998</v>
      </c>
      <c r="I70" s="26">
        <f t="shared" si="49"/>
        <v>6.1851977101529991</v>
      </c>
      <c r="J70" s="26">
        <f t="shared" si="49"/>
        <v>5042.6808909589608</v>
      </c>
      <c r="K70" s="26">
        <f t="shared" si="49"/>
        <v>10549.689849440179</v>
      </c>
      <c r="L70" s="26">
        <f t="shared" si="49"/>
        <v>6847.7209137494801</v>
      </c>
      <c r="M70" s="26">
        <f t="shared" si="49"/>
        <v>7402.6258314858596</v>
      </c>
      <c r="N70" s="26">
        <f t="shared" si="49"/>
        <v>8915.2123034142987</v>
      </c>
      <c r="O70" s="26">
        <f t="shared" si="49"/>
        <v>9801.9990368534691</v>
      </c>
      <c r="P70" s="26">
        <f t="shared" si="49"/>
        <v>9027.2635112125972</v>
      </c>
      <c r="Q70" s="26">
        <f t="shared" si="49"/>
        <v>10046.13450563651</v>
      </c>
      <c r="R70" s="26">
        <f t="shared" si="49"/>
        <v>10261.749739518011</v>
      </c>
      <c r="S70" s="26">
        <f t="shared" si="49"/>
        <v>11201.113147257258</v>
      </c>
      <c r="T70" s="26">
        <f t="shared" si="49"/>
        <v>20511.44007720851</v>
      </c>
      <c r="U70" s="26">
        <f t="shared" si="49"/>
        <v>19965.233196712132</v>
      </c>
      <c r="V70" s="26">
        <f t="shared" si="49"/>
        <v>20479.929602334596</v>
      </c>
      <c r="W70" s="26">
        <f t="shared" si="49"/>
        <v>19305.896045238944</v>
      </c>
      <c r="X70" s="26">
        <f t="shared" si="49"/>
        <v>10674.852308979664</v>
      </c>
      <c r="Y70" s="26">
        <f t="shared" si="49"/>
        <v>10318.797769119619</v>
      </c>
      <c r="Z70" s="26">
        <f t="shared" si="49"/>
        <v>10172.025760024104</v>
      </c>
      <c r="AA70" s="26">
        <f t="shared" si="49"/>
        <v>9798.963333489779</v>
      </c>
    </row>
    <row r="71" spans="1:27" ht="15.5" x14ac:dyDescent="0.35">
      <c r="A71" s="784"/>
      <c r="B71" s="13" t="str">
        <f t="shared" si="36"/>
        <v>Water Heating</v>
      </c>
      <c r="C71" s="26">
        <f t="shared" si="38"/>
        <v>0</v>
      </c>
      <c r="D71" s="26">
        <f t="shared" ref="D71:AA71" si="50">((D17*0.5)+C35-D53)*D90*D105*D$2</f>
        <v>0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76.167394724345684</v>
      </c>
      <c r="N71" s="26">
        <f t="shared" si="50"/>
        <v>460.28830186040921</v>
      </c>
      <c r="O71" s="26">
        <f t="shared" si="50"/>
        <v>832.38573442535949</v>
      </c>
      <c r="P71" s="26">
        <f t="shared" si="50"/>
        <v>702.44975265530388</v>
      </c>
      <c r="Q71" s="26">
        <f t="shared" si="50"/>
        <v>665.81481105967623</v>
      </c>
      <c r="R71" s="26">
        <f t="shared" si="50"/>
        <v>616.57242377749719</v>
      </c>
      <c r="S71" s="26">
        <f t="shared" si="50"/>
        <v>701.40572687833003</v>
      </c>
      <c r="T71" s="26">
        <f t="shared" si="50"/>
        <v>1229.3724587185136</v>
      </c>
      <c r="U71" s="26">
        <f t="shared" si="50"/>
        <v>1190.3269270193084</v>
      </c>
      <c r="V71" s="26">
        <f t="shared" si="50"/>
        <v>1242.1811549793608</v>
      </c>
      <c r="W71" s="26">
        <f t="shared" si="50"/>
        <v>1194.7845661787028</v>
      </c>
      <c r="X71" s="26">
        <f t="shared" si="50"/>
        <v>696.88710100229616</v>
      </c>
      <c r="Y71" s="26">
        <f t="shared" si="50"/>
        <v>728.08759690051193</v>
      </c>
      <c r="Z71" s="26">
        <f t="shared" si="50"/>
        <v>761.29414421781769</v>
      </c>
      <c r="AA71" s="26">
        <f t="shared" si="50"/>
        <v>832.38573442535949</v>
      </c>
    </row>
    <row r="72" spans="1:27" ht="15.75" customHeight="1" x14ac:dyDescent="0.35">
      <c r="A72" s="784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1253.4236033278123</v>
      </c>
      <c r="E73" s="26">
        <f t="shared" ref="E73:AA73" si="51">SUM(E59:E72)</f>
        <v>4307.381130333848</v>
      </c>
      <c r="F73" s="26">
        <f t="shared" si="51"/>
        <v>7500.8975127303847</v>
      </c>
      <c r="G73" s="26">
        <f t="shared" si="51"/>
        <v>17306.836823196092</v>
      </c>
      <c r="H73" s="26">
        <f t="shared" si="51"/>
        <v>70162.734788610949</v>
      </c>
      <c r="I73" s="26">
        <f t="shared" si="51"/>
        <v>112364.23115519332</v>
      </c>
      <c r="J73" s="26">
        <f t="shared" si="51"/>
        <v>125044.59246076527</v>
      </c>
      <c r="K73" s="26">
        <f t="shared" si="51"/>
        <v>110808.97295717907</v>
      </c>
      <c r="L73" s="26">
        <f t="shared" si="51"/>
        <v>83646.945170538573</v>
      </c>
      <c r="M73" s="26">
        <f t="shared" si="51"/>
        <v>109814.57358661261</v>
      </c>
      <c r="N73" s="26">
        <f t="shared" si="51"/>
        <v>184965.36262991108</v>
      </c>
      <c r="O73" s="26">
        <f t="shared" si="51"/>
        <v>239369.51652052713</v>
      </c>
      <c r="P73" s="26">
        <f t="shared" si="51"/>
        <v>197162.59566411667</v>
      </c>
      <c r="Q73" s="26">
        <f t="shared" si="51"/>
        <v>201024.20174446132</v>
      </c>
      <c r="R73" s="26">
        <f t="shared" si="51"/>
        <v>187608.59684503835</v>
      </c>
      <c r="S73" s="26">
        <f t="shared" si="51"/>
        <v>250303.12961949335</v>
      </c>
      <c r="T73" s="26">
        <f t="shared" si="51"/>
        <v>643169.88603612117</v>
      </c>
      <c r="U73" s="26">
        <f t="shared" si="51"/>
        <v>668358.49998917454</v>
      </c>
      <c r="V73" s="26">
        <f t="shared" si="51"/>
        <v>619832.12480929098</v>
      </c>
      <c r="W73" s="26">
        <f t="shared" si="51"/>
        <v>408131.43482905877</v>
      </c>
      <c r="X73" s="26">
        <f t="shared" si="51"/>
        <v>187343.86703388585</v>
      </c>
      <c r="Y73" s="26">
        <f t="shared" si="51"/>
        <v>176069.25174643585</v>
      </c>
      <c r="Z73" s="26">
        <f t="shared" si="51"/>
        <v>203305.88466105779</v>
      </c>
      <c r="AA73" s="26">
        <f t="shared" si="51"/>
        <v>210680.92382631658</v>
      </c>
    </row>
    <row r="74" spans="1:27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1253.4236033278123</v>
      </c>
      <c r="E74" s="27">
        <f t="shared" ref="E74:AA74" si="52">D74+E73</f>
        <v>5560.8047336616601</v>
      </c>
      <c r="F74" s="27">
        <f t="shared" si="52"/>
        <v>13061.702246392044</v>
      </c>
      <c r="G74" s="27">
        <f t="shared" si="52"/>
        <v>30368.539069588136</v>
      </c>
      <c r="H74" s="27">
        <f t="shared" si="52"/>
        <v>100531.27385819909</v>
      </c>
      <c r="I74" s="27">
        <f t="shared" si="52"/>
        <v>212895.50501339242</v>
      </c>
      <c r="J74" s="27">
        <f t="shared" si="52"/>
        <v>337940.09747415769</v>
      </c>
      <c r="K74" s="27">
        <f t="shared" si="52"/>
        <v>448749.07043133676</v>
      </c>
      <c r="L74" s="27">
        <f t="shared" si="52"/>
        <v>532396.01560187538</v>
      </c>
      <c r="M74" s="27">
        <f t="shared" si="52"/>
        <v>642210.58918848797</v>
      </c>
      <c r="N74" s="27">
        <f t="shared" si="52"/>
        <v>827175.95181839901</v>
      </c>
      <c r="O74" s="27">
        <f t="shared" si="52"/>
        <v>1066545.4683389261</v>
      </c>
      <c r="P74" s="27">
        <f t="shared" si="52"/>
        <v>1263708.0640030429</v>
      </c>
      <c r="Q74" s="27">
        <f t="shared" si="52"/>
        <v>1464732.2657475043</v>
      </c>
      <c r="R74" s="27">
        <f t="shared" si="52"/>
        <v>1652340.8625925425</v>
      </c>
      <c r="S74" s="27">
        <f t="shared" si="52"/>
        <v>1902643.9922120359</v>
      </c>
      <c r="T74" s="27">
        <f t="shared" si="52"/>
        <v>2545813.878248157</v>
      </c>
      <c r="U74" s="27">
        <f t="shared" si="52"/>
        <v>3214172.3782373313</v>
      </c>
      <c r="V74" s="27">
        <f t="shared" si="52"/>
        <v>3834004.5030466225</v>
      </c>
      <c r="W74" s="27">
        <f t="shared" si="52"/>
        <v>4242135.9378756816</v>
      </c>
      <c r="X74" s="27">
        <f t="shared" si="52"/>
        <v>4429479.8049095673</v>
      </c>
      <c r="Y74" s="27">
        <f t="shared" si="52"/>
        <v>4605549.056656003</v>
      </c>
      <c r="Z74" s="27">
        <f t="shared" si="52"/>
        <v>4808854.941317061</v>
      </c>
      <c r="AA74" s="27">
        <f t="shared" si="52"/>
        <v>5019535.8651433773</v>
      </c>
    </row>
    <row r="75" spans="1:27" x14ac:dyDescent="0.35">
      <c r="A75" s="8"/>
      <c r="B75" s="34"/>
      <c r="C75" s="225"/>
      <c r="D75" s="226"/>
      <c r="E75" s="225"/>
      <c r="F75" s="226"/>
      <c r="G75" s="225"/>
      <c r="H75" s="226"/>
      <c r="I75" s="225"/>
      <c r="J75" s="226"/>
      <c r="K75" s="225"/>
      <c r="L75" s="226"/>
      <c r="M75" s="225"/>
      <c r="N75" s="226"/>
      <c r="O75" s="225"/>
      <c r="P75" s="226"/>
      <c r="Q75" s="225"/>
      <c r="R75" s="226"/>
      <c r="S75" s="225"/>
      <c r="T75" s="226"/>
      <c r="U75" s="225"/>
      <c r="V75" s="226"/>
      <c r="W75" s="225"/>
      <c r="X75" s="226"/>
      <c r="Y75" s="225"/>
      <c r="Z75" s="226"/>
      <c r="AA75" s="225"/>
    </row>
    <row r="76" spans="1:27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6" thickBot="1" x14ac:dyDescent="0.4">
      <c r="A77" s="786" t="s">
        <v>12</v>
      </c>
      <c r="B77" s="17" t="s">
        <v>12</v>
      </c>
      <c r="C77" s="156">
        <f>C$4</f>
        <v>44562</v>
      </c>
      <c r="D77" s="156">
        <f t="shared" ref="D77:AA77" si="53">D$4</f>
        <v>44593</v>
      </c>
      <c r="E77" s="156">
        <f t="shared" si="53"/>
        <v>44621</v>
      </c>
      <c r="F77" s="156">
        <f t="shared" si="53"/>
        <v>44652</v>
      </c>
      <c r="G77" s="156">
        <f t="shared" si="53"/>
        <v>44682</v>
      </c>
      <c r="H77" s="156">
        <f t="shared" si="53"/>
        <v>44713</v>
      </c>
      <c r="I77" s="156">
        <f t="shared" si="53"/>
        <v>44743</v>
      </c>
      <c r="J77" s="156">
        <f t="shared" si="53"/>
        <v>44774</v>
      </c>
      <c r="K77" s="156">
        <f t="shared" si="53"/>
        <v>44805</v>
      </c>
      <c r="L77" s="156">
        <f t="shared" si="53"/>
        <v>44835</v>
      </c>
      <c r="M77" s="156">
        <f t="shared" si="53"/>
        <v>44866</v>
      </c>
      <c r="N77" s="156">
        <f t="shared" si="53"/>
        <v>44896</v>
      </c>
      <c r="O77" s="156">
        <f t="shared" si="53"/>
        <v>44927</v>
      </c>
      <c r="P77" s="156">
        <f t="shared" si="53"/>
        <v>44958</v>
      </c>
      <c r="Q77" s="156">
        <f t="shared" si="53"/>
        <v>44986</v>
      </c>
      <c r="R77" s="156">
        <f t="shared" si="53"/>
        <v>45017</v>
      </c>
      <c r="S77" s="156">
        <f t="shared" si="53"/>
        <v>45047</v>
      </c>
      <c r="T77" s="156">
        <f t="shared" si="53"/>
        <v>45078</v>
      </c>
      <c r="U77" s="156">
        <f t="shared" si="53"/>
        <v>45108</v>
      </c>
      <c r="V77" s="156">
        <f t="shared" si="53"/>
        <v>45139</v>
      </c>
      <c r="W77" s="156">
        <f t="shared" si="53"/>
        <v>45170</v>
      </c>
      <c r="X77" s="156">
        <f t="shared" si="53"/>
        <v>45200</v>
      </c>
      <c r="Y77" s="156">
        <f t="shared" si="53"/>
        <v>45231</v>
      </c>
      <c r="Z77" s="156">
        <f t="shared" si="53"/>
        <v>45261</v>
      </c>
      <c r="AA77" s="156">
        <f t="shared" si="53"/>
        <v>45292</v>
      </c>
    </row>
    <row r="78" spans="1:27" ht="15.75" customHeight="1" x14ac:dyDescent="0.35">
      <c r="A78" s="787"/>
      <c r="B78" s="13" t="str">
        <f>B59</f>
        <v>Air Comp</v>
      </c>
      <c r="C78" s="339">
        <f>'2M - SGS'!C78</f>
        <v>8.5109000000000004E-2</v>
      </c>
      <c r="D78" s="339">
        <f>'2M - SGS'!D78</f>
        <v>7.7715000000000006E-2</v>
      </c>
      <c r="E78" s="339">
        <f>'2M - SGS'!E78</f>
        <v>8.6136000000000004E-2</v>
      </c>
      <c r="F78" s="339">
        <f>'2M - SGS'!F78</f>
        <v>7.9796000000000006E-2</v>
      </c>
      <c r="G78" s="339">
        <f>'2M - SGS'!G78</f>
        <v>8.5334999999999994E-2</v>
      </c>
      <c r="H78" s="339">
        <f>'2M - SGS'!H78</f>
        <v>8.1994999999999998E-2</v>
      </c>
      <c r="I78" s="339">
        <f>'2M - SGS'!I78</f>
        <v>8.4098999999999993E-2</v>
      </c>
      <c r="J78" s="339">
        <f>'2M - SGS'!J78</f>
        <v>8.4198999999999996E-2</v>
      </c>
      <c r="K78" s="339">
        <f>'2M - SGS'!K78</f>
        <v>8.2512000000000002E-2</v>
      </c>
      <c r="L78" s="339">
        <f>'2M - SGS'!L78</f>
        <v>8.5277000000000006E-2</v>
      </c>
      <c r="M78" s="339">
        <f>'2M - SGS'!M78</f>
        <v>8.2588999999999996E-2</v>
      </c>
      <c r="N78" s="339">
        <f>'2M - SGS'!N78</f>
        <v>8.5237999999999994E-2</v>
      </c>
      <c r="O78" s="339">
        <f>'2M - SGS'!O78</f>
        <v>8.5109000000000004E-2</v>
      </c>
      <c r="P78" s="339">
        <f>'2M - SGS'!P78</f>
        <v>7.7715000000000006E-2</v>
      </c>
      <c r="Q78" s="339">
        <f>'2M - SGS'!Q78</f>
        <v>8.6136000000000004E-2</v>
      </c>
      <c r="R78" s="339">
        <f>'2M - SGS'!R78</f>
        <v>7.9796000000000006E-2</v>
      </c>
      <c r="S78" s="339">
        <f>'2M - SGS'!S78</f>
        <v>8.5334999999999994E-2</v>
      </c>
      <c r="T78" s="339">
        <f>'2M - SGS'!T78</f>
        <v>8.1994999999999998E-2</v>
      </c>
      <c r="U78" s="339">
        <f>'2M - SGS'!U78</f>
        <v>8.4098999999999993E-2</v>
      </c>
      <c r="V78" s="339">
        <f>'2M - SGS'!V78</f>
        <v>8.4198999999999996E-2</v>
      </c>
      <c r="W78" s="339">
        <f>'2M - SGS'!W78</f>
        <v>8.2512000000000002E-2</v>
      </c>
      <c r="X78" s="339">
        <f>'2M - SGS'!X78</f>
        <v>8.5277000000000006E-2</v>
      </c>
      <c r="Y78" s="339">
        <f>'2M - SGS'!Y78</f>
        <v>8.2588999999999996E-2</v>
      </c>
      <c r="Z78" s="339">
        <f>'2M - SGS'!Z78</f>
        <v>8.5237999999999994E-2</v>
      </c>
      <c r="AA78" s="339">
        <f>'2M - SGS'!AA78</f>
        <v>8.5109000000000004E-2</v>
      </c>
    </row>
    <row r="79" spans="1:27" ht="15.5" x14ac:dyDescent="0.35">
      <c r="A79" s="787"/>
      <c r="B79" s="13" t="str">
        <f t="shared" ref="B79:B90" si="54">B60</f>
        <v>Building Shell</v>
      </c>
      <c r="C79" s="339">
        <f>'2M - SGS'!C79</f>
        <v>0.107824</v>
      </c>
      <c r="D79" s="339">
        <f>'2M - SGS'!D79</f>
        <v>9.1051999999999994E-2</v>
      </c>
      <c r="E79" s="339">
        <f>'2M - SGS'!E79</f>
        <v>7.1135000000000004E-2</v>
      </c>
      <c r="F79" s="339">
        <f>'2M - SGS'!F79</f>
        <v>4.1179E-2</v>
      </c>
      <c r="G79" s="339">
        <f>'2M - SGS'!G79</f>
        <v>4.4423999999999998E-2</v>
      </c>
      <c r="H79" s="339">
        <f>'2M - SGS'!H79</f>
        <v>0.106128</v>
      </c>
      <c r="I79" s="339">
        <f>'2M - SGS'!I79</f>
        <v>0.14288100000000001</v>
      </c>
      <c r="J79" s="339">
        <f>'2M - SGS'!J79</f>
        <v>0.133494</v>
      </c>
      <c r="K79" s="339">
        <f>'2M - SGS'!K79</f>
        <v>5.781E-2</v>
      </c>
      <c r="L79" s="339">
        <f>'2M - SGS'!L79</f>
        <v>3.8018000000000003E-2</v>
      </c>
      <c r="M79" s="339">
        <f>'2M - SGS'!M79</f>
        <v>6.2103999999999999E-2</v>
      </c>
      <c r="N79" s="339">
        <f>'2M - SGS'!N79</f>
        <v>0.10395</v>
      </c>
      <c r="O79" s="339">
        <f>'2M - SGS'!O79</f>
        <v>0.107824</v>
      </c>
      <c r="P79" s="339">
        <f>'2M - SGS'!P79</f>
        <v>9.1051999999999994E-2</v>
      </c>
      <c r="Q79" s="339">
        <f>'2M - SGS'!Q79</f>
        <v>7.1135000000000004E-2</v>
      </c>
      <c r="R79" s="339">
        <f>'2M - SGS'!R79</f>
        <v>4.1179E-2</v>
      </c>
      <c r="S79" s="339">
        <f>'2M - SGS'!S79</f>
        <v>4.4423999999999998E-2</v>
      </c>
      <c r="T79" s="339">
        <f>'2M - SGS'!T79</f>
        <v>0.106128</v>
      </c>
      <c r="U79" s="339">
        <f>'2M - SGS'!U79</f>
        <v>0.14288100000000001</v>
      </c>
      <c r="V79" s="339">
        <f>'2M - SGS'!V79</f>
        <v>0.133494</v>
      </c>
      <c r="W79" s="339">
        <f>'2M - SGS'!W79</f>
        <v>5.781E-2</v>
      </c>
      <c r="X79" s="339">
        <f>'2M - SGS'!X79</f>
        <v>3.8018000000000003E-2</v>
      </c>
      <c r="Y79" s="339">
        <f>'2M - SGS'!Y79</f>
        <v>6.2103999999999999E-2</v>
      </c>
      <c r="Z79" s="339">
        <f>'2M - SGS'!Z79</f>
        <v>0.10395</v>
      </c>
      <c r="AA79" s="339">
        <f>'2M - SGS'!AA79</f>
        <v>0.107824</v>
      </c>
    </row>
    <row r="80" spans="1:27" ht="15.5" x14ac:dyDescent="0.35">
      <c r="A80" s="787"/>
      <c r="B80" s="13" t="str">
        <f t="shared" si="54"/>
        <v>Cooking</v>
      </c>
      <c r="C80" s="339">
        <f>'2M - SGS'!C80</f>
        <v>8.6096000000000006E-2</v>
      </c>
      <c r="D80" s="339">
        <f>'2M - SGS'!D80</f>
        <v>7.8608999999999998E-2</v>
      </c>
      <c r="E80" s="339">
        <f>'2M - SGS'!E80</f>
        <v>8.1547999999999995E-2</v>
      </c>
      <c r="F80" s="339">
        <f>'2M - SGS'!F80</f>
        <v>7.2947999999999999E-2</v>
      </c>
      <c r="G80" s="339">
        <f>'2M - SGS'!G80</f>
        <v>8.6277000000000006E-2</v>
      </c>
      <c r="H80" s="339">
        <f>'2M - SGS'!H80</f>
        <v>8.3294000000000007E-2</v>
      </c>
      <c r="I80" s="339">
        <f>'2M - SGS'!I80</f>
        <v>8.5859000000000005E-2</v>
      </c>
      <c r="J80" s="339">
        <f>'2M - SGS'!J80</f>
        <v>8.5885000000000003E-2</v>
      </c>
      <c r="K80" s="339">
        <f>'2M - SGS'!K80</f>
        <v>8.3474999999999994E-2</v>
      </c>
      <c r="L80" s="339">
        <f>'2M - SGS'!L80</f>
        <v>8.6262000000000005E-2</v>
      </c>
      <c r="M80" s="339">
        <f>'2M - SGS'!M80</f>
        <v>8.3496000000000001E-2</v>
      </c>
      <c r="N80" s="339">
        <f>'2M - SGS'!N80</f>
        <v>8.6250999999999994E-2</v>
      </c>
      <c r="O80" s="339">
        <f>'2M - SGS'!O80</f>
        <v>8.6096000000000006E-2</v>
      </c>
      <c r="P80" s="339">
        <f>'2M - SGS'!P80</f>
        <v>7.8608999999999998E-2</v>
      </c>
      <c r="Q80" s="339">
        <f>'2M - SGS'!Q80</f>
        <v>8.1547999999999995E-2</v>
      </c>
      <c r="R80" s="339">
        <f>'2M - SGS'!R80</f>
        <v>7.2947999999999999E-2</v>
      </c>
      <c r="S80" s="339">
        <f>'2M - SGS'!S80</f>
        <v>8.6277000000000006E-2</v>
      </c>
      <c r="T80" s="339">
        <f>'2M - SGS'!T80</f>
        <v>8.3294000000000007E-2</v>
      </c>
      <c r="U80" s="339">
        <f>'2M - SGS'!U80</f>
        <v>8.5859000000000005E-2</v>
      </c>
      <c r="V80" s="339">
        <f>'2M - SGS'!V80</f>
        <v>8.5885000000000003E-2</v>
      </c>
      <c r="W80" s="339">
        <f>'2M - SGS'!W80</f>
        <v>8.3474999999999994E-2</v>
      </c>
      <c r="X80" s="339">
        <f>'2M - SGS'!X80</f>
        <v>8.6262000000000005E-2</v>
      </c>
      <c r="Y80" s="339">
        <f>'2M - SGS'!Y80</f>
        <v>8.3496000000000001E-2</v>
      </c>
      <c r="Z80" s="339">
        <f>'2M - SGS'!Z80</f>
        <v>8.6250999999999994E-2</v>
      </c>
      <c r="AA80" s="339">
        <f>'2M - SGS'!AA80</f>
        <v>8.6096000000000006E-2</v>
      </c>
    </row>
    <row r="81" spans="1:27" ht="15.5" x14ac:dyDescent="0.35">
      <c r="A81" s="787"/>
      <c r="B81" s="13" t="str">
        <f t="shared" si="54"/>
        <v>Cooling</v>
      </c>
      <c r="C81" s="339">
        <f>'2M - SGS'!C81</f>
        <v>6.0000000000000002E-6</v>
      </c>
      <c r="D81" s="339">
        <f>'2M - SGS'!D81</f>
        <v>2.4699999999999999E-4</v>
      </c>
      <c r="E81" s="339">
        <f>'2M - SGS'!E81</f>
        <v>7.2360000000000002E-3</v>
      </c>
      <c r="F81" s="339">
        <f>'2M - SGS'!F81</f>
        <v>2.1690999999999998E-2</v>
      </c>
      <c r="G81" s="339">
        <f>'2M - SGS'!G81</f>
        <v>6.2979999999999994E-2</v>
      </c>
      <c r="H81" s="339">
        <f>'2M - SGS'!H81</f>
        <v>0.21317</v>
      </c>
      <c r="I81" s="339">
        <f>'2M - SGS'!I81</f>
        <v>0.29002899999999998</v>
      </c>
      <c r="J81" s="339">
        <f>'2M - SGS'!J81</f>
        <v>0.270206</v>
      </c>
      <c r="K81" s="339">
        <f>'2M - SGS'!K81</f>
        <v>0.108695</v>
      </c>
      <c r="L81" s="339">
        <f>'2M - SGS'!L81</f>
        <v>1.9643000000000001E-2</v>
      </c>
      <c r="M81" s="339">
        <f>'2M - SGS'!M81</f>
        <v>6.0299999999999998E-3</v>
      </c>
      <c r="N81" s="339">
        <f>'2M - SGS'!N81</f>
        <v>6.3999999999999997E-5</v>
      </c>
      <c r="O81" s="339">
        <f>'2M - SGS'!O81</f>
        <v>6.0000000000000002E-6</v>
      </c>
      <c r="P81" s="339">
        <f>'2M - SGS'!P81</f>
        <v>2.4699999999999999E-4</v>
      </c>
      <c r="Q81" s="339">
        <f>'2M - SGS'!Q81</f>
        <v>7.2360000000000002E-3</v>
      </c>
      <c r="R81" s="339">
        <f>'2M - SGS'!R81</f>
        <v>2.1690999999999998E-2</v>
      </c>
      <c r="S81" s="339">
        <f>'2M - SGS'!S81</f>
        <v>6.2979999999999994E-2</v>
      </c>
      <c r="T81" s="339">
        <f>'2M - SGS'!T81</f>
        <v>0.21317</v>
      </c>
      <c r="U81" s="339">
        <f>'2M - SGS'!U81</f>
        <v>0.29002899999999998</v>
      </c>
      <c r="V81" s="339">
        <f>'2M - SGS'!V81</f>
        <v>0.270206</v>
      </c>
      <c r="W81" s="339">
        <f>'2M - SGS'!W81</f>
        <v>0.108695</v>
      </c>
      <c r="X81" s="339">
        <f>'2M - SGS'!X81</f>
        <v>1.9643000000000001E-2</v>
      </c>
      <c r="Y81" s="339">
        <f>'2M - SGS'!Y81</f>
        <v>6.0299999999999998E-3</v>
      </c>
      <c r="Z81" s="339">
        <f>'2M - SGS'!Z81</f>
        <v>6.3999999999999997E-5</v>
      </c>
      <c r="AA81" s="339">
        <f>'2M - SGS'!AA81</f>
        <v>6.0000000000000002E-6</v>
      </c>
    </row>
    <row r="82" spans="1:27" ht="15.5" x14ac:dyDescent="0.35">
      <c r="A82" s="787"/>
      <c r="B82" s="13" t="str">
        <f t="shared" si="54"/>
        <v>Ext Lighting</v>
      </c>
      <c r="C82" s="339">
        <f>'2M - SGS'!C82</f>
        <v>0.106265</v>
      </c>
      <c r="D82" s="339">
        <f>'2M - SGS'!D82</f>
        <v>8.2161999999999999E-2</v>
      </c>
      <c r="E82" s="339">
        <f>'2M - SGS'!E82</f>
        <v>7.0887000000000006E-2</v>
      </c>
      <c r="F82" s="339">
        <f>'2M - SGS'!F82</f>
        <v>6.8145999999999998E-2</v>
      </c>
      <c r="G82" s="339">
        <f>'2M - SGS'!G82</f>
        <v>8.1852999999999995E-2</v>
      </c>
      <c r="H82" s="339">
        <f>'2M - SGS'!H82</f>
        <v>6.7163E-2</v>
      </c>
      <c r="I82" s="339">
        <f>'2M - SGS'!I82</f>
        <v>8.6751999999999996E-2</v>
      </c>
      <c r="J82" s="339">
        <f>'2M - SGS'!J82</f>
        <v>6.9401000000000004E-2</v>
      </c>
      <c r="K82" s="339">
        <f>'2M - SGS'!K82</f>
        <v>8.2907999999999996E-2</v>
      </c>
      <c r="L82" s="339">
        <f>'2M - SGS'!L82</f>
        <v>0.100507</v>
      </c>
      <c r="M82" s="339">
        <f>'2M - SGS'!M82</f>
        <v>8.7251999999999996E-2</v>
      </c>
      <c r="N82" s="339">
        <f>'2M - SGS'!N82</f>
        <v>9.6703999999999998E-2</v>
      </c>
      <c r="O82" s="339">
        <f>'2M - SGS'!O82</f>
        <v>0.106265</v>
      </c>
      <c r="P82" s="339">
        <f>'2M - SGS'!P82</f>
        <v>8.2161999999999999E-2</v>
      </c>
      <c r="Q82" s="339">
        <f>'2M - SGS'!Q82</f>
        <v>7.0887000000000006E-2</v>
      </c>
      <c r="R82" s="339">
        <f>'2M - SGS'!R82</f>
        <v>6.8145999999999998E-2</v>
      </c>
      <c r="S82" s="339">
        <f>'2M - SGS'!S82</f>
        <v>8.1852999999999995E-2</v>
      </c>
      <c r="T82" s="339">
        <f>'2M - SGS'!T82</f>
        <v>6.7163E-2</v>
      </c>
      <c r="U82" s="339">
        <f>'2M - SGS'!U82</f>
        <v>8.6751999999999996E-2</v>
      </c>
      <c r="V82" s="339">
        <f>'2M - SGS'!V82</f>
        <v>6.9401000000000004E-2</v>
      </c>
      <c r="W82" s="339">
        <f>'2M - SGS'!W82</f>
        <v>8.2907999999999996E-2</v>
      </c>
      <c r="X82" s="339">
        <f>'2M - SGS'!X82</f>
        <v>0.100507</v>
      </c>
      <c r="Y82" s="339">
        <f>'2M - SGS'!Y82</f>
        <v>8.7251999999999996E-2</v>
      </c>
      <c r="Z82" s="339">
        <f>'2M - SGS'!Z82</f>
        <v>9.6703999999999998E-2</v>
      </c>
      <c r="AA82" s="339">
        <f>'2M - SGS'!AA82</f>
        <v>0.106265</v>
      </c>
    </row>
    <row r="83" spans="1:27" ht="15.5" x14ac:dyDescent="0.35">
      <c r="A83" s="787"/>
      <c r="B83" s="13" t="str">
        <f t="shared" si="54"/>
        <v>Heating</v>
      </c>
      <c r="C83" s="339">
        <f>'2M - SGS'!C83</f>
        <v>0.210397</v>
      </c>
      <c r="D83" s="339">
        <f>'2M - SGS'!D83</f>
        <v>0.17743600000000001</v>
      </c>
      <c r="E83" s="339">
        <f>'2M - SGS'!E83</f>
        <v>0.13192400000000001</v>
      </c>
      <c r="F83" s="339">
        <f>'2M - SGS'!F83</f>
        <v>5.9718E-2</v>
      </c>
      <c r="G83" s="339">
        <f>'2M - SGS'!G83</f>
        <v>2.6769000000000001E-2</v>
      </c>
      <c r="H83" s="339">
        <f>'2M - SGS'!H83</f>
        <v>4.2950000000000002E-3</v>
      </c>
      <c r="I83" s="339">
        <f>'2M - SGS'!I83</f>
        <v>2.895E-3</v>
      </c>
      <c r="J83" s="339">
        <f>'2M - SGS'!J83</f>
        <v>3.4320000000000002E-3</v>
      </c>
      <c r="K83" s="339">
        <f>'2M - SGS'!K83</f>
        <v>9.4020000000000006E-3</v>
      </c>
      <c r="L83" s="339">
        <f>'2M - SGS'!L83</f>
        <v>5.5496999999999998E-2</v>
      </c>
      <c r="M83" s="339">
        <f>'2M - SGS'!M83</f>
        <v>0.115452</v>
      </c>
      <c r="N83" s="339">
        <f>'2M - SGS'!N83</f>
        <v>0.20278099999999999</v>
      </c>
      <c r="O83" s="339">
        <f>'2M - SGS'!O83</f>
        <v>0.210397</v>
      </c>
      <c r="P83" s="339">
        <f>'2M - SGS'!P83</f>
        <v>0.17743600000000001</v>
      </c>
      <c r="Q83" s="339">
        <f>'2M - SGS'!Q83</f>
        <v>0.13192400000000001</v>
      </c>
      <c r="R83" s="339">
        <f>'2M - SGS'!R83</f>
        <v>5.9718E-2</v>
      </c>
      <c r="S83" s="339">
        <f>'2M - SGS'!S83</f>
        <v>2.6769000000000001E-2</v>
      </c>
      <c r="T83" s="339">
        <f>'2M - SGS'!T83</f>
        <v>4.2950000000000002E-3</v>
      </c>
      <c r="U83" s="339">
        <f>'2M - SGS'!U83</f>
        <v>2.895E-3</v>
      </c>
      <c r="V83" s="339">
        <f>'2M - SGS'!V83</f>
        <v>3.4320000000000002E-3</v>
      </c>
      <c r="W83" s="339">
        <f>'2M - SGS'!W83</f>
        <v>9.4020000000000006E-3</v>
      </c>
      <c r="X83" s="339">
        <f>'2M - SGS'!X83</f>
        <v>5.5496999999999998E-2</v>
      </c>
      <c r="Y83" s="339">
        <f>'2M - SGS'!Y83</f>
        <v>0.115452</v>
      </c>
      <c r="Z83" s="339">
        <f>'2M - SGS'!Z83</f>
        <v>0.20278099999999999</v>
      </c>
      <c r="AA83" s="339">
        <f>'2M - SGS'!AA83</f>
        <v>0.210397</v>
      </c>
    </row>
    <row r="84" spans="1:27" ht="15.5" x14ac:dyDescent="0.35">
      <c r="A84" s="787"/>
      <c r="B84" s="13" t="str">
        <f t="shared" si="54"/>
        <v>HVAC</v>
      </c>
      <c r="C84" s="339">
        <f>'2M - SGS'!C84</f>
        <v>0.107824</v>
      </c>
      <c r="D84" s="339">
        <f>'2M - SGS'!D84</f>
        <v>9.1051999999999994E-2</v>
      </c>
      <c r="E84" s="339">
        <f>'2M - SGS'!E84</f>
        <v>7.1135000000000004E-2</v>
      </c>
      <c r="F84" s="339">
        <f>'2M - SGS'!F84</f>
        <v>4.1179E-2</v>
      </c>
      <c r="G84" s="339">
        <f>'2M - SGS'!G84</f>
        <v>4.4423999999999998E-2</v>
      </c>
      <c r="H84" s="339">
        <f>'2M - SGS'!H84</f>
        <v>0.106128</v>
      </c>
      <c r="I84" s="339">
        <f>'2M - SGS'!I84</f>
        <v>0.14288100000000001</v>
      </c>
      <c r="J84" s="339">
        <f>'2M - SGS'!J84</f>
        <v>0.133494</v>
      </c>
      <c r="K84" s="339">
        <f>'2M - SGS'!K84</f>
        <v>5.781E-2</v>
      </c>
      <c r="L84" s="339">
        <f>'2M - SGS'!L84</f>
        <v>3.8018000000000003E-2</v>
      </c>
      <c r="M84" s="339">
        <f>'2M - SGS'!M84</f>
        <v>6.2103999999999999E-2</v>
      </c>
      <c r="N84" s="339">
        <f>'2M - SGS'!N84</f>
        <v>0.10395</v>
      </c>
      <c r="O84" s="339">
        <f>'2M - SGS'!O84</f>
        <v>0.107824</v>
      </c>
      <c r="P84" s="339">
        <f>'2M - SGS'!P84</f>
        <v>9.1051999999999994E-2</v>
      </c>
      <c r="Q84" s="339">
        <f>'2M - SGS'!Q84</f>
        <v>7.1135000000000004E-2</v>
      </c>
      <c r="R84" s="339">
        <f>'2M - SGS'!R84</f>
        <v>4.1179E-2</v>
      </c>
      <c r="S84" s="339">
        <f>'2M - SGS'!S84</f>
        <v>4.4423999999999998E-2</v>
      </c>
      <c r="T84" s="339">
        <f>'2M - SGS'!T84</f>
        <v>0.106128</v>
      </c>
      <c r="U84" s="339">
        <f>'2M - SGS'!U84</f>
        <v>0.14288100000000001</v>
      </c>
      <c r="V84" s="339">
        <f>'2M - SGS'!V84</f>
        <v>0.133494</v>
      </c>
      <c r="W84" s="339">
        <f>'2M - SGS'!W84</f>
        <v>5.781E-2</v>
      </c>
      <c r="X84" s="339">
        <f>'2M - SGS'!X84</f>
        <v>3.8018000000000003E-2</v>
      </c>
      <c r="Y84" s="339">
        <f>'2M - SGS'!Y84</f>
        <v>6.2103999999999999E-2</v>
      </c>
      <c r="Z84" s="339">
        <f>'2M - SGS'!Z84</f>
        <v>0.10395</v>
      </c>
      <c r="AA84" s="339">
        <f>'2M - SGS'!AA84</f>
        <v>0.107824</v>
      </c>
    </row>
    <row r="85" spans="1:27" ht="15.5" x14ac:dyDescent="0.35">
      <c r="A85" s="787"/>
      <c r="B85" s="13" t="str">
        <f t="shared" si="54"/>
        <v>Lighting</v>
      </c>
      <c r="C85" s="339">
        <f>'2M - SGS'!C85</f>
        <v>9.3563999999999994E-2</v>
      </c>
      <c r="D85" s="339">
        <f>'2M - SGS'!D85</f>
        <v>7.2162000000000004E-2</v>
      </c>
      <c r="E85" s="339">
        <f>'2M - SGS'!E85</f>
        <v>7.8372999999999998E-2</v>
      </c>
      <c r="F85" s="339">
        <f>'2M - SGS'!F85</f>
        <v>7.6534000000000005E-2</v>
      </c>
      <c r="G85" s="339">
        <f>'2M - SGS'!G85</f>
        <v>9.4246999999999997E-2</v>
      </c>
      <c r="H85" s="339">
        <f>'2M - SGS'!H85</f>
        <v>7.5599E-2</v>
      </c>
      <c r="I85" s="339">
        <f>'2M - SGS'!I85</f>
        <v>9.6199999999999994E-2</v>
      </c>
      <c r="J85" s="339">
        <f>'2M - SGS'!J85</f>
        <v>7.7077999999999994E-2</v>
      </c>
      <c r="K85" s="339">
        <f>'2M - SGS'!K85</f>
        <v>8.1374000000000002E-2</v>
      </c>
      <c r="L85" s="339">
        <f>'2M - SGS'!L85</f>
        <v>9.4072000000000003E-2</v>
      </c>
      <c r="M85" s="339">
        <f>'2M - SGS'!M85</f>
        <v>7.6706999999999997E-2</v>
      </c>
      <c r="N85" s="339">
        <f>'2M - SGS'!N85</f>
        <v>8.4089999999999998E-2</v>
      </c>
      <c r="O85" s="339">
        <f>'2M - SGS'!O85</f>
        <v>9.3563999999999994E-2</v>
      </c>
      <c r="P85" s="339">
        <f>'2M - SGS'!P85</f>
        <v>7.2162000000000004E-2</v>
      </c>
      <c r="Q85" s="339">
        <f>'2M - SGS'!Q85</f>
        <v>7.8372999999999998E-2</v>
      </c>
      <c r="R85" s="339">
        <f>'2M - SGS'!R85</f>
        <v>7.6534000000000005E-2</v>
      </c>
      <c r="S85" s="339">
        <f>'2M - SGS'!S85</f>
        <v>9.4246999999999997E-2</v>
      </c>
      <c r="T85" s="339">
        <f>'2M - SGS'!T85</f>
        <v>7.5599E-2</v>
      </c>
      <c r="U85" s="339">
        <f>'2M - SGS'!U85</f>
        <v>9.6199999999999994E-2</v>
      </c>
      <c r="V85" s="339">
        <f>'2M - SGS'!V85</f>
        <v>7.7077999999999994E-2</v>
      </c>
      <c r="W85" s="339">
        <f>'2M - SGS'!W85</f>
        <v>8.1374000000000002E-2</v>
      </c>
      <c r="X85" s="339">
        <f>'2M - SGS'!X85</f>
        <v>9.4072000000000003E-2</v>
      </c>
      <c r="Y85" s="339">
        <f>'2M - SGS'!Y85</f>
        <v>7.6706999999999997E-2</v>
      </c>
      <c r="Z85" s="339">
        <f>'2M - SGS'!Z85</f>
        <v>8.4089999999999998E-2</v>
      </c>
      <c r="AA85" s="339">
        <f>'2M - SGS'!AA85</f>
        <v>9.3563999999999994E-2</v>
      </c>
    </row>
    <row r="86" spans="1:27" ht="15.5" x14ac:dyDescent="0.35">
      <c r="A86" s="787"/>
      <c r="B86" s="13" t="str">
        <f t="shared" si="54"/>
        <v>Miscellaneous</v>
      </c>
      <c r="C86" s="339">
        <f>'2M - SGS'!C86</f>
        <v>8.5109000000000004E-2</v>
      </c>
      <c r="D86" s="339">
        <f>'2M - SGS'!D86</f>
        <v>7.7715000000000006E-2</v>
      </c>
      <c r="E86" s="339">
        <f>'2M - SGS'!E86</f>
        <v>8.6136000000000004E-2</v>
      </c>
      <c r="F86" s="339">
        <f>'2M - SGS'!F86</f>
        <v>7.9796000000000006E-2</v>
      </c>
      <c r="G86" s="339">
        <f>'2M - SGS'!G86</f>
        <v>8.5334999999999994E-2</v>
      </c>
      <c r="H86" s="339">
        <f>'2M - SGS'!H86</f>
        <v>8.1994999999999998E-2</v>
      </c>
      <c r="I86" s="339">
        <f>'2M - SGS'!I86</f>
        <v>8.4098999999999993E-2</v>
      </c>
      <c r="J86" s="339">
        <f>'2M - SGS'!J86</f>
        <v>8.4198999999999996E-2</v>
      </c>
      <c r="K86" s="339">
        <f>'2M - SGS'!K86</f>
        <v>8.2512000000000002E-2</v>
      </c>
      <c r="L86" s="339">
        <f>'2M - SGS'!L86</f>
        <v>8.5277000000000006E-2</v>
      </c>
      <c r="M86" s="339">
        <f>'2M - SGS'!M86</f>
        <v>8.2588999999999996E-2</v>
      </c>
      <c r="N86" s="339">
        <f>'2M - SGS'!N86</f>
        <v>8.5237999999999994E-2</v>
      </c>
      <c r="O86" s="339">
        <f>'2M - SGS'!O86</f>
        <v>8.5109000000000004E-2</v>
      </c>
      <c r="P86" s="339">
        <f>'2M - SGS'!P86</f>
        <v>7.7715000000000006E-2</v>
      </c>
      <c r="Q86" s="339">
        <f>'2M - SGS'!Q86</f>
        <v>8.6136000000000004E-2</v>
      </c>
      <c r="R86" s="339">
        <f>'2M - SGS'!R86</f>
        <v>7.9796000000000006E-2</v>
      </c>
      <c r="S86" s="339">
        <f>'2M - SGS'!S86</f>
        <v>8.5334999999999994E-2</v>
      </c>
      <c r="T86" s="339">
        <f>'2M - SGS'!T86</f>
        <v>8.1994999999999998E-2</v>
      </c>
      <c r="U86" s="339">
        <f>'2M - SGS'!U86</f>
        <v>8.4098999999999993E-2</v>
      </c>
      <c r="V86" s="339">
        <f>'2M - SGS'!V86</f>
        <v>8.4198999999999996E-2</v>
      </c>
      <c r="W86" s="339">
        <f>'2M - SGS'!W86</f>
        <v>8.2512000000000002E-2</v>
      </c>
      <c r="X86" s="339">
        <f>'2M - SGS'!X86</f>
        <v>8.5277000000000006E-2</v>
      </c>
      <c r="Y86" s="339">
        <f>'2M - SGS'!Y86</f>
        <v>8.2588999999999996E-2</v>
      </c>
      <c r="Z86" s="339">
        <f>'2M - SGS'!Z86</f>
        <v>8.5237999999999994E-2</v>
      </c>
      <c r="AA86" s="339">
        <f>'2M - SGS'!AA86</f>
        <v>8.5109000000000004E-2</v>
      </c>
    </row>
    <row r="87" spans="1:27" ht="15.5" x14ac:dyDescent="0.35">
      <c r="A87" s="787"/>
      <c r="B87" s="13" t="str">
        <f t="shared" si="54"/>
        <v>Motors</v>
      </c>
      <c r="C87" s="339">
        <f>'2M - SGS'!C87</f>
        <v>8.5109000000000004E-2</v>
      </c>
      <c r="D87" s="339">
        <f>'2M - SGS'!D87</f>
        <v>7.7715000000000006E-2</v>
      </c>
      <c r="E87" s="339">
        <f>'2M - SGS'!E87</f>
        <v>8.6136000000000004E-2</v>
      </c>
      <c r="F87" s="339">
        <f>'2M - SGS'!F87</f>
        <v>7.9796000000000006E-2</v>
      </c>
      <c r="G87" s="339">
        <f>'2M - SGS'!G87</f>
        <v>8.5334999999999994E-2</v>
      </c>
      <c r="H87" s="339">
        <f>'2M - SGS'!H87</f>
        <v>8.1994999999999998E-2</v>
      </c>
      <c r="I87" s="339">
        <f>'2M - SGS'!I87</f>
        <v>8.4098999999999993E-2</v>
      </c>
      <c r="J87" s="339">
        <f>'2M - SGS'!J87</f>
        <v>8.4198999999999996E-2</v>
      </c>
      <c r="K87" s="339">
        <f>'2M - SGS'!K87</f>
        <v>8.2512000000000002E-2</v>
      </c>
      <c r="L87" s="339">
        <f>'2M - SGS'!L87</f>
        <v>8.5277000000000006E-2</v>
      </c>
      <c r="M87" s="339">
        <f>'2M - SGS'!M87</f>
        <v>8.2588999999999996E-2</v>
      </c>
      <c r="N87" s="339">
        <f>'2M - SGS'!N87</f>
        <v>8.5237999999999994E-2</v>
      </c>
      <c r="O87" s="339">
        <f>'2M - SGS'!O87</f>
        <v>8.5109000000000004E-2</v>
      </c>
      <c r="P87" s="339">
        <f>'2M - SGS'!P87</f>
        <v>7.7715000000000006E-2</v>
      </c>
      <c r="Q87" s="339">
        <f>'2M - SGS'!Q87</f>
        <v>8.6136000000000004E-2</v>
      </c>
      <c r="R87" s="339">
        <f>'2M - SGS'!R87</f>
        <v>7.9796000000000006E-2</v>
      </c>
      <c r="S87" s="339">
        <f>'2M - SGS'!S87</f>
        <v>8.5334999999999994E-2</v>
      </c>
      <c r="T87" s="339">
        <f>'2M - SGS'!T87</f>
        <v>8.1994999999999998E-2</v>
      </c>
      <c r="U87" s="339">
        <f>'2M - SGS'!U87</f>
        <v>8.4098999999999993E-2</v>
      </c>
      <c r="V87" s="339">
        <f>'2M - SGS'!V87</f>
        <v>8.4198999999999996E-2</v>
      </c>
      <c r="W87" s="339">
        <f>'2M - SGS'!W87</f>
        <v>8.2512000000000002E-2</v>
      </c>
      <c r="X87" s="339">
        <f>'2M - SGS'!X87</f>
        <v>8.5277000000000006E-2</v>
      </c>
      <c r="Y87" s="339">
        <f>'2M - SGS'!Y87</f>
        <v>8.2588999999999996E-2</v>
      </c>
      <c r="Z87" s="339">
        <f>'2M - SGS'!Z87</f>
        <v>8.5237999999999994E-2</v>
      </c>
      <c r="AA87" s="339">
        <f>'2M - SGS'!AA87</f>
        <v>8.5109000000000004E-2</v>
      </c>
    </row>
    <row r="88" spans="1:27" ht="15.5" x14ac:dyDescent="0.35">
      <c r="A88" s="787"/>
      <c r="B88" s="13" t="str">
        <f t="shared" si="54"/>
        <v>Process</v>
      </c>
      <c r="C88" s="339">
        <f>'2M - SGS'!C88</f>
        <v>8.5109000000000004E-2</v>
      </c>
      <c r="D88" s="339">
        <f>'2M - SGS'!D88</f>
        <v>7.7715000000000006E-2</v>
      </c>
      <c r="E88" s="339">
        <f>'2M - SGS'!E88</f>
        <v>8.6136000000000004E-2</v>
      </c>
      <c r="F88" s="339">
        <f>'2M - SGS'!F88</f>
        <v>7.9796000000000006E-2</v>
      </c>
      <c r="G88" s="339">
        <f>'2M - SGS'!G88</f>
        <v>8.5334999999999994E-2</v>
      </c>
      <c r="H88" s="339">
        <f>'2M - SGS'!H88</f>
        <v>8.1994999999999998E-2</v>
      </c>
      <c r="I88" s="339">
        <f>'2M - SGS'!I88</f>
        <v>8.4098999999999993E-2</v>
      </c>
      <c r="J88" s="339">
        <f>'2M - SGS'!J88</f>
        <v>8.4198999999999996E-2</v>
      </c>
      <c r="K88" s="339">
        <f>'2M - SGS'!K88</f>
        <v>8.2512000000000002E-2</v>
      </c>
      <c r="L88" s="339">
        <f>'2M - SGS'!L88</f>
        <v>8.5277000000000006E-2</v>
      </c>
      <c r="M88" s="339">
        <f>'2M - SGS'!M88</f>
        <v>8.2588999999999996E-2</v>
      </c>
      <c r="N88" s="339">
        <f>'2M - SGS'!N88</f>
        <v>8.5237999999999994E-2</v>
      </c>
      <c r="O88" s="339">
        <f>'2M - SGS'!O88</f>
        <v>8.5109000000000004E-2</v>
      </c>
      <c r="P88" s="339">
        <f>'2M - SGS'!P88</f>
        <v>7.7715000000000006E-2</v>
      </c>
      <c r="Q88" s="339">
        <f>'2M - SGS'!Q88</f>
        <v>8.6136000000000004E-2</v>
      </c>
      <c r="R88" s="339">
        <f>'2M - SGS'!R88</f>
        <v>7.9796000000000006E-2</v>
      </c>
      <c r="S88" s="339">
        <f>'2M - SGS'!S88</f>
        <v>8.5334999999999994E-2</v>
      </c>
      <c r="T88" s="339">
        <f>'2M - SGS'!T88</f>
        <v>8.1994999999999998E-2</v>
      </c>
      <c r="U88" s="339">
        <f>'2M - SGS'!U88</f>
        <v>8.4098999999999993E-2</v>
      </c>
      <c r="V88" s="339">
        <f>'2M - SGS'!V88</f>
        <v>8.4198999999999996E-2</v>
      </c>
      <c r="W88" s="339">
        <f>'2M - SGS'!W88</f>
        <v>8.2512000000000002E-2</v>
      </c>
      <c r="X88" s="339">
        <f>'2M - SGS'!X88</f>
        <v>8.5277000000000006E-2</v>
      </c>
      <c r="Y88" s="339">
        <f>'2M - SGS'!Y88</f>
        <v>8.2588999999999996E-2</v>
      </c>
      <c r="Z88" s="339">
        <f>'2M - SGS'!Z88</f>
        <v>8.5237999999999994E-2</v>
      </c>
      <c r="AA88" s="339">
        <f>'2M - SGS'!AA88</f>
        <v>8.5109000000000004E-2</v>
      </c>
    </row>
    <row r="89" spans="1:27" ht="15.5" x14ac:dyDescent="0.35">
      <c r="A89" s="787"/>
      <c r="B89" s="13" t="str">
        <f t="shared" si="54"/>
        <v>Refrigeration</v>
      </c>
      <c r="C89" s="339">
        <f>'2M - SGS'!C89</f>
        <v>8.3486000000000005E-2</v>
      </c>
      <c r="D89" s="339">
        <f>'2M - SGS'!D89</f>
        <v>7.6158000000000003E-2</v>
      </c>
      <c r="E89" s="339">
        <f>'2M - SGS'!E89</f>
        <v>8.3346000000000003E-2</v>
      </c>
      <c r="F89" s="339">
        <f>'2M - SGS'!F89</f>
        <v>8.0782999999999994E-2</v>
      </c>
      <c r="G89" s="339">
        <f>'2M - SGS'!G89</f>
        <v>8.5133E-2</v>
      </c>
      <c r="H89" s="339">
        <f>'2M - SGS'!H89</f>
        <v>8.4294999999999995E-2</v>
      </c>
      <c r="I89" s="339">
        <f>'2M - SGS'!I89</f>
        <v>8.7456999999999993E-2</v>
      </c>
      <c r="J89" s="339">
        <f>'2M - SGS'!J89</f>
        <v>8.7230000000000002E-2</v>
      </c>
      <c r="K89" s="339">
        <f>'2M - SGS'!K89</f>
        <v>8.3319000000000004E-2</v>
      </c>
      <c r="L89" s="339">
        <f>'2M - SGS'!L89</f>
        <v>8.4562999999999999E-2</v>
      </c>
      <c r="M89" s="339">
        <f>'2M - SGS'!M89</f>
        <v>8.1112000000000004E-2</v>
      </c>
      <c r="N89" s="339">
        <f>'2M - SGS'!N89</f>
        <v>8.3118999999999998E-2</v>
      </c>
      <c r="O89" s="339">
        <f>'2M - SGS'!O89</f>
        <v>8.3486000000000005E-2</v>
      </c>
      <c r="P89" s="339">
        <f>'2M - SGS'!P89</f>
        <v>7.6158000000000003E-2</v>
      </c>
      <c r="Q89" s="339">
        <f>'2M - SGS'!Q89</f>
        <v>8.3346000000000003E-2</v>
      </c>
      <c r="R89" s="339">
        <f>'2M - SGS'!R89</f>
        <v>8.0782999999999994E-2</v>
      </c>
      <c r="S89" s="339">
        <f>'2M - SGS'!S89</f>
        <v>8.5133E-2</v>
      </c>
      <c r="T89" s="339">
        <f>'2M - SGS'!T89</f>
        <v>8.4294999999999995E-2</v>
      </c>
      <c r="U89" s="339">
        <f>'2M - SGS'!U89</f>
        <v>8.7456999999999993E-2</v>
      </c>
      <c r="V89" s="339">
        <f>'2M - SGS'!V89</f>
        <v>8.7230000000000002E-2</v>
      </c>
      <c r="W89" s="339">
        <f>'2M - SGS'!W89</f>
        <v>8.3319000000000004E-2</v>
      </c>
      <c r="X89" s="339">
        <f>'2M - SGS'!X89</f>
        <v>8.4562999999999999E-2</v>
      </c>
      <c r="Y89" s="339">
        <f>'2M - SGS'!Y89</f>
        <v>8.1112000000000004E-2</v>
      </c>
      <c r="Z89" s="339">
        <f>'2M - SGS'!Z89</f>
        <v>8.3118999999999998E-2</v>
      </c>
      <c r="AA89" s="339">
        <f>'2M - SGS'!AA89</f>
        <v>8.3486000000000005E-2</v>
      </c>
    </row>
    <row r="90" spans="1:27" ht="16" thickBot="1" x14ac:dyDescent="0.4">
      <c r="A90" s="788"/>
      <c r="B90" s="14" t="str">
        <f t="shared" si="54"/>
        <v>Water Heating</v>
      </c>
      <c r="C90" s="340">
        <f>'2M - SGS'!C90</f>
        <v>0.108255</v>
      </c>
      <c r="D90" s="340">
        <f>'2M - SGS'!D90</f>
        <v>9.1078000000000006E-2</v>
      </c>
      <c r="E90" s="340">
        <f>'2M - SGS'!E90</f>
        <v>8.5239999999999996E-2</v>
      </c>
      <c r="F90" s="340">
        <f>'2M - SGS'!F90</f>
        <v>7.2980000000000003E-2</v>
      </c>
      <c r="G90" s="340">
        <f>'2M - SGS'!G90</f>
        <v>7.9849000000000003E-2</v>
      </c>
      <c r="H90" s="340">
        <f>'2M - SGS'!H90</f>
        <v>7.2720999999999994E-2</v>
      </c>
      <c r="I90" s="340">
        <f>'2M - SGS'!I90</f>
        <v>7.4929999999999997E-2</v>
      </c>
      <c r="J90" s="340">
        <f>'2M - SGS'!J90</f>
        <v>7.5861999999999999E-2</v>
      </c>
      <c r="K90" s="340">
        <f>'2M - SGS'!K90</f>
        <v>7.5733999999999996E-2</v>
      </c>
      <c r="L90" s="340">
        <f>'2M - SGS'!L90</f>
        <v>8.2808000000000007E-2</v>
      </c>
      <c r="M90" s="340">
        <f>'2M - SGS'!M90</f>
        <v>8.6345000000000005E-2</v>
      </c>
      <c r="N90" s="340">
        <f>'2M - SGS'!N90</f>
        <v>9.4200000000000006E-2</v>
      </c>
      <c r="O90" s="340">
        <f>'2M - SGS'!O90</f>
        <v>0.108255</v>
      </c>
      <c r="P90" s="340">
        <f>'2M - SGS'!P90</f>
        <v>9.1078000000000006E-2</v>
      </c>
      <c r="Q90" s="340">
        <f>'2M - SGS'!Q90</f>
        <v>8.5239999999999996E-2</v>
      </c>
      <c r="R90" s="340">
        <f>'2M - SGS'!R90</f>
        <v>7.2980000000000003E-2</v>
      </c>
      <c r="S90" s="340">
        <f>'2M - SGS'!S90</f>
        <v>7.9849000000000003E-2</v>
      </c>
      <c r="T90" s="340">
        <f>'2M - SGS'!T90</f>
        <v>7.2720999999999994E-2</v>
      </c>
      <c r="U90" s="340">
        <f>'2M - SGS'!U90</f>
        <v>7.4929999999999997E-2</v>
      </c>
      <c r="V90" s="340">
        <f>'2M - SGS'!V90</f>
        <v>7.5861999999999999E-2</v>
      </c>
      <c r="W90" s="340">
        <f>'2M - SGS'!W90</f>
        <v>7.5733999999999996E-2</v>
      </c>
      <c r="X90" s="340">
        <f>'2M - SGS'!X90</f>
        <v>8.2808000000000007E-2</v>
      </c>
      <c r="Y90" s="340">
        <f>'2M - SGS'!Y90</f>
        <v>8.6345000000000005E-2</v>
      </c>
      <c r="Z90" s="340">
        <f>'2M - SGS'!Z90</f>
        <v>9.4200000000000006E-2</v>
      </c>
      <c r="AA90" s="340">
        <f>'2M - SGS'!AA90</f>
        <v>0.108255</v>
      </c>
    </row>
    <row r="91" spans="1:27" ht="15" thickBot="1" x14ac:dyDescent="0.4"/>
    <row r="92" spans="1:27" ht="15" customHeight="1" thickBot="1" x14ac:dyDescent="0.4">
      <c r="A92" s="808" t="s">
        <v>28</v>
      </c>
      <c r="B92" s="261" t="s">
        <v>31</v>
      </c>
      <c r="C92" s="156">
        <f>C$4</f>
        <v>44562</v>
      </c>
      <c r="D92" s="156">
        <f t="shared" ref="D92:AA92" si="55">D$4</f>
        <v>44593</v>
      </c>
      <c r="E92" s="156">
        <f t="shared" si="55"/>
        <v>44621</v>
      </c>
      <c r="F92" s="156">
        <f t="shared" si="55"/>
        <v>44652</v>
      </c>
      <c r="G92" s="156">
        <f t="shared" si="55"/>
        <v>44682</v>
      </c>
      <c r="H92" s="156">
        <f t="shared" si="55"/>
        <v>44713</v>
      </c>
      <c r="I92" s="156">
        <f t="shared" si="55"/>
        <v>44743</v>
      </c>
      <c r="J92" s="156">
        <f t="shared" si="55"/>
        <v>44774</v>
      </c>
      <c r="K92" s="156">
        <f t="shared" si="55"/>
        <v>44805</v>
      </c>
      <c r="L92" s="156">
        <f t="shared" si="55"/>
        <v>44835</v>
      </c>
      <c r="M92" s="156">
        <f t="shared" si="55"/>
        <v>44866</v>
      </c>
      <c r="N92" s="156">
        <f t="shared" si="55"/>
        <v>44896</v>
      </c>
      <c r="O92" s="156">
        <f t="shared" si="55"/>
        <v>44927</v>
      </c>
      <c r="P92" s="156">
        <f t="shared" si="55"/>
        <v>44958</v>
      </c>
      <c r="Q92" s="156">
        <f t="shared" si="55"/>
        <v>44986</v>
      </c>
      <c r="R92" s="156">
        <f t="shared" si="55"/>
        <v>45017</v>
      </c>
      <c r="S92" s="156">
        <f t="shared" si="55"/>
        <v>45047</v>
      </c>
      <c r="T92" s="156">
        <f t="shared" si="55"/>
        <v>45078</v>
      </c>
      <c r="U92" s="156">
        <f t="shared" si="55"/>
        <v>45108</v>
      </c>
      <c r="V92" s="156">
        <f t="shared" si="55"/>
        <v>45139</v>
      </c>
      <c r="W92" s="156">
        <f t="shared" si="55"/>
        <v>45170</v>
      </c>
      <c r="X92" s="156">
        <f t="shared" si="55"/>
        <v>45200</v>
      </c>
      <c r="Y92" s="156">
        <f t="shared" si="55"/>
        <v>45231</v>
      </c>
      <c r="Z92" s="156">
        <f t="shared" si="55"/>
        <v>45261</v>
      </c>
      <c r="AA92" s="156">
        <f t="shared" si="55"/>
        <v>45292</v>
      </c>
    </row>
    <row r="93" spans="1:27" x14ac:dyDescent="0.35">
      <c r="A93" s="809"/>
      <c r="B93" s="11" t="s">
        <v>20</v>
      </c>
      <c r="C93" s="321">
        <v>3.2899999999999999E-2</v>
      </c>
      <c r="D93" s="321">
        <v>3.3628999999999999E-2</v>
      </c>
      <c r="E93" s="570">
        <v>3.8399999999999997E-2</v>
      </c>
      <c r="F93" s="570">
        <v>3.9986000000000001E-2</v>
      </c>
      <c r="G93" s="570">
        <v>4.1888000000000002E-2</v>
      </c>
      <c r="H93" s="570">
        <v>7.8059000000000003E-2</v>
      </c>
      <c r="I93" s="570">
        <v>7.3399000000000006E-2</v>
      </c>
      <c r="J93" s="570">
        <v>7.5392000000000001E-2</v>
      </c>
      <c r="K93" s="570">
        <v>7.4381000000000003E-2</v>
      </c>
      <c r="L93" s="570">
        <v>4.0177999999999998E-2</v>
      </c>
      <c r="M93" s="570">
        <v>4.0493000000000001E-2</v>
      </c>
      <c r="N93" s="570">
        <v>3.8906999999999997E-2</v>
      </c>
      <c r="O93" s="570">
        <v>3.7309000000000002E-2</v>
      </c>
      <c r="P93" s="570">
        <v>3.7734999999999998E-2</v>
      </c>
      <c r="Q93" s="570">
        <v>3.8399999999999997E-2</v>
      </c>
      <c r="R93" s="570">
        <v>3.9986000000000001E-2</v>
      </c>
      <c r="S93" s="570">
        <v>4.1888000000000002E-2</v>
      </c>
      <c r="T93" s="570">
        <v>7.8059000000000003E-2</v>
      </c>
      <c r="U93" s="570">
        <v>7.3399000000000006E-2</v>
      </c>
      <c r="V93" s="570">
        <v>7.5392000000000001E-2</v>
      </c>
      <c r="W93" s="570">
        <v>7.4381000000000003E-2</v>
      </c>
      <c r="X93" s="570">
        <v>4.0177999999999998E-2</v>
      </c>
      <c r="Y93" s="570">
        <v>4.0493000000000001E-2</v>
      </c>
      <c r="Z93" s="570">
        <v>3.8906999999999997E-2</v>
      </c>
      <c r="AA93" s="570">
        <v>3.7309000000000002E-2</v>
      </c>
    </row>
    <row r="94" spans="1:27" x14ac:dyDescent="0.35">
      <c r="A94" s="809"/>
      <c r="B94" s="11" t="s">
        <v>0</v>
      </c>
      <c r="C94" s="321">
        <v>3.4639999999999997E-2</v>
      </c>
      <c r="D94" s="321">
        <v>3.6375999999999999E-2</v>
      </c>
      <c r="E94" s="570">
        <v>4.2527000000000002E-2</v>
      </c>
      <c r="F94" s="570">
        <v>4.2639999999999997E-2</v>
      </c>
      <c r="G94" s="570">
        <v>4.7012999999999999E-2</v>
      </c>
      <c r="H94" s="570">
        <v>9.5856999999999998E-2</v>
      </c>
      <c r="I94" s="570">
        <v>8.7961999999999999E-2</v>
      </c>
      <c r="J94" s="570">
        <v>9.2041999999999999E-2</v>
      </c>
      <c r="K94" s="570">
        <v>9.3056E-2</v>
      </c>
      <c r="L94" s="570">
        <v>4.3665000000000002E-2</v>
      </c>
      <c r="M94" s="570">
        <v>4.4187999999999998E-2</v>
      </c>
      <c r="N94" s="570">
        <v>4.1578999999999998E-2</v>
      </c>
      <c r="O94" s="570">
        <v>4.0160000000000001E-2</v>
      </c>
      <c r="P94" s="570">
        <v>4.1161999999999997E-2</v>
      </c>
      <c r="Q94" s="570">
        <v>4.2527000000000002E-2</v>
      </c>
      <c r="R94" s="570">
        <v>4.2639999999999997E-2</v>
      </c>
      <c r="S94" s="570">
        <v>4.7012999999999999E-2</v>
      </c>
      <c r="T94" s="570">
        <v>9.5856999999999998E-2</v>
      </c>
      <c r="U94" s="570">
        <v>8.7961999999999999E-2</v>
      </c>
      <c r="V94" s="570">
        <v>9.2041999999999999E-2</v>
      </c>
      <c r="W94" s="570">
        <v>9.3056E-2</v>
      </c>
      <c r="X94" s="570">
        <v>4.3665000000000002E-2</v>
      </c>
      <c r="Y94" s="570">
        <v>4.4187999999999998E-2</v>
      </c>
      <c r="Z94" s="570">
        <v>4.1578999999999998E-2</v>
      </c>
      <c r="AA94" s="570">
        <v>4.0160000000000001E-2</v>
      </c>
    </row>
    <row r="95" spans="1:27" x14ac:dyDescent="0.35">
      <c r="A95" s="809"/>
      <c r="B95" s="11" t="s">
        <v>21</v>
      </c>
      <c r="C95" s="321">
        <v>3.3316999999999999E-2</v>
      </c>
      <c r="D95" s="321">
        <v>3.3644E-2</v>
      </c>
      <c r="E95" s="570">
        <v>3.9269999999999999E-2</v>
      </c>
      <c r="F95" s="570">
        <v>4.2201000000000002E-2</v>
      </c>
      <c r="G95" s="570">
        <v>4.3770000000000003E-2</v>
      </c>
      <c r="H95" s="570">
        <v>8.3545999999999995E-2</v>
      </c>
      <c r="I95" s="570">
        <v>7.8423999999999994E-2</v>
      </c>
      <c r="J95" s="570">
        <v>8.0908999999999995E-2</v>
      </c>
      <c r="K95" s="570">
        <v>7.8895000000000007E-2</v>
      </c>
      <c r="L95" s="570">
        <v>4.1924000000000003E-2</v>
      </c>
      <c r="M95" s="570">
        <v>4.1909000000000002E-2</v>
      </c>
      <c r="N95" s="570">
        <v>4.0132000000000001E-2</v>
      </c>
      <c r="O95" s="570">
        <v>3.8309000000000003E-2</v>
      </c>
      <c r="P95" s="570">
        <v>3.8567999999999998E-2</v>
      </c>
      <c r="Q95" s="570">
        <v>3.9269999999999999E-2</v>
      </c>
      <c r="R95" s="570">
        <v>4.2201000000000002E-2</v>
      </c>
      <c r="S95" s="570">
        <v>4.3770000000000003E-2</v>
      </c>
      <c r="T95" s="570">
        <v>8.3545999999999995E-2</v>
      </c>
      <c r="U95" s="570">
        <v>7.8423999999999994E-2</v>
      </c>
      <c r="V95" s="570">
        <v>8.0908999999999995E-2</v>
      </c>
      <c r="W95" s="570">
        <v>7.8895000000000007E-2</v>
      </c>
      <c r="X95" s="570">
        <v>4.1924000000000003E-2</v>
      </c>
      <c r="Y95" s="570">
        <v>4.1909000000000002E-2</v>
      </c>
      <c r="Z95" s="570">
        <v>4.0132000000000001E-2</v>
      </c>
      <c r="AA95" s="570">
        <v>3.8309000000000003E-2</v>
      </c>
    </row>
    <row r="96" spans="1:27" x14ac:dyDescent="0.35">
      <c r="A96" s="809"/>
      <c r="B96" s="11" t="s">
        <v>1</v>
      </c>
      <c r="C96" s="321">
        <v>2.5860999999999999E-2</v>
      </c>
      <c r="D96" s="321">
        <v>2.6527999999999999E-2</v>
      </c>
      <c r="E96" s="570">
        <v>3.9697000000000003E-2</v>
      </c>
      <c r="F96" s="570">
        <v>4.7393999999999999E-2</v>
      </c>
      <c r="G96" s="570">
        <v>5.3057E-2</v>
      </c>
      <c r="H96" s="570">
        <v>9.6768999999999994E-2</v>
      </c>
      <c r="I96" s="570">
        <v>8.8381000000000001E-2</v>
      </c>
      <c r="J96" s="570">
        <v>9.2607999999999996E-2</v>
      </c>
      <c r="K96" s="570">
        <v>9.6897999999999998E-2</v>
      </c>
      <c r="L96" s="570">
        <v>4.8348000000000002E-2</v>
      </c>
      <c r="M96" s="570">
        <v>4.7794999999999997E-2</v>
      </c>
      <c r="N96" s="570">
        <v>4.0001000000000002E-2</v>
      </c>
      <c r="O96" s="570">
        <v>3.7989000000000002E-2</v>
      </c>
      <c r="P96" s="570">
        <v>3.8843999999999997E-2</v>
      </c>
      <c r="Q96" s="570">
        <v>3.9697000000000003E-2</v>
      </c>
      <c r="R96" s="570">
        <v>4.7393999999999999E-2</v>
      </c>
      <c r="S96" s="570">
        <v>5.3057E-2</v>
      </c>
      <c r="T96" s="570">
        <v>9.6768999999999994E-2</v>
      </c>
      <c r="U96" s="570">
        <v>8.8381000000000001E-2</v>
      </c>
      <c r="V96" s="570">
        <v>9.2607999999999996E-2</v>
      </c>
      <c r="W96" s="570">
        <v>9.6897999999999998E-2</v>
      </c>
      <c r="X96" s="570">
        <v>4.8348000000000002E-2</v>
      </c>
      <c r="Y96" s="570">
        <v>4.7794999999999997E-2</v>
      </c>
      <c r="Z96" s="570">
        <v>4.0001000000000002E-2</v>
      </c>
      <c r="AA96" s="570">
        <v>3.7989000000000002E-2</v>
      </c>
    </row>
    <row r="97" spans="1:27" x14ac:dyDescent="0.35">
      <c r="A97" s="809"/>
      <c r="B97" s="11" t="s">
        <v>22</v>
      </c>
      <c r="C97" s="321">
        <v>2.5881000000000001E-2</v>
      </c>
      <c r="D97" s="321">
        <v>2.6544000000000002E-2</v>
      </c>
      <c r="E97" s="570">
        <v>3.0325999999999999E-2</v>
      </c>
      <c r="F97" s="570">
        <v>3.1985E-2</v>
      </c>
      <c r="G97" s="570">
        <v>3.2126000000000002E-2</v>
      </c>
      <c r="H97" s="570">
        <v>5.2953E-2</v>
      </c>
      <c r="I97" s="570">
        <v>4.9581E-2</v>
      </c>
      <c r="J97" s="570">
        <v>5.0102000000000001E-2</v>
      </c>
      <c r="K97" s="570">
        <v>5.1368999999999998E-2</v>
      </c>
      <c r="L97" s="570">
        <v>3.1073E-2</v>
      </c>
      <c r="M97" s="570">
        <v>3.1452000000000001E-2</v>
      </c>
      <c r="N97" s="570">
        <v>3.0643E-2</v>
      </c>
      <c r="O97" s="570">
        <v>2.9585E-2</v>
      </c>
      <c r="P97" s="570">
        <v>2.9943000000000001E-2</v>
      </c>
      <c r="Q97" s="570">
        <v>3.0325999999999999E-2</v>
      </c>
      <c r="R97" s="570">
        <v>3.1985E-2</v>
      </c>
      <c r="S97" s="570">
        <v>3.2126000000000002E-2</v>
      </c>
      <c r="T97" s="570">
        <v>5.2953E-2</v>
      </c>
      <c r="U97" s="570">
        <v>4.9581E-2</v>
      </c>
      <c r="V97" s="570">
        <v>5.0102000000000001E-2</v>
      </c>
      <c r="W97" s="570">
        <v>5.1368999999999998E-2</v>
      </c>
      <c r="X97" s="570">
        <v>3.1073E-2</v>
      </c>
      <c r="Y97" s="570">
        <v>3.1452000000000001E-2</v>
      </c>
      <c r="Z97" s="570">
        <v>3.0643E-2</v>
      </c>
      <c r="AA97" s="570">
        <v>2.9585E-2</v>
      </c>
    </row>
    <row r="98" spans="1:27" x14ac:dyDescent="0.35">
      <c r="A98" s="809"/>
      <c r="B98" s="11" t="s">
        <v>9</v>
      </c>
      <c r="C98" s="321">
        <v>3.4639999999999997E-2</v>
      </c>
      <c r="D98" s="321">
        <v>3.6391E-2</v>
      </c>
      <c r="E98" s="570">
        <v>4.0448999999999999E-2</v>
      </c>
      <c r="F98" s="570">
        <v>4.1125000000000002E-2</v>
      </c>
      <c r="G98" s="570">
        <v>4.1331E-2</v>
      </c>
      <c r="H98" s="570">
        <v>5.2465999999999999E-2</v>
      </c>
      <c r="I98" s="570">
        <v>4.9121999999999999E-2</v>
      </c>
      <c r="J98" s="570">
        <v>4.9611000000000002E-2</v>
      </c>
      <c r="K98" s="570">
        <v>7.6652999999999999E-2</v>
      </c>
      <c r="L98" s="570">
        <v>4.0395E-2</v>
      </c>
      <c r="M98" s="570">
        <v>4.1298000000000001E-2</v>
      </c>
      <c r="N98" s="570">
        <v>3.9198999999999998E-2</v>
      </c>
      <c r="O98" s="570">
        <v>3.8060999999999998E-2</v>
      </c>
      <c r="P98" s="570">
        <v>3.8934000000000003E-2</v>
      </c>
      <c r="Q98" s="570">
        <v>4.0448999999999999E-2</v>
      </c>
      <c r="R98" s="570">
        <v>4.1125000000000002E-2</v>
      </c>
      <c r="S98" s="570">
        <v>4.1331E-2</v>
      </c>
      <c r="T98" s="570">
        <v>5.2465999999999999E-2</v>
      </c>
      <c r="U98" s="570">
        <v>4.9121999999999999E-2</v>
      </c>
      <c r="V98" s="570">
        <v>4.9611000000000002E-2</v>
      </c>
      <c r="W98" s="570">
        <v>7.6652999999999999E-2</v>
      </c>
      <c r="X98" s="570">
        <v>4.0395E-2</v>
      </c>
      <c r="Y98" s="570">
        <v>4.1298000000000001E-2</v>
      </c>
      <c r="Z98" s="570">
        <v>3.9198999999999998E-2</v>
      </c>
      <c r="AA98" s="570">
        <v>3.8060999999999998E-2</v>
      </c>
    </row>
    <row r="99" spans="1:27" x14ac:dyDescent="0.35">
      <c r="A99" s="809"/>
      <c r="B99" s="11" t="s">
        <v>3</v>
      </c>
      <c r="C99" s="321">
        <v>3.4639999999999997E-2</v>
      </c>
      <c r="D99" s="321">
        <v>3.6375999999999999E-2</v>
      </c>
      <c r="E99" s="570">
        <v>4.2527000000000002E-2</v>
      </c>
      <c r="F99" s="570">
        <v>4.2639999999999997E-2</v>
      </c>
      <c r="G99" s="570">
        <v>4.7012999999999999E-2</v>
      </c>
      <c r="H99" s="570">
        <v>9.5856999999999998E-2</v>
      </c>
      <c r="I99" s="570">
        <v>8.7961999999999999E-2</v>
      </c>
      <c r="J99" s="570">
        <v>9.2041999999999999E-2</v>
      </c>
      <c r="K99" s="570">
        <v>9.3056E-2</v>
      </c>
      <c r="L99" s="570">
        <v>4.3665000000000002E-2</v>
      </c>
      <c r="M99" s="570">
        <v>4.4187999999999998E-2</v>
      </c>
      <c r="N99" s="570">
        <v>4.1578999999999998E-2</v>
      </c>
      <c r="O99" s="570">
        <v>4.0160000000000001E-2</v>
      </c>
      <c r="P99" s="570">
        <v>4.1161999999999997E-2</v>
      </c>
      <c r="Q99" s="570">
        <v>4.2527000000000002E-2</v>
      </c>
      <c r="R99" s="570">
        <v>4.2639999999999997E-2</v>
      </c>
      <c r="S99" s="570">
        <v>4.7012999999999999E-2</v>
      </c>
      <c r="T99" s="570">
        <v>9.5856999999999998E-2</v>
      </c>
      <c r="U99" s="570">
        <v>8.7961999999999999E-2</v>
      </c>
      <c r="V99" s="570">
        <v>9.2041999999999999E-2</v>
      </c>
      <c r="W99" s="570">
        <v>9.3056E-2</v>
      </c>
      <c r="X99" s="570">
        <v>4.3665000000000002E-2</v>
      </c>
      <c r="Y99" s="570">
        <v>4.4187999999999998E-2</v>
      </c>
      <c r="Z99" s="570">
        <v>4.1578999999999998E-2</v>
      </c>
      <c r="AA99" s="570">
        <v>4.0160000000000001E-2</v>
      </c>
    </row>
    <row r="100" spans="1:27" x14ac:dyDescent="0.35">
      <c r="A100" s="809"/>
      <c r="B100" s="11" t="s">
        <v>4</v>
      </c>
      <c r="C100" s="321">
        <v>3.4153999999999997E-2</v>
      </c>
      <c r="D100" s="321">
        <v>3.4536999999999998E-2</v>
      </c>
      <c r="E100" s="570">
        <v>3.9933000000000003E-2</v>
      </c>
      <c r="F100" s="570">
        <v>4.2049000000000003E-2</v>
      </c>
      <c r="G100" s="570">
        <v>4.4006999999999998E-2</v>
      </c>
      <c r="H100" s="570">
        <v>8.2470000000000002E-2</v>
      </c>
      <c r="I100" s="570">
        <v>7.7552999999999997E-2</v>
      </c>
      <c r="J100" s="570">
        <v>7.9729999999999995E-2</v>
      </c>
      <c r="K100" s="570">
        <v>7.6447000000000001E-2</v>
      </c>
      <c r="L100" s="570">
        <v>4.2173000000000002E-2</v>
      </c>
      <c r="M100" s="570">
        <v>4.2111999999999997E-2</v>
      </c>
      <c r="N100" s="570">
        <v>4.0072999999999998E-2</v>
      </c>
      <c r="O100" s="570">
        <v>3.8844999999999998E-2</v>
      </c>
      <c r="P100" s="570">
        <v>3.9109999999999999E-2</v>
      </c>
      <c r="Q100" s="570">
        <v>3.9933000000000003E-2</v>
      </c>
      <c r="R100" s="570">
        <v>4.2049000000000003E-2</v>
      </c>
      <c r="S100" s="570">
        <v>4.4006999999999998E-2</v>
      </c>
      <c r="T100" s="570">
        <v>8.2470000000000002E-2</v>
      </c>
      <c r="U100" s="570">
        <v>7.7552999999999997E-2</v>
      </c>
      <c r="V100" s="570">
        <v>7.9729999999999995E-2</v>
      </c>
      <c r="W100" s="570">
        <v>7.6447000000000001E-2</v>
      </c>
      <c r="X100" s="570">
        <v>4.2173000000000002E-2</v>
      </c>
      <c r="Y100" s="570">
        <v>4.2111999999999997E-2</v>
      </c>
      <c r="Z100" s="570">
        <v>4.0072999999999998E-2</v>
      </c>
      <c r="AA100" s="570">
        <v>3.8844999999999998E-2</v>
      </c>
    </row>
    <row r="101" spans="1:27" x14ac:dyDescent="0.35">
      <c r="A101" s="809"/>
      <c r="B101" s="11" t="s">
        <v>5</v>
      </c>
      <c r="C101" s="321">
        <v>3.2899999999999999E-2</v>
      </c>
      <c r="D101" s="321">
        <v>3.3628999999999999E-2</v>
      </c>
      <c r="E101" s="570">
        <v>3.8399999999999997E-2</v>
      </c>
      <c r="F101" s="570">
        <v>3.9986000000000001E-2</v>
      </c>
      <c r="G101" s="570">
        <v>4.1888000000000002E-2</v>
      </c>
      <c r="H101" s="570">
        <v>7.8059000000000003E-2</v>
      </c>
      <c r="I101" s="570">
        <v>7.3399000000000006E-2</v>
      </c>
      <c r="J101" s="570">
        <v>7.5392000000000001E-2</v>
      </c>
      <c r="K101" s="570">
        <v>7.4381000000000003E-2</v>
      </c>
      <c r="L101" s="570">
        <v>4.0177999999999998E-2</v>
      </c>
      <c r="M101" s="570">
        <v>4.0493000000000001E-2</v>
      </c>
      <c r="N101" s="570">
        <v>3.8906999999999997E-2</v>
      </c>
      <c r="O101" s="570">
        <v>3.7309000000000002E-2</v>
      </c>
      <c r="P101" s="570">
        <v>3.7734999999999998E-2</v>
      </c>
      <c r="Q101" s="570">
        <v>3.8399999999999997E-2</v>
      </c>
      <c r="R101" s="570">
        <v>3.9986000000000001E-2</v>
      </c>
      <c r="S101" s="570">
        <v>4.1888000000000002E-2</v>
      </c>
      <c r="T101" s="570">
        <v>7.8059000000000003E-2</v>
      </c>
      <c r="U101" s="570">
        <v>7.3399000000000006E-2</v>
      </c>
      <c r="V101" s="570">
        <v>7.5392000000000001E-2</v>
      </c>
      <c r="W101" s="570">
        <v>7.4381000000000003E-2</v>
      </c>
      <c r="X101" s="570">
        <v>4.0177999999999998E-2</v>
      </c>
      <c r="Y101" s="570">
        <v>4.0493000000000001E-2</v>
      </c>
      <c r="Z101" s="570">
        <v>3.8906999999999997E-2</v>
      </c>
      <c r="AA101" s="570">
        <v>3.7309000000000002E-2</v>
      </c>
    </row>
    <row r="102" spans="1:27" x14ac:dyDescent="0.35">
      <c r="A102" s="809"/>
      <c r="B102" s="11" t="s">
        <v>23</v>
      </c>
      <c r="C102" s="321">
        <v>3.2899999999999999E-2</v>
      </c>
      <c r="D102" s="321">
        <v>3.3628999999999999E-2</v>
      </c>
      <c r="E102" s="570">
        <v>3.8399999999999997E-2</v>
      </c>
      <c r="F102" s="570">
        <v>3.9986000000000001E-2</v>
      </c>
      <c r="G102" s="570">
        <v>4.1888000000000002E-2</v>
      </c>
      <c r="H102" s="570">
        <v>7.8059000000000003E-2</v>
      </c>
      <c r="I102" s="570">
        <v>7.3399000000000006E-2</v>
      </c>
      <c r="J102" s="570">
        <v>7.5392000000000001E-2</v>
      </c>
      <c r="K102" s="570">
        <v>7.4381000000000003E-2</v>
      </c>
      <c r="L102" s="570">
        <v>4.0177999999999998E-2</v>
      </c>
      <c r="M102" s="570">
        <v>4.0493000000000001E-2</v>
      </c>
      <c r="N102" s="570">
        <v>3.8906999999999997E-2</v>
      </c>
      <c r="O102" s="570">
        <v>3.7309000000000002E-2</v>
      </c>
      <c r="P102" s="570">
        <v>3.7734999999999998E-2</v>
      </c>
      <c r="Q102" s="570">
        <v>3.8399999999999997E-2</v>
      </c>
      <c r="R102" s="570">
        <v>3.9986000000000001E-2</v>
      </c>
      <c r="S102" s="570">
        <v>4.1888000000000002E-2</v>
      </c>
      <c r="T102" s="570">
        <v>7.8059000000000003E-2</v>
      </c>
      <c r="U102" s="570">
        <v>7.3399000000000006E-2</v>
      </c>
      <c r="V102" s="570">
        <v>7.5392000000000001E-2</v>
      </c>
      <c r="W102" s="570">
        <v>7.4381000000000003E-2</v>
      </c>
      <c r="X102" s="570">
        <v>4.0177999999999998E-2</v>
      </c>
      <c r="Y102" s="570">
        <v>4.0493000000000001E-2</v>
      </c>
      <c r="Z102" s="570">
        <v>3.8906999999999997E-2</v>
      </c>
      <c r="AA102" s="570">
        <v>3.7309000000000002E-2</v>
      </c>
    </row>
    <row r="103" spans="1:27" x14ac:dyDescent="0.35">
      <c r="A103" s="809"/>
      <c r="B103" s="11" t="s">
        <v>24</v>
      </c>
      <c r="C103" s="321">
        <v>3.2899999999999999E-2</v>
      </c>
      <c r="D103" s="321">
        <v>3.3628999999999999E-2</v>
      </c>
      <c r="E103" s="570">
        <v>3.8399999999999997E-2</v>
      </c>
      <c r="F103" s="570">
        <v>3.9986000000000001E-2</v>
      </c>
      <c r="G103" s="570">
        <v>4.1888000000000002E-2</v>
      </c>
      <c r="H103" s="570">
        <v>7.8059000000000003E-2</v>
      </c>
      <c r="I103" s="570">
        <v>7.3399000000000006E-2</v>
      </c>
      <c r="J103" s="570">
        <v>7.5392000000000001E-2</v>
      </c>
      <c r="K103" s="570">
        <v>7.4381000000000003E-2</v>
      </c>
      <c r="L103" s="570">
        <v>4.0177999999999998E-2</v>
      </c>
      <c r="M103" s="570">
        <v>4.0493000000000001E-2</v>
      </c>
      <c r="N103" s="570">
        <v>3.8906999999999997E-2</v>
      </c>
      <c r="O103" s="570">
        <v>3.7309000000000002E-2</v>
      </c>
      <c r="P103" s="570">
        <v>3.7734999999999998E-2</v>
      </c>
      <c r="Q103" s="570">
        <v>3.8399999999999997E-2</v>
      </c>
      <c r="R103" s="570">
        <v>3.9986000000000001E-2</v>
      </c>
      <c r="S103" s="570">
        <v>4.1888000000000002E-2</v>
      </c>
      <c r="T103" s="570">
        <v>7.8059000000000003E-2</v>
      </c>
      <c r="U103" s="570">
        <v>7.3399000000000006E-2</v>
      </c>
      <c r="V103" s="570">
        <v>7.5392000000000001E-2</v>
      </c>
      <c r="W103" s="570">
        <v>7.4381000000000003E-2</v>
      </c>
      <c r="X103" s="570">
        <v>4.0177999999999998E-2</v>
      </c>
      <c r="Y103" s="570">
        <v>4.0493000000000001E-2</v>
      </c>
      <c r="Z103" s="570">
        <v>3.8906999999999997E-2</v>
      </c>
      <c r="AA103" s="570">
        <v>3.7309000000000002E-2</v>
      </c>
    </row>
    <row r="104" spans="1:27" x14ac:dyDescent="0.35">
      <c r="A104" s="809"/>
      <c r="B104" s="11" t="s">
        <v>7</v>
      </c>
      <c r="C104" s="321">
        <v>3.1757000000000001E-2</v>
      </c>
      <c r="D104" s="321">
        <v>3.2323999999999999E-2</v>
      </c>
      <c r="E104" s="570">
        <v>3.7088999999999997E-2</v>
      </c>
      <c r="F104" s="570">
        <v>3.9086999999999997E-2</v>
      </c>
      <c r="G104" s="570">
        <v>4.0485E-2</v>
      </c>
      <c r="H104" s="570">
        <v>7.4872999999999995E-2</v>
      </c>
      <c r="I104" s="570">
        <v>7.0265999999999995E-2</v>
      </c>
      <c r="J104" s="570">
        <v>7.2264999999999996E-2</v>
      </c>
      <c r="K104" s="570">
        <v>7.1319999999999995E-2</v>
      </c>
      <c r="L104" s="570">
        <v>3.8855000000000001E-2</v>
      </c>
      <c r="M104" s="570">
        <v>3.9156999999999997E-2</v>
      </c>
      <c r="N104" s="570">
        <v>3.7668E-2</v>
      </c>
      <c r="O104" s="570">
        <v>3.6126999999999999E-2</v>
      </c>
      <c r="P104" s="570">
        <v>3.6472999999999998E-2</v>
      </c>
      <c r="Q104" s="570">
        <v>3.7088999999999997E-2</v>
      </c>
      <c r="R104" s="570">
        <v>3.9086999999999997E-2</v>
      </c>
      <c r="S104" s="570">
        <v>4.0485E-2</v>
      </c>
      <c r="T104" s="570">
        <v>7.4872999999999995E-2</v>
      </c>
      <c r="U104" s="570">
        <v>7.0265999999999995E-2</v>
      </c>
      <c r="V104" s="570">
        <v>7.2264999999999996E-2</v>
      </c>
      <c r="W104" s="570">
        <v>7.1319999999999995E-2</v>
      </c>
      <c r="X104" s="570">
        <v>3.8855000000000001E-2</v>
      </c>
      <c r="Y104" s="570">
        <v>3.9156999999999997E-2</v>
      </c>
      <c r="Z104" s="570">
        <v>3.7668E-2</v>
      </c>
      <c r="AA104" s="570">
        <v>3.6126999999999999E-2</v>
      </c>
    </row>
    <row r="105" spans="1:27" ht="15" thickBot="1" x14ac:dyDescent="0.4">
      <c r="A105" s="810"/>
      <c r="B105" s="15" t="s">
        <v>8</v>
      </c>
      <c r="C105" s="320">
        <v>3.3896000000000003E-2</v>
      </c>
      <c r="D105" s="320">
        <v>3.3889000000000002E-2</v>
      </c>
      <c r="E105" s="566">
        <v>3.8561999999999999E-2</v>
      </c>
      <c r="F105" s="566">
        <v>4.1709000000000003E-2</v>
      </c>
      <c r="G105" s="566">
        <v>4.3366000000000002E-2</v>
      </c>
      <c r="H105" s="566">
        <v>8.3459000000000005E-2</v>
      </c>
      <c r="I105" s="566">
        <v>7.8425999999999996E-2</v>
      </c>
      <c r="J105" s="566">
        <v>8.0837000000000006E-2</v>
      </c>
      <c r="K105" s="566">
        <v>7.7883999999999995E-2</v>
      </c>
      <c r="L105" s="566">
        <v>4.1547000000000001E-2</v>
      </c>
      <c r="M105" s="566">
        <v>4.1628999999999999E-2</v>
      </c>
      <c r="N105" s="566">
        <v>3.9898000000000003E-2</v>
      </c>
      <c r="O105" s="566">
        <v>3.7960000000000001E-2</v>
      </c>
      <c r="P105" s="566">
        <v>3.8075999999999999E-2</v>
      </c>
      <c r="Q105" s="566">
        <v>3.8561999999999999E-2</v>
      </c>
      <c r="R105" s="566">
        <v>4.1709000000000003E-2</v>
      </c>
      <c r="S105" s="566">
        <v>4.3366000000000002E-2</v>
      </c>
      <c r="T105" s="566">
        <v>8.3459000000000005E-2</v>
      </c>
      <c r="U105" s="566">
        <v>7.8425999999999996E-2</v>
      </c>
      <c r="V105" s="566">
        <v>8.0837000000000006E-2</v>
      </c>
      <c r="W105" s="566">
        <v>7.7883999999999995E-2</v>
      </c>
      <c r="X105" s="566">
        <v>4.1547000000000001E-2</v>
      </c>
      <c r="Y105" s="566">
        <v>4.1628999999999999E-2</v>
      </c>
      <c r="Z105" s="566">
        <v>3.9898000000000003E-2</v>
      </c>
      <c r="AA105" s="566">
        <v>3.7960000000000001E-2</v>
      </c>
    </row>
    <row r="107" spans="1:27" ht="15" hidden="1" customHeight="1" x14ac:dyDescent="0.35">
      <c r="A107" s="796" t="s">
        <v>125</v>
      </c>
      <c r="B107" s="798" t="s">
        <v>126</v>
      </c>
      <c r="C107" s="799"/>
      <c r="D107" s="799"/>
      <c r="E107" s="799"/>
      <c r="F107" s="799"/>
      <c r="G107" s="799"/>
      <c r="H107" s="799"/>
      <c r="I107" s="799"/>
      <c r="J107" s="799"/>
      <c r="K107" s="799"/>
      <c r="L107" s="799"/>
      <c r="M107" s="799"/>
      <c r="N107" s="799"/>
      <c r="O107" s="805" t="s">
        <v>126</v>
      </c>
      <c r="P107" s="806"/>
      <c r="Q107" s="806"/>
      <c r="R107" s="806"/>
      <c r="S107" s="806"/>
      <c r="T107" s="806"/>
      <c r="U107" s="806"/>
      <c r="V107" s="806"/>
      <c r="W107" s="806"/>
      <c r="X107" s="806"/>
      <c r="Y107" s="806"/>
      <c r="Z107" s="807"/>
      <c r="AA107" s="553" t="s">
        <v>126</v>
      </c>
    </row>
    <row r="108" spans="1:27" ht="15" hidden="1" thickBot="1" x14ac:dyDescent="0.4">
      <c r="A108" s="797"/>
      <c r="B108" s="800" t="s">
        <v>127</v>
      </c>
      <c r="C108" s="801"/>
      <c r="D108" s="801"/>
      <c r="E108" s="801"/>
      <c r="F108" s="801"/>
      <c r="G108" s="801"/>
      <c r="H108" s="801"/>
      <c r="I108" s="801"/>
      <c r="J108" s="801"/>
      <c r="K108" s="801"/>
      <c r="L108" s="801"/>
      <c r="M108" s="801"/>
      <c r="N108" s="801"/>
      <c r="O108" s="802" t="s">
        <v>127</v>
      </c>
      <c r="P108" s="803"/>
      <c r="Q108" s="803"/>
      <c r="R108" s="803"/>
      <c r="S108" s="803"/>
      <c r="T108" s="803"/>
      <c r="U108" s="803"/>
      <c r="V108" s="803"/>
      <c r="W108" s="803"/>
      <c r="X108" s="803"/>
      <c r="Y108" s="803"/>
      <c r="Z108" s="804"/>
      <c r="AA108" s="555" t="s">
        <v>127</v>
      </c>
    </row>
    <row r="109" spans="1:27" ht="16" hidden="1" thickBot="1" x14ac:dyDescent="0.4">
      <c r="A109" s="790"/>
      <c r="B109" s="262" t="s">
        <v>128</v>
      </c>
      <c r="C109" s="156">
        <f>C$4</f>
        <v>44562</v>
      </c>
      <c r="D109" s="156">
        <f t="shared" ref="D109:AA109" si="56">D$4</f>
        <v>44593</v>
      </c>
      <c r="E109" s="156">
        <f t="shared" si="56"/>
        <v>44621</v>
      </c>
      <c r="F109" s="156">
        <f t="shared" si="56"/>
        <v>44652</v>
      </c>
      <c r="G109" s="156">
        <f t="shared" si="56"/>
        <v>44682</v>
      </c>
      <c r="H109" s="156">
        <f t="shared" si="56"/>
        <v>44713</v>
      </c>
      <c r="I109" s="156">
        <f t="shared" si="56"/>
        <v>44743</v>
      </c>
      <c r="J109" s="156">
        <f t="shared" si="56"/>
        <v>44774</v>
      </c>
      <c r="K109" s="156">
        <f t="shared" si="56"/>
        <v>44805</v>
      </c>
      <c r="L109" s="156">
        <f t="shared" si="56"/>
        <v>44835</v>
      </c>
      <c r="M109" s="156">
        <f t="shared" si="56"/>
        <v>44866</v>
      </c>
      <c r="N109" s="156">
        <f t="shared" si="56"/>
        <v>44896</v>
      </c>
      <c r="O109" s="156">
        <f t="shared" si="56"/>
        <v>44927</v>
      </c>
      <c r="P109" s="156">
        <f t="shared" si="56"/>
        <v>44958</v>
      </c>
      <c r="Q109" s="156">
        <f t="shared" si="56"/>
        <v>44986</v>
      </c>
      <c r="R109" s="156">
        <f t="shared" si="56"/>
        <v>45017</v>
      </c>
      <c r="S109" s="156">
        <f t="shared" si="56"/>
        <v>45047</v>
      </c>
      <c r="T109" s="156">
        <f t="shared" si="56"/>
        <v>45078</v>
      </c>
      <c r="U109" s="156">
        <f t="shared" si="56"/>
        <v>45108</v>
      </c>
      <c r="V109" s="156">
        <f t="shared" si="56"/>
        <v>45139</v>
      </c>
      <c r="W109" s="156">
        <f t="shared" si="56"/>
        <v>45170</v>
      </c>
      <c r="X109" s="156">
        <f t="shared" si="56"/>
        <v>45200</v>
      </c>
      <c r="Y109" s="156">
        <f t="shared" si="56"/>
        <v>45231</v>
      </c>
      <c r="Z109" s="156">
        <f t="shared" si="56"/>
        <v>45261</v>
      </c>
      <c r="AA109" s="156">
        <f t="shared" si="56"/>
        <v>45292</v>
      </c>
    </row>
    <row r="110" spans="1:27" hidden="1" x14ac:dyDescent="0.35">
      <c r="A110" s="790"/>
      <c r="B110" s="263" t="s">
        <v>20</v>
      </c>
      <c r="C110" s="329">
        <v>3.0047435906328628E-2</v>
      </c>
      <c r="D110" s="329">
        <v>3.0682951773254422E-2</v>
      </c>
      <c r="E110" s="329">
        <v>3.1521241016378376E-2</v>
      </c>
      <c r="F110" s="329">
        <v>3.1083464351229287E-2</v>
      </c>
      <c r="G110" s="329">
        <v>3.30671550853395E-2</v>
      </c>
      <c r="H110" s="329">
        <v>5.898198580192094E-2</v>
      </c>
      <c r="I110" s="329">
        <v>5.7406322354516301E-2</v>
      </c>
      <c r="J110" s="329">
        <v>5.8854176634972645E-2</v>
      </c>
      <c r="K110" s="329">
        <v>5.7598349214851484E-2</v>
      </c>
      <c r="L110" s="329">
        <v>3.2066354392640169E-2</v>
      </c>
      <c r="M110" s="329">
        <v>3.2516302023050919E-2</v>
      </c>
      <c r="N110" s="329">
        <v>3.0728329424068494E-2</v>
      </c>
      <c r="O110" s="329">
        <v>3.0047435906328628E-2</v>
      </c>
      <c r="P110" s="329">
        <v>3.0682951773254422E-2</v>
      </c>
      <c r="Q110" s="329">
        <v>3.1521241016378376E-2</v>
      </c>
      <c r="R110" s="329">
        <v>3.1083464351229287E-2</v>
      </c>
      <c r="S110" s="329">
        <v>3.30671550853395E-2</v>
      </c>
      <c r="T110" s="329">
        <v>5.898198580192094E-2</v>
      </c>
      <c r="U110" s="329">
        <v>5.7406322354516301E-2</v>
      </c>
      <c r="V110" s="329">
        <v>5.8854176634972645E-2</v>
      </c>
      <c r="W110" s="329">
        <v>5.7598349214851484E-2</v>
      </c>
      <c r="X110" s="329">
        <v>3.2066354392640169E-2</v>
      </c>
      <c r="Y110" s="329">
        <v>3.2516302023050919E-2</v>
      </c>
      <c r="Z110" s="329">
        <v>3.0728329424068494E-2</v>
      </c>
      <c r="AA110" s="329">
        <v>3.0047435906328628E-2</v>
      </c>
    </row>
    <row r="111" spans="1:27" hidden="1" x14ac:dyDescent="0.35">
      <c r="A111" s="790"/>
      <c r="B111" s="263" t="s">
        <v>0</v>
      </c>
      <c r="C111" s="329">
        <v>3.1088718298159661E-2</v>
      </c>
      <c r="D111" s="329">
        <v>3.2310141385779451E-2</v>
      </c>
      <c r="E111" s="329">
        <v>3.4009812477182967E-2</v>
      </c>
      <c r="F111" s="329">
        <v>3.1287121412679954E-2</v>
      </c>
      <c r="G111" s="329">
        <v>3.6500600077863397E-2</v>
      </c>
      <c r="H111" s="329">
        <v>6.9150929119490973E-2</v>
      </c>
      <c r="I111" s="329">
        <v>6.5867332180788413E-2</v>
      </c>
      <c r="J111" s="329">
        <v>6.8271763685987169E-2</v>
      </c>
      <c r="K111" s="329">
        <v>6.7981341517486346E-2</v>
      </c>
      <c r="L111" s="329">
        <v>3.2177869568350823E-2</v>
      </c>
      <c r="M111" s="329">
        <v>3.3675250196518916E-2</v>
      </c>
      <c r="N111" s="329">
        <v>3.1249280141862588E-2</v>
      </c>
      <c r="O111" s="329">
        <v>3.1088718298159661E-2</v>
      </c>
      <c r="P111" s="329">
        <v>3.2310141385779451E-2</v>
      </c>
      <c r="Q111" s="329">
        <v>3.4009812477182967E-2</v>
      </c>
      <c r="R111" s="329">
        <v>3.1287121412679954E-2</v>
      </c>
      <c r="S111" s="329">
        <v>3.6500600077863397E-2</v>
      </c>
      <c r="T111" s="329">
        <v>6.9150929119490973E-2</v>
      </c>
      <c r="U111" s="329">
        <v>6.5867332180788413E-2</v>
      </c>
      <c r="V111" s="329">
        <v>6.8271763685987169E-2</v>
      </c>
      <c r="W111" s="329">
        <v>6.7981341517486346E-2</v>
      </c>
      <c r="X111" s="329">
        <v>3.2177869568350823E-2</v>
      </c>
      <c r="Y111" s="329">
        <v>3.3675250196518916E-2</v>
      </c>
      <c r="Z111" s="329">
        <v>3.1249280141862588E-2</v>
      </c>
      <c r="AA111" s="329">
        <v>3.1088718298159661E-2</v>
      </c>
    </row>
    <row r="112" spans="1:27" hidden="1" x14ac:dyDescent="0.35">
      <c r="A112" s="790"/>
      <c r="B112" s="263" t="s">
        <v>21</v>
      </c>
      <c r="C112" s="329">
        <v>3.029705946816429E-2</v>
      </c>
      <c r="D112" s="329">
        <v>3.0692206516073458E-2</v>
      </c>
      <c r="E112" s="329">
        <v>3.1515990769204173E-2</v>
      </c>
      <c r="F112" s="329">
        <v>3.2581147788740064E-2</v>
      </c>
      <c r="G112" s="329">
        <v>3.4030484753869335E-2</v>
      </c>
      <c r="H112" s="329">
        <v>6.2083116741552077E-2</v>
      </c>
      <c r="I112" s="329">
        <v>6.0306053609823676E-2</v>
      </c>
      <c r="J112" s="329">
        <v>6.1941044573503183E-2</v>
      </c>
      <c r="K112" s="329">
        <v>6.0070705003849423E-2</v>
      </c>
      <c r="L112" s="329">
        <v>3.3029966213668778E-2</v>
      </c>
      <c r="M112" s="329">
        <v>3.2990619582801396E-2</v>
      </c>
      <c r="N112" s="329">
        <v>3.1126386353450688E-2</v>
      </c>
      <c r="O112" s="329">
        <v>3.029705946816429E-2</v>
      </c>
      <c r="P112" s="329">
        <v>3.0692206516073458E-2</v>
      </c>
      <c r="Q112" s="329">
        <v>3.1515990769204173E-2</v>
      </c>
      <c r="R112" s="329">
        <v>3.2581147788740064E-2</v>
      </c>
      <c r="S112" s="329">
        <v>3.4030484753869335E-2</v>
      </c>
      <c r="T112" s="329">
        <v>6.2083116741552077E-2</v>
      </c>
      <c r="U112" s="329">
        <v>6.0306053609823676E-2</v>
      </c>
      <c r="V112" s="329">
        <v>6.1941044573503183E-2</v>
      </c>
      <c r="W112" s="329">
        <v>6.0070705003849423E-2</v>
      </c>
      <c r="X112" s="329">
        <v>3.3029966213668778E-2</v>
      </c>
      <c r="Y112" s="329">
        <v>3.2990619582801396E-2</v>
      </c>
      <c r="Z112" s="329">
        <v>3.1126386353450688E-2</v>
      </c>
      <c r="AA112" s="329">
        <v>3.029705946816429E-2</v>
      </c>
    </row>
    <row r="113" spans="1:27" hidden="1" x14ac:dyDescent="0.35">
      <c r="A113" s="790"/>
      <c r="B113" s="263" t="s">
        <v>1</v>
      </c>
      <c r="C113" s="329">
        <v>2.5860572795162531E-2</v>
      </c>
      <c r="D113" s="329">
        <v>2.652833230827558E-2</v>
      </c>
      <c r="E113" s="329">
        <v>2.7112651173639406E-2</v>
      </c>
      <c r="F113" s="329">
        <v>3.3484101029381416E-2</v>
      </c>
      <c r="G113" s="329">
        <v>4.0432631701588333E-2</v>
      </c>
      <c r="H113" s="329">
        <v>6.9679419701354439E-2</v>
      </c>
      <c r="I113" s="329">
        <v>6.6112062017944839E-2</v>
      </c>
      <c r="J113" s="329">
        <v>6.8596251305118663E-2</v>
      </c>
      <c r="K113" s="329">
        <v>7.0159702602657775E-2</v>
      </c>
      <c r="L113" s="329">
        <v>3.3559498265374979E-2</v>
      </c>
      <c r="M113" s="329">
        <v>2.7735911412729124E-2</v>
      </c>
      <c r="N113" s="329">
        <v>2.652823729934119E-2</v>
      </c>
      <c r="O113" s="329">
        <v>2.5860572795162531E-2</v>
      </c>
      <c r="P113" s="329">
        <v>2.652833230827558E-2</v>
      </c>
      <c r="Q113" s="329">
        <v>2.7112651173639406E-2</v>
      </c>
      <c r="R113" s="329">
        <v>3.3484101029381416E-2</v>
      </c>
      <c r="S113" s="329">
        <v>4.0432631701588333E-2</v>
      </c>
      <c r="T113" s="329">
        <v>6.9679419701354439E-2</v>
      </c>
      <c r="U113" s="329">
        <v>6.6112062017944839E-2</v>
      </c>
      <c r="V113" s="329">
        <v>6.8596251305118663E-2</v>
      </c>
      <c r="W113" s="329">
        <v>7.0159702602657775E-2</v>
      </c>
      <c r="X113" s="329">
        <v>3.3559498265374979E-2</v>
      </c>
      <c r="Y113" s="329">
        <v>2.7735911412729124E-2</v>
      </c>
      <c r="Z113" s="329">
        <v>2.652823729934119E-2</v>
      </c>
      <c r="AA113" s="329">
        <v>2.5860572795162531E-2</v>
      </c>
    </row>
    <row r="114" spans="1:27" hidden="1" x14ac:dyDescent="0.35">
      <c r="A114" s="790"/>
      <c r="B114" s="263" t="s">
        <v>22</v>
      </c>
      <c r="C114" s="329">
        <v>2.5875926900525859E-2</v>
      </c>
      <c r="D114" s="329">
        <v>2.6540537748047474E-2</v>
      </c>
      <c r="E114" s="329">
        <v>2.7127079018739036E-2</v>
      </c>
      <c r="F114" s="329">
        <v>2.7725410801511231E-2</v>
      </c>
      <c r="G114" s="329">
        <v>2.8220949986221516E-2</v>
      </c>
      <c r="H114" s="329">
        <v>4.5273461784829723E-2</v>
      </c>
      <c r="I114" s="329">
        <v>4.4087893556852581E-2</v>
      </c>
      <c r="J114" s="329">
        <v>4.5194738620845686E-2</v>
      </c>
      <c r="K114" s="329">
        <v>4.5363470113842473E-2</v>
      </c>
      <c r="L114" s="329">
        <v>2.7061998455206474E-2</v>
      </c>
      <c r="M114" s="329">
        <v>2.7817778730303621E-2</v>
      </c>
      <c r="N114" s="329">
        <v>2.6627275382035749E-2</v>
      </c>
      <c r="O114" s="329">
        <v>2.5875926900525859E-2</v>
      </c>
      <c r="P114" s="329">
        <v>2.6540537748047474E-2</v>
      </c>
      <c r="Q114" s="329">
        <v>2.7127079018739036E-2</v>
      </c>
      <c r="R114" s="329">
        <v>2.7725410801511231E-2</v>
      </c>
      <c r="S114" s="329">
        <v>2.8220949986221516E-2</v>
      </c>
      <c r="T114" s="329">
        <v>4.5273461784829723E-2</v>
      </c>
      <c r="U114" s="329">
        <v>4.4087893556852581E-2</v>
      </c>
      <c r="V114" s="329">
        <v>4.5194738620845686E-2</v>
      </c>
      <c r="W114" s="329">
        <v>4.5363470113842473E-2</v>
      </c>
      <c r="X114" s="329">
        <v>2.7061998455206474E-2</v>
      </c>
      <c r="Y114" s="329">
        <v>2.7817778730303621E-2</v>
      </c>
      <c r="Z114" s="329">
        <v>2.6627275382035749E-2</v>
      </c>
      <c r="AA114" s="329">
        <v>2.5875926900525859E-2</v>
      </c>
    </row>
    <row r="115" spans="1:27" hidden="1" x14ac:dyDescent="0.35">
      <c r="A115" s="790"/>
      <c r="B115" s="264" t="s">
        <v>9</v>
      </c>
      <c r="C115" s="329">
        <v>3.108900830684997E-2</v>
      </c>
      <c r="D115" s="329">
        <v>3.2318880451583896E-2</v>
      </c>
      <c r="E115" s="329">
        <v>3.4268850536707036E-2</v>
      </c>
      <c r="F115" s="329">
        <v>3.2696885174976473E-2</v>
      </c>
      <c r="G115" s="329">
        <v>3.2435026940329049E-2</v>
      </c>
      <c r="H115" s="329">
        <v>4.500936747919055E-2</v>
      </c>
      <c r="I115" s="329">
        <v>4.3836302091463192E-2</v>
      </c>
      <c r="J115" s="329">
        <v>4.4944202522712556E-2</v>
      </c>
      <c r="K115" s="329">
        <v>5.8840155056961316E-2</v>
      </c>
      <c r="L115" s="329">
        <v>3.3240009191326289E-2</v>
      </c>
      <c r="M115" s="329">
        <v>3.3978256055586256E-2</v>
      </c>
      <c r="N115" s="329">
        <v>3.1251062077392665E-2</v>
      </c>
      <c r="O115" s="329">
        <v>3.108900830684997E-2</v>
      </c>
      <c r="P115" s="329">
        <v>3.2318880451583896E-2</v>
      </c>
      <c r="Q115" s="329">
        <v>3.4268850536707036E-2</v>
      </c>
      <c r="R115" s="329">
        <v>3.2696885174976473E-2</v>
      </c>
      <c r="S115" s="329">
        <v>3.2435026940329049E-2</v>
      </c>
      <c r="T115" s="329">
        <v>4.500936747919055E-2</v>
      </c>
      <c r="U115" s="329">
        <v>4.3836302091463192E-2</v>
      </c>
      <c r="V115" s="329">
        <v>4.4944202522712556E-2</v>
      </c>
      <c r="W115" s="329">
        <v>5.8840155056961316E-2</v>
      </c>
      <c r="X115" s="329">
        <v>3.3240009191326289E-2</v>
      </c>
      <c r="Y115" s="329">
        <v>3.3978256055586256E-2</v>
      </c>
      <c r="Z115" s="329">
        <v>3.1251062077392665E-2</v>
      </c>
      <c r="AA115" s="329">
        <v>3.108900830684997E-2</v>
      </c>
    </row>
    <row r="116" spans="1:27" hidden="1" x14ac:dyDescent="0.35">
      <c r="A116" s="790"/>
      <c r="B116" s="264" t="s">
        <v>3</v>
      </c>
      <c r="C116" s="329">
        <v>3.1088718298159661E-2</v>
      </c>
      <c r="D116" s="329">
        <v>3.2310141385779451E-2</v>
      </c>
      <c r="E116" s="329">
        <v>3.4009812477182967E-2</v>
      </c>
      <c r="F116" s="329">
        <v>3.1287121412679954E-2</v>
      </c>
      <c r="G116" s="329">
        <v>3.6500600077863397E-2</v>
      </c>
      <c r="H116" s="329">
        <v>6.9150929119490973E-2</v>
      </c>
      <c r="I116" s="329">
        <v>6.5867332180788413E-2</v>
      </c>
      <c r="J116" s="329">
        <v>6.8271763685987169E-2</v>
      </c>
      <c r="K116" s="329">
        <v>6.7981341517486346E-2</v>
      </c>
      <c r="L116" s="329">
        <v>3.2177869568350823E-2</v>
      </c>
      <c r="M116" s="329">
        <v>3.3675250196518916E-2</v>
      </c>
      <c r="N116" s="329">
        <v>3.1249280141862588E-2</v>
      </c>
      <c r="O116" s="329">
        <v>3.1088718298159661E-2</v>
      </c>
      <c r="P116" s="329">
        <v>3.2310141385779451E-2</v>
      </c>
      <c r="Q116" s="329">
        <v>3.4009812477182967E-2</v>
      </c>
      <c r="R116" s="329">
        <v>3.1287121412679954E-2</v>
      </c>
      <c r="S116" s="329">
        <v>3.6500600077863397E-2</v>
      </c>
      <c r="T116" s="329">
        <v>6.9150929119490973E-2</v>
      </c>
      <c r="U116" s="329">
        <v>6.5867332180788413E-2</v>
      </c>
      <c r="V116" s="329">
        <v>6.8271763685987169E-2</v>
      </c>
      <c r="W116" s="329">
        <v>6.7981341517486346E-2</v>
      </c>
      <c r="X116" s="329">
        <v>3.2177869568350823E-2</v>
      </c>
      <c r="Y116" s="329">
        <v>3.3675250196518916E-2</v>
      </c>
      <c r="Z116" s="329">
        <v>3.1249280141862588E-2</v>
      </c>
      <c r="AA116" s="329">
        <v>3.1088718298159661E-2</v>
      </c>
    </row>
    <row r="117" spans="1:27" hidden="1" x14ac:dyDescent="0.35">
      <c r="A117" s="790"/>
      <c r="B117" s="264" t="s">
        <v>4</v>
      </c>
      <c r="C117" s="329">
        <v>3.0797422272452961E-2</v>
      </c>
      <c r="D117" s="329">
        <v>3.1219753394793454E-2</v>
      </c>
      <c r="E117" s="329">
        <v>3.2215924669279007E-2</v>
      </c>
      <c r="F117" s="329">
        <v>3.2229392176094822E-2</v>
      </c>
      <c r="G117" s="329">
        <v>3.4150535545563028E-2</v>
      </c>
      <c r="H117" s="329">
        <v>6.1472124203911391E-2</v>
      </c>
      <c r="I117" s="329">
        <v>5.980062225002921E-2</v>
      </c>
      <c r="J117" s="329">
        <v>6.127920395300715E-2</v>
      </c>
      <c r="K117" s="329">
        <v>5.8726988781891254E-2</v>
      </c>
      <c r="L117" s="329">
        <v>3.3224194412387956E-2</v>
      </c>
      <c r="M117" s="329">
        <v>3.3089948772374186E-2</v>
      </c>
      <c r="N117" s="329">
        <v>3.0950461741892941E-2</v>
      </c>
      <c r="O117" s="329">
        <v>3.0797422272452961E-2</v>
      </c>
      <c r="P117" s="329">
        <v>3.1219753394793454E-2</v>
      </c>
      <c r="Q117" s="329">
        <v>3.2215924669279007E-2</v>
      </c>
      <c r="R117" s="329">
        <v>3.2229392176094822E-2</v>
      </c>
      <c r="S117" s="329">
        <v>3.4150535545563028E-2</v>
      </c>
      <c r="T117" s="329">
        <v>6.1472124203911391E-2</v>
      </c>
      <c r="U117" s="329">
        <v>5.980062225002921E-2</v>
      </c>
      <c r="V117" s="329">
        <v>6.127920395300715E-2</v>
      </c>
      <c r="W117" s="329">
        <v>5.8726988781891254E-2</v>
      </c>
      <c r="X117" s="329">
        <v>3.3224194412387956E-2</v>
      </c>
      <c r="Y117" s="329">
        <v>3.3089948772374186E-2</v>
      </c>
      <c r="Z117" s="329">
        <v>3.0950461741892941E-2</v>
      </c>
      <c r="AA117" s="329">
        <v>3.0797422272452961E-2</v>
      </c>
    </row>
    <row r="118" spans="1:27" hidden="1" x14ac:dyDescent="0.35">
      <c r="A118" s="790"/>
      <c r="B118" s="264" t="s">
        <v>5</v>
      </c>
      <c r="C118" s="329">
        <v>3.0047435906328628E-2</v>
      </c>
      <c r="D118" s="329">
        <v>3.0682951773254422E-2</v>
      </c>
      <c r="E118" s="329">
        <v>3.1521241016378376E-2</v>
      </c>
      <c r="F118" s="329">
        <v>3.1083464351229287E-2</v>
      </c>
      <c r="G118" s="329">
        <v>3.30671550853395E-2</v>
      </c>
      <c r="H118" s="329">
        <v>5.898198580192094E-2</v>
      </c>
      <c r="I118" s="329">
        <v>5.7406322354516301E-2</v>
      </c>
      <c r="J118" s="329">
        <v>5.8854176634972645E-2</v>
      </c>
      <c r="K118" s="329">
        <v>5.7598349214851484E-2</v>
      </c>
      <c r="L118" s="329">
        <v>3.2066354392640169E-2</v>
      </c>
      <c r="M118" s="329">
        <v>3.2516302023050919E-2</v>
      </c>
      <c r="N118" s="329">
        <v>3.0728329424068494E-2</v>
      </c>
      <c r="O118" s="329">
        <v>3.0047435906328628E-2</v>
      </c>
      <c r="P118" s="329">
        <v>3.0682951773254422E-2</v>
      </c>
      <c r="Q118" s="329">
        <v>3.1521241016378376E-2</v>
      </c>
      <c r="R118" s="329">
        <v>3.1083464351229287E-2</v>
      </c>
      <c r="S118" s="329">
        <v>3.30671550853395E-2</v>
      </c>
      <c r="T118" s="329">
        <v>5.898198580192094E-2</v>
      </c>
      <c r="U118" s="329">
        <v>5.7406322354516301E-2</v>
      </c>
      <c r="V118" s="329">
        <v>5.8854176634972645E-2</v>
      </c>
      <c r="W118" s="329">
        <v>5.7598349214851484E-2</v>
      </c>
      <c r="X118" s="329">
        <v>3.2066354392640169E-2</v>
      </c>
      <c r="Y118" s="329">
        <v>3.2516302023050919E-2</v>
      </c>
      <c r="Z118" s="329">
        <v>3.0728329424068494E-2</v>
      </c>
      <c r="AA118" s="329">
        <v>3.0047435906328628E-2</v>
      </c>
    </row>
    <row r="119" spans="1:27" hidden="1" x14ac:dyDescent="0.35">
      <c r="A119" s="790"/>
      <c r="B119" s="264" t="s">
        <v>23</v>
      </c>
      <c r="C119" s="329">
        <v>3.0047435906328628E-2</v>
      </c>
      <c r="D119" s="329">
        <v>3.0682951773254422E-2</v>
      </c>
      <c r="E119" s="329">
        <v>3.1521241016378376E-2</v>
      </c>
      <c r="F119" s="329">
        <v>3.1083464351229287E-2</v>
      </c>
      <c r="G119" s="329">
        <v>3.30671550853395E-2</v>
      </c>
      <c r="H119" s="329">
        <v>5.898198580192094E-2</v>
      </c>
      <c r="I119" s="329">
        <v>5.7406322354516301E-2</v>
      </c>
      <c r="J119" s="329">
        <v>5.8854176634972645E-2</v>
      </c>
      <c r="K119" s="329">
        <v>5.7598349214851484E-2</v>
      </c>
      <c r="L119" s="329">
        <v>3.2066354392640169E-2</v>
      </c>
      <c r="M119" s="329">
        <v>3.2516302023050919E-2</v>
      </c>
      <c r="N119" s="329">
        <v>3.0728329424068494E-2</v>
      </c>
      <c r="O119" s="329">
        <v>3.0047435906328628E-2</v>
      </c>
      <c r="P119" s="329">
        <v>3.0682951773254422E-2</v>
      </c>
      <c r="Q119" s="329">
        <v>3.1521241016378376E-2</v>
      </c>
      <c r="R119" s="329">
        <v>3.1083464351229287E-2</v>
      </c>
      <c r="S119" s="329">
        <v>3.30671550853395E-2</v>
      </c>
      <c r="T119" s="329">
        <v>5.898198580192094E-2</v>
      </c>
      <c r="U119" s="329">
        <v>5.7406322354516301E-2</v>
      </c>
      <c r="V119" s="329">
        <v>5.8854176634972645E-2</v>
      </c>
      <c r="W119" s="329">
        <v>5.7598349214851484E-2</v>
      </c>
      <c r="X119" s="329">
        <v>3.2066354392640169E-2</v>
      </c>
      <c r="Y119" s="329">
        <v>3.2516302023050919E-2</v>
      </c>
      <c r="Z119" s="329">
        <v>3.0728329424068494E-2</v>
      </c>
      <c r="AA119" s="329">
        <v>3.0047435906328628E-2</v>
      </c>
    </row>
    <row r="120" spans="1:27" hidden="1" x14ac:dyDescent="0.35">
      <c r="A120" s="790"/>
      <c r="B120" s="264" t="s">
        <v>24</v>
      </c>
      <c r="C120" s="329">
        <v>3.0047435906328628E-2</v>
      </c>
      <c r="D120" s="329">
        <v>3.0682951773254422E-2</v>
      </c>
      <c r="E120" s="329">
        <v>3.1521241016378376E-2</v>
      </c>
      <c r="F120" s="329">
        <v>3.1083464351229287E-2</v>
      </c>
      <c r="G120" s="329">
        <v>3.30671550853395E-2</v>
      </c>
      <c r="H120" s="329">
        <v>5.898198580192094E-2</v>
      </c>
      <c r="I120" s="329">
        <v>5.7406322354516301E-2</v>
      </c>
      <c r="J120" s="329">
        <v>5.8854176634972645E-2</v>
      </c>
      <c r="K120" s="329">
        <v>5.7598349214851484E-2</v>
      </c>
      <c r="L120" s="329">
        <v>3.2066354392640169E-2</v>
      </c>
      <c r="M120" s="329">
        <v>3.2516302023050919E-2</v>
      </c>
      <c r="N120" s="329">
        <v>3.0728329424068494E-2</v>
      </c>
      <c r="O120" s="329">
        <v>3.0047435906328628E-2</v>
      </c>
      <c r="P120" s="329">
        <v>3.0682951773254422E-2</v>
      </c>
      <c r="Q120" s="329">
        <v>3.1521241016378376E-2</v>
      </c>
      <c r="R120" s="329">
        <v>3.1083464351229287E-2</v>
      </c>
      <c r="S120" s="329">
        <v>3.30671550853395E-2</v>
      </c>
      <c r="T120" s="329">
        <v>5.898198580192094E-2</v>
      </c>
      <c r="U120" s="329">
        <v>5.7406322354516301E-2</v>
      </c>
      <c r="V120" s="329">
        <v>5.8854176634972645E-2</v>
      </c>
      <c r="W120" s="329">
        <v>5.7598349214851484E-2</v>
      </c>
      <c r="X120" s="329">
        <v>3.2066354392640169E-2</v>
      </c>
      <c r="Y120" s="329">
        <v>3.2516302023050919E-2</v>
      </c>
      <c r="Z120" s="329">
        <v>3.0728329424068494E-2</v>
      </c>
      <c r="AA120" s="329">
        <v>3.0047435906328628E-2</v>
      </c>
    </row>
    <row r="121" spans="1:27" hidden="1" x14ac:dyDescent="0.35">
      <c r="A121" s="790"/>
      <c r="B121" s="264" t="s">
        <v>7</v>
      </c>
      <c r="C121" s="329">
        <v>2.9364297074451706E-2</v>
      </c>
      <c r="D121" s="329">
        <v>2.9913555412812067E-2</v>
      </c>
      <c r="E121" s="329">
        <v>3.0693897157094273E-2</v>
      </c>
      <c r="F121" s="329">
        <v>3.0913889558165635E-2</v>
      </c>
      <c r="G121" s="329">
        <v>3.2361737819521917E-2</v>
      </c>
      <c r="H121" s="329">
        <v>5.7200797399378348E-2</v>
      </c>
      <c r="I121" s="329">
        <v>5.561483381777961E-2</v>
      </c>
      <c r="J121" s="329">
        <v>5.7118172868544495E-2</v>
      </c>
      <c r="K121" s="329">
        <v>5.5929828386218315E-2</v>
      </c>
      <c r="L121" s="329">
        <v>3.1307587547243554E-2</v>
      </c>
      <c r="M121" s="329">
        <v>3.1778355335990688E-2</v>
      </c>
      <c r="N121" s="329">
        <v>3.0077842757225165E-2</v>
      </c>
      <c r="O121" s="329">
        <v>2.9364297074451706E-2</v>
      </c>
      <c r="P121" s="329">
        <v>2.9913555412812067E-2</v>
      </c>
      <c r="Q121" s="329">
        <v>3.0693897157094273E-2</v>
      </c>
      <c r="R121" s="329">
        <v>3.0913889558165635E-2</v>
      </c>
      <c r="S121" s="329">
        <v>3.2361737819521917E-2</v>
      </c>
      <c r="T121" s="329">
        <v>5.7200797399378348E-2</v>
      </c>
      <c r="U121" s="329">
        <v>5.561483381777961E-2</v>
      </c>
      <c r="V121" s="329">
        <v>5.7118172868544495E-2</v>
      </c>
      <c r="W121" s="329">
        <v>5.5929828386218315E-2</v>
      </c>
      <c r="X121" s="329">
        <v>3.1307587547243554E-2</v>
      </c>
      <c r="Y121" s="329">
        <v>3.1778355335990688E-2</v>
      </c>
      <c r="Z121" s="329">
        <v>3.0077842757225165E-2</v>
      </c>
      <c r="AA121" s="329">
        <v>2.9364297074451706E-2</v>
      </c>
    </row>
    <row r="122" spans="1:27" ht="15" hidden="1" thickBot="1" x14ac:dyDescent="0.4">
      <c r="A122" s="791"/>
      <c r="B122" s="265" t="s">
        <v>8</v>
      </c>
      <c r="C122" s="329">
        <v>3.1017221923380616E-2</v>
      </c>
      <c r="D122" s="329">
        <v>3.1200685692449472E-2</v>
      </c>
      <c r="E122" s="329">
        <v>3.1801403442750183E-2</v>
      </c>
      <c r="F122" s="329">
        <v>3.349236331787657E-2</v>
      </c>
      <c r="G122" s="329">
        <v>3.5292013748440362E-2</v>
      </c>
      <c r="H122" s="329">
        <v>6.2033911329458021E-2</v>
      </c>
      <c r="I122" s="329">
        <v>6.0306201724596678E-2</v>
      </c>
      <c r="J122" s="329">
        <v>6.1900404553814445E-2</v>
      </c>
      <c r="K122" s="329">
        <v>5.9514655708048605E-2</v>
      </c>
      <c r="L122" s="329">
        <v>3.4153693100780286E-2</v>
      </c>
      <c r="M122" s="329">
        <v>3.4295547748655897E-2</v>
      </c>
      <c r="N122" s="329">
        <v>3.2150655678149544E-2</v>
      </c>
      <c r="O122" s="329">
        <v>3.1017221923380616E-2</v>
      </c>
      <c r="P122" s="329">
        <v>3.1200685692449472E-2</v>
      </c>
      <c r="Q122" s="329">
        <v>3.1801403442750183E-2</v>
      </c>
      <c r="R122" s="329">
        <v>3.349236331787657E-2</v>
      </c>
      <c r="S122" s="329">
        <v>3.5292013748440362E-2</v>
      </c>
      <c r="T122" s="329">
        <v>6.2033911329458021E-2</v>
      </c>
      <c r="U122" s="329">
        <v>6.0306201724596678E-2</v>
      </c>
      <c r="V122" s="329">
        <v>6.1900404553814445E-2</v>
      </c>
      <c r="W122" s="329">
        <v>5.9514655708048605E-2</v>
      </c>
      <c r="X122" s="329">
        <v>3.4153693100780286E-2</v>
      </c>
      <c r="Y122" s="329">
        <v>3.4295547748655897E-2</v>
      </c>
      <c r="Z122" s="329">
        <v>3.2150655678149544E-2</v>
      </c>
      <c r="AA122" s="329">
        <v>3.1017221923380616E-2</v>
      </c>
    </row>
    <row r="123" spans="1:27" hidden="1" x14ac:dyDescent="0.35">
      <c r="A123" s="107"/>
      <c r="B123" s="107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9"/>
    </row>
    <row r="124" spans="1:27" ht="15" hidden="1" thickBot="1" x14ac:dyDescent="0.4"/>
    <row r="125" spans="1:27" ht="15" hidden="1" thickBot="1" x14ac:dyDescent="0.4">
      <c r="C125" s="792" t="s">
        <v>129</v>
      </c>
      <c r="D125" s="793"/>
      <c r="E125" s="793"/>
      <c r="F125" s="793"/>
      <c r="G125" s="793"/>
      <c r="H125" s="793"/>
      <c r="I125" s="793"/>
      <c r="J125" s="793"/>
      <c r="K125" s="793"/>
      <c r="L125" s="793"/>
      <c r="M125" s="793"/>
      <c r="N125" s="794"/>
      <c r="O125" s="795" t="s">
        <v>129</v>
      </c>
      <c r="P125" s="793"/>
      <c r="Q125" s="793"/>
      <c r="R125" s="793"/>
      <c r="S125" s="793"/>
      <c r="T125" s="793"/>
      <c r="U125" s="793"/>
      <c r="V125" s="793"/>
      <c r="W125" s="793"/>
      <c r="X125" s="793"/>
      <c r="Y125" s="793"/>
      <c r="Z125" s="794"/>
      <c r="AA125" s="551" t="s">
        <v>129</v>
      </c>
    </row>
    <row r="126" spans="1:27" ht="15" hidden="1" customHeight="1" thickBot="1" x14ac:dyDescent="0.4">
      <c r="A126" s="789" t="s">
        <v>130</v>
      </c>
      <c r="B126" s="262" t="s">
        <v>128</v>
      </c>
      <c r="C126" s="156">
        <f>C$4</f>
        <v>44562</v>
      </c>
      <c r="D126" s="156">
        <f t="shared" ref="D126:AA126" si="57">D$4</f>
        <v>44593</v>
      </c>
      <c r="E126" s="156">
        <f t="shared" si="57"/>
        <v>44621</v>
      </c>
      <c r="F126" s="156">
        <f t="shared" si="57"/>
        <v>44652</v>
      </c>
      <c r="G126" s="156">
        <f t="shared" si="57"/>
        <v>44682</v>
      </c>
      <c r="H126" s="156">
        <f t="shared" si="57"/>
        <v>44713</v>
      </c>
      <c r="I126" s="156">
        <f t="shared" si="57"/>
        <v>44743</v>
      </c>
      <c r="J126" s="156">
        <f t="shared" si="57"/>
        <v>44774</v>
      </c>
      <c r="K126" s="156">
        <f t="shared" si="57"/>
        <v>44805</v>
      </c>
      <c r="L126" s="156">
        <f t="shared" si="57"/>
        <v>44835</v>
      </c>
      <c r="M126" s="156">
        <f t="shared" si="57"/>
        <v>44866</v>
      </c>
      <c r="N126" s="156">
        <f t="shared" si="57"/>
        <v>44896</v>
      </c>
      <c r="O126" s="156">
        <f t="shared" si="57"/>
        <v>44927</v>
      </c>
      <c r="P126" s="156">
        <f t="shared" si="57"/>
        <v>44958</v>
      </c>
      <c r="Q126" s="156">
        <f t="shared" si="57"/>
        <v>44986</v>
      </c>
      <c r="R126" s="156">
        <f t="shared" si="57"/>
        <v>45017</v>
      </c>
      <c r="S126" s="156">
        <f t="shared" si="57"/>
        <v>45047</v>
      </c>
      <c r="T126" s="156">
        <f t="shared" si="57"/>
        <v>45078</v>
      </c>
      <c r="U126" s="156">
        <f t="shared" si="57"/>
        <v>45108</v>
      </c>
      <c r="V126" s="156">
        <f t="shared" si="57"/>
        <v>45139</v>
      </c>
      <c r="W126" s="156">
        <f t="shared" si="57"/>
        <v>45170</v>
      </c>
      <c r="X126" s="156">
        <f t="shared" si="57"/>
        <v>45200</v>
      </c>
      <c r="Y126" s="156">
        <f t="shared" si="57"/>
        <v>45231</v>
      </c>
      <c r="Z126" s="156">
        <f t="shared" si="57"/>
        <v>45261</v>
      </c>
      <c r="AA126" s="156">
        <f t="shared" si="57"/>
        <v>45292</v>
      </c>
    </row>
    <row r="127" spans="1:27" ht="15" hidden="1" customHeight="1" x14ac:dyDescent="0.35">
      <c r="A127" s="790"/>
      <c r="B127" s="263" t="s">
        <v>20</v>
      </c>
      <c r="C127" s="330">
        <v>2.8530000000000001E-3</v>
      </c>
      <c r="D127" s="330">
        <v>2.9459999999999998E-3</v>
      </c>
      <c r="E127" s="330">
        <v>3.101E-3</v>
      </c>
      <c r="F127" s="330">
        <v>2.6919999999999999E-3</v>
      </c>
      <c r="G127" s="330">
        <v>3.6480000000000002E-3</v>
      </c>
      <c r="H127" s="330">
        <v>9.3989999999999994E-3</v>
      </c>
      <c r="I127" s="330">
        <v>8.6339999999999993E-3</v>
      </c>
      <c r="J127" s="330">
        <v>9.2370000000000004E-3</v>
      </c>
      <c r="K127" s="330">
        <v>8.4950000000000008E-3</v>
      </c>
      <c r="L127" s="330">
        <v>3.6459999999999999E-3</v>
      </c>
      <c r="M127" s="330">
        <v>3.6189999999999998E-3</v>
      </c>
      <c r="N127" s="330">
        <v>2.846E-3</v>
      </c>
      <c r="O127" s="330">
        <v>2.8530000000000001E-3</v>
      </c>
      <c r="P127" s="330">
        <v>2.9459999999999998E-3</v>
      </c>
      <c r="Q127" s="330">
        <v>3.101E-3</v>
      </c>
      <c r="R127" s="330">
        <v>2.6919999999999999E-3</v>
      </c>
      <c r="S127" s="330">
        <v>3.6480000000000002E-3</v>
      </c>
      <c r="T127" s="330">
        <v>9.3989999999999994E-3</v>
      </c>
      <c r="U127" s="330">
        <v>8.6339999999999993E-3</v>
      </c>
      <c r="V127" s="330">
        <v>9.2370000000000004E-3</v>
      </c>
      <c r="W127" s="330">
        <v>8.4950000000000008E-3</v>
      </c>
      <c r="X127" s="330">
        <v>3.6459999999999999E-3</v>
      </c>
      <c r="Y127" s="330">
        <v>3.6189999999999998E-3</v>
      </c>
      <c r="Z127" s="330">
        <v>2.846E-3</v>
      </c>
      <c r="AA127" s="330">
        <v>2.8530000000000001E-3</v>
      </c>
    </row>
    <row r="128" spans="1:27" hidden="1" x14ac:dyDescent="0.35">
      <c r="A128" s="790"/>
      <c r="B128" s="263" t="s">
        <v>0</v>
      </c>
      <c r="C128" s="330">
        <v>3.5509999999999999E-3</v>
      </c>
      <c r="D128" s="330">
        <v>4.0660000000000002E-3</v>
      </c>
      <c r="E128" s="330">
        <v>4.7829999999999999E-3</v>
      </c>
      <c r="F128" s="330">
        <v>2.826E-3</v>
      </c>
      <c r="G128" s="330">
        <v>6.0169999999999998E-3</v>
      </c>
      <c r="H128" s="330">
        <v>1.5726E-2</v>
      </c>
      <c r="I128" s="330">
        <v>1.3672E-2</v>
      </c>
      <c r="J128" s="330">
        <v>1.5037E-2</v>
      </c>
      <c r="K128" s="330">
        <v>1.5061E-2</v>
      </c>
      <c r="L128" s="330">
        <v>3.7230000000000002E-3</v>
      </c>
      <c r="M128" s="330">
        <v>4.4580000000000002E-3</v>
      </c>
      <c r="N128" s="330">
        <v>3.1909999999999998E-3</v>
      </c>
      <c r="O128" s="330">
        <v>3.5509999999999999E-3</v>
      </c>
      <c r="P128" s="330">
        <v>4.0660000000000002E-3</v>
      </c>
      <c r="Q128" s="330">
        <v>4.7829999999999999E-3</v>
      </c>
      <c r="R128" s="330">
        <v>2.826E-3</v>
      </c>
      <c r="S128" s="330">
        <v>6.0169999999999998E-3</v>
      </c>
      <c r="T128" s="330">
        <v>1.5726E-2</v>
      </c>
      <c r="U128" s="330">
        <v>1.3672E-2</v>
      </c>
      <c r="V128" s="330">
        <v>1.5037E-2</v>
      </c>
      <c r="W128" s="330">
        <v>1.5061E-2</v>
      </c>
      <c r="X128" s="330">
        <v>3.7230000000000002E-3</v>
      </c>
      <c r="Y128" s="330">
        <v>4.4580000000000002E-3</v>
      </c>
      <c r="Z128" s="330">
        <v>3.1909999999999998E-3</v>
      </c>
      <c r="AA128" s="330">
        <v>3.5509999999999999E-3</v>
      </c>
    </row>
    <row r="129" spans="1:27" hidden="1" x14ac:dyDescent="0.35">
      <c r="A129" s="790"/>
      <c r="B129" s="263" t="s">
        <v>21</v>
      </c>
      <c r="C129" s="330">
        <v>3.0200000000000001E-3</v>
      </c>
      <c r="D129" s="330">
        <v>2.9520000000000002E-3</v>
      </c>
      <c r="E129" s="330">
        <v>3.0969999999999999E-3</v>
      </c>
      <c r="F129" s="330">
        <v>3.6800000000000001E-3</v>
      </c>
      <c r="G129" s="330">
        <v>4.326E-3</v>
      </c>
      <c r="H129" s="330">
        <v>1.1368E-2</v>
      </c>
      <c r="I129" s="330">
        <v>1.0385E-2</v>
      </c>
      <c r="J129" s="330">
        <v>1.1174999999999999E-2</v>
      </c>
      <c r="K129" s="330">
        <v>1.0097E-2</v>
      </c>
      <c r="L129" s="330">
        <v>4.3080000000000002E-3</v>
      </c>
      <c r="M129" s="330">
        <v>3.9639999999999996E-3</v>
      </c>
      <c r="N129" s="330">
        <v>3.1110000000000001E-3</v>
      </c>
      <c r="O129" s="330">
        <v>3.0200000000000001E-3</v>
      </c>
      <c r="P129" s="330">
        <v>2.9520000000000002E-3</v>
      </c>
      <c r="Q129" s="330">
        <v>3.0969999999999999E-3</v>
      </c>
      <c r="R129" s="330">
        <v>3.6800000000000001E-3</v>
      </c>
      <c r="S129" s="330">
        <v>4.326E-3</v>
      </c>
      <c r="T129" s="330">
        <v>1.1368E-2</v>
      </c>
      <c r="U129" s="330">
        <v>1.0385E-2</v>
      </c>
      <c r="V129" s="330">
        <v>1.1174999999999999E-2</v>
      </c>
      <c r="W129" s="330">
        <v>1.0097E-2</v>
      </c>
      <c r="X129" s="330">
        <v>4.3080000000000002E-3</v>
      </c>
      <c r="Y129" s="330">
        <v>3.9639999999999996E-3</v>
      </c>
      <c r="Z129" s="330">
        <v>3.1110000000000001E-3</v>
      </c>
      <c r="AA129" s="330">
        <v>3.0200000000000001E-3</v>
      </c>
    </row>
    <row r="130" spans="1:27" hidden="1" x14ac:dyDescent="0.35">
      <c r="A130" s="790"/>
      <c r="B130" s="263" t="s">
        <v>1</v>
      </c>
      <c r="C130" s="330">
        <v>0</v>
      </c>
      <c r="D130" s="330">
        <v>0</v>
      </c>
      <c r="E130" s="330">
        <v>0</v>
      </c>
      <c r="F130" s="330">
        <v>4.2690000000000002E-3</v>
      </c>
      <c r="G130" s="330">
        <v>8.5869999999999991E-3</v>
      </c>
      <c r="H130" s="330">
        <v>1.6046000000000001E-2</v>
      </c>
      <c r="I130" s="330">
        <v>1.3816E-2</v>
      </c>
      <c r="J130" s="330">
        <v>1.5232000000000001E-2</v>
      </c>
      <c r="K130" s="330">
        <v>1.6389999999999998E-2</v>
      </c>
      <c r="L130" s="330">
        <v>4.6680000000000003E-3</v>
      </c>
      <c r="M130" s="330">
        <v>0</v>
      </c>
      <c r="N130" s="330">
        <v>0</v>
      </c>
      <c r="O130" s="330">
        <v>0</v>
      </c>
      <c r="P130" s="330">
        <v>0</v>
      </c>
      <c r="Q130" s="330">
        <v>0</v>
      </c>
      <c r="R130" s="330">
        <v>4.2690000000000002E-3</v>
      </c>
      <c r="S130" s="330">
        <v>8.5869999999999991E-3</v>
      </c>
      <c r="T130" s="330">
        <v>1.6046000000000001E-2</v>
      </c>
      <c r="U130" s="330">
        <v>1.3816E-2</v>
      </c>
      <c r="V130" s="330">
        <v>1.5232000000000001E-2</v>
      </c>
      <c r="W130" s="330">
        <v>1.6389999999999998E-2</v>
      </c>
      <c r="X130" s="330">
        <v>4.6680000000000003E-3</v>
      </c>
      <c r="Y130" s="330">
        <v>0</v>
      </c>
      <c r="Z130" s="330">
        <v>0</v>
      </c>
      <c r="AA130" s="330">
        <v>0</v>
      </c>
    </row>
    <row r="131" spans="1:27" hidden="1" x14ac:dyDescent="0.35">
      <c r="A131" s="790"/>
      <c r="B131" s="263" t="s">
        <v>22</v>
      </c>
      <c r="C131" s="330">
        <v>5.0000000000000004E-6</v>
      </c>
      <c r="D131" s="330">
        <v>3.0000000000000001E-6</v>
      </c>
      <c r="E131" s="330">
        <v>3.9999999999999998E-6</v>
      </c>
      <c r="F131" s="330">
        <v>4.0099999999999999E-4</v>
      </c>
      <c r="G131" s="330">
        <v>7.2000000000000002E-5</v>
      </c>
      <c r="H131" s="330">
        <v>1.6699999999999999E-4</v>
      </c>
      <c r="I131" s="330">
        <v>1.6100000000000001E-4</v>
      </c>
      <c r="J131" s="330">
        <v>1.66E-4</v>
      </c>
      <c r="K131" s="330">
        <v>1.6899999999999999E-4</v>
      </c>
      <c r="L131" s="330">
        <v>6.0999999999999999E-5</v>
      </c>
      <c r="M131" s="330">
        <v>5.7000000000000003E-5</v>
      </c>
      <c r="N131" s="330">
        <v>5.7000000000000003E-5</v>
      </c>
      <c r="O131" s="330">
        <v>5.0000000000000004E-6</v>
      </c>
      <c r="P131" s="330">
        <v>3.0000000000000001E-6</v>
      </c>
      <c r="Q131" s="330">
        <v>3.9999999999999998E-6</v>
      </c>
      <c r="R131" s="330">
        <v>4.0099999999999999E-4</v>
      </c>
      <c r="S131" s="330">
        <v>7.2000000000000002E-5</v>
      </c>
      <c r="T131" s="330">
        <v>1.6699999999999999E-4</v>
      </c>
      <c r="U131" s="330">
        <v>1.6100000000000001E-4</v>
      </c>
      <c r="V131" s="330">
        <v>1.66E-4</v>
      </c>
      <c r="W131" s="330">
        <v>1.6899999999999999E-4</v>
      </c>
      <c r="X131" s="330">
        <v>6.0999999999999999E-5</v>
      </c>
      <c r="Y131" s="330">
        <v>5.7000000000000003E-5</v>
      </c>
      <c r="Z131" s="330">
        <v>5.7000000000000003E-5</v>
      </c>
      <c r="AA131" s="330">
        <v>5.0000000000000004E-6</v>
      </c>
    </row>
    <row r="132" spans="1:27" hidden="1" x14ac:dyDescent="0.35">
      <c r="A132" s="790"/>
      <c r="B132" s="264" t="s">
        <v>9</v>
      </c>
      <c r="C132" s="330">
        <v>3.5509999999999999E-3</v>
      </c>
      <c r="D132" s="330">
        <v>4.0720000000000001E-3</v>
      </c>
      <c r="E132" s="330">
        <v>4.9550000000000002E-3</v>
      </c>
      <c r="F132" s="330">
        <v>3.7559999999999998E-3</v>
      </c>
      <c r="G132" s="330">
        <v>3.1979999999999999E-3</v>
      </c>
      <c r="H132" s="330">
        <v>0</v>
      </c>
      <c r="I132" s="330">
        <v>0</v>
      </c>
      <c r="J132" s="330">
        <v>0</v>
      </c>
      <c r="K132" s="330">
        <v>9.3019999999999995E-3</v>
      </c>
      <c r="L132" s="330">
        <v>4.45E-3</v>
      </c>
      <c r="M132" s="330">
        <v>4.6759999999999996E-3</v>
      </c>
      <c r="N132" s="330">
        <v>3.1930000000000001E-3</v>
      </c>
      <c r="O132" s="330">
        <v>3.5509999999999999E-3</v>
      </c>
      <c r="P132" s="330">
        <v>4.0720000000000001E-3</v>
      </c>
      <c r="Q132" s="330">
        <v>4.9550000000000002E-3</v>
      </c>
      <c r="R132" s="330">
        <v>3.7559999999999998E-3</v>
      </c>
      <c r="S132" s="330">
        <v>3.1979999999999999E-3</v>
      </c>
      <c r="T132" s="330">
        <v>0</v>
      </c>
      <c r="U132" s="330">
        <v>0</v>
      </c>
      <c r="V132" s="330">
        <v>0</v>
      </c>
      <c r="W132" s="330">
        <v>9.3019999999999995E-3</v>
      </c>
      <c r="X132" s="330">
        <v>4.45E-3</v>
      </c>
      <c r="Y132" s="330">
        <v>4.6759999999999996E-3</v>
      </c>
      <c r="Z132" s="330">
        <v>3.1930000000000001E-3</v>
      </c>
      <c r="AA132" s="330">
        <v>3.5509999999999999E-3</v>
      </c>
    </row>
    <row r="133" spans="1:27" hidden="1" x14ac:dyDescent="0.35">
      <c r="A133" s="790"/>
      <c r="B133" s="264" t="s">
        <v>3</v>
      </c>
      <c r="C133" s="330">
        <v>3.5509999999999999E-3</v>
      </c>
      <c r="D133" s="330">
        <v>4.0660000000000002E-3</v>
      </c>
      <c r="E133" s="330">
        <v>4.7829999999999999E-3</v>
      </c>
      <c r="F133" s="330">
        <v>2.826E-3</v>
      </c>
      <c r="G133" s="330">
        <v>6.0169999999999998E-3</v>
      </c>
      <c r="H133" s="330">
        <v>1.5726E-2</v>
      </c>
      <c r="I133" s="330">
        <v>1.3672E-2</v>
      </c>
      <c r="J133" s="330">
        <v>1.5037E-2</v>
      </c>
      <c r="K133" s="330">
        <v>1.5061E-2</v>
      </c>
      <c r="L133" s="330">
        <v>3.7230000000000002E-3</v>
      </c>
      <c r="M133" s="330">
        <v>4.4580000000000002E-3</v>
      </c>
      <c r="N133" s="330">
        <v>3.1909999999999998E-3</v>
      </c>
      <c r="O133" s="330">
        <v>3.5509999999999999E-3</v>
      </c>
      <c r="P133" s="330">
        <v>4.0660000000000002E-3</v>
      </c>
      <c r="Q133" s="330">
        <v>4.7829999999999999E-3</v>
      </c>
      <c r="R133" s="330">
        <v>2.826E-3</v>
      </c>
      <c r="S133" s="330">
        <v>6.0169999999999998E-3</v>
      </c>
      <c r="T133" s="330">
        <v>1.5726E-2</v>
      </c>
      <c r="U133" s="330">
        <v>1.3672E-2</v>
      </c>
      <c r="V133" s="330">
        <v>1.5037E-2</v>
      </c>
      <c r="W133" s="330">
        <v>1.5061E-2</v>
      </c>
      <c r="X133" s="330">
        <v>3.7230000000000002E-3</v>
      </c>
      <c r="Y133" s="330">
        <v>4.4580000000000002E-3</v>
      </c>
      <c r="Z133" s="330">
        <v>3.1909999999999998E-3</v>
      </c>
      <c r="AA133" s="330">
        <v>3.5509999999999999E-3</v>
      </c>
    </row>
    <row r="134" spans="1:27" hidden="1" x14ac:dyDescent="0.35">
      <c r="A134" s="790"/>
      <c r="B134" s="264" t="s">
        <v>4</v>
      </c>
      <c r="C134" s="330">
        <v>3.3570000000000002E-3</v>
      </c>
      <c r="D134" s="330">
        <v>3.3170000000000001E-3</v>
      </c>
      <c r="E134" s="330">
        <v>3.5750000000000001E-3</v>
      </c>
      <c r="F134" s="330">
        <v>3.4499999999999999E-3</v>
      </c>
      <c r="G134" s="330">
        <v>4.4089999999999997E-3</v>
      </c>
      <c r="H134" s="330">
        <v>1.0983E-2</v>
      </c>
      <c r="I134" s="330">
        <v>1.0083E-2</v>
      </c>
      <c r="J134" s="330">
        <v>1.0762000000000001E-2</v>
      </c>
      <c r="K134" s="330">
        <v>9.2289999999999994E-3</v>
      </c>
      <c r="L134" s="330">
        <v>4.4390000000000002E-3</v>
      </c>
      <c r="M134" s="330">
        <v>4.0359999999999997E-3</v>
      </c>
      <c r="N134" s="330">
        <v>2.9940000000000001E-3</v>
      </c>
      <c r="O134" s="330">
        <v>3.3570000000000002E-3</v>
      </c>
      <c r="P134" s="330">
        <v>3.3170000000000001E-3</v>
      </c>
      <c r="Q134" s="330">
        <v>3.5750000000000001E-3</v>
      </c>
      <c r="R134" s="330">
        <v>3.4499999999999999E-3</v>
      </c>
      <c r="S134" s="330">
        <v>4.4089999999999997E-3</v>
      </c>
      <c r="T134" s="330">
        <v>1.0983E-2</v>
      </c>
      <c r="U134" s="330">
        <v>1.0083E-2</v>
      </c>
      <c r="V134" s="330">
        <v>1.0762000000000001E-2</v>
      </c>
      <c r="W134" s="330">
        <v>9.2289999999999994E-3</v>
      </c>
      <c r="X134" s="330">
        <v>4.4390000000000002E-3</v>
      </c>
      <c r="Y134" s="330">
        <v>4.0359999999999997E-3</v>
      </c>
      <c r="Z134" s="330">
        <v>2.9940000000000001E-3</v>
      </c>
      <c r="AA134" s="330">
        <v>3.3570000000000002E-3</v>
      </c>
    </row>
    <row r="135" spans="1:27" hidden="1" x14ac:dyDescent="0.35">
      <c r="A135" s="790"/>
      <c r="B135" s="264" t="s">
        <v>5</v>
      </c>
      <c r="C135" s="330">
        <v>2.8530000000000001E-3</v>
      </c>
      <c r="D135" s="330">
        <v>2.9459999999999998E-3</v>
      </c>
      <c r="E135" s="330">
        <v>3.101E-3</v>
      </c>
      <c r="F135" s="330">
        <v>2.6919999999999999E-3</v>
      </c>
      <c r="G135" s="330">
        <v>3.6480000000000002E-3</v>
      </c>
      <c r="H135" s="330">
        <v>9.3989999999999994E-3</v>
      </c>
      <c r="I135" s="330">
        <v>8.6339999999999993E-3</v>
      </c>
      <c r="J135" s="330">
        <v>9.2370000000000004E-3</v>
      </c>
      <c r="K135" s="330">
        <v>8.4950000000000008E-3</v>
      </c>
      <c r="L135" s="330">
        <v>3.6459999999999999E-3</v>
      </c>
      <c r="M135" s="330">
        <v>3.6189999999999998E-3</v>
      </c>
      <c r="N135" s="330">
        <v>2.846E-3</v>
      </c>
      <c r="O135" s="330">
        <v>2.8530000000000001E-3</v>
      </c>
      <c r="P135" s="330">
        <v>2.9459999999999998E-3</v>
      </c>
      <c r="Q135" s="330">
        <v>3.101E-3</v>
      </c>
      <c r="R135" s="330">
        <v>2.6919999999999999E-3</v>
      </c>
      <c r="S135" s="330">
        <v>3.6480000000000002E-3</v>
      </c>
      <c r="T135" s="330">
        <v>9.3989999999999994E-3</v>
      </c>
      <c r="U135" s="330">
        <v>8.6339999999999993E-3</v>
      </c>
      <c r="V135" s="330">
        <v>9.2370000000000004E-3</v>
      </c>
      <c r="W135" s="330">
        <v>8.4950000000000008E-3</v>
      </c>
      <c r="X135" s="330">
        <v>3.6459999999999999E-3</v>
      </c>
      <c r="Y135" s="330">
        <v>3.6189999999999998E-3</v>
      </c>
      <c r="Z135" s="330">
        <v>2.846E-3</v>
      </c>
      <c r="AA135" s="330">
        <v>2.8530000000000001E-3</v>
      </c>
    </row>
    <row r="136" spans="1:27" hidden="1" x14ac:dyDescent="0.35">
      <c r="A136" s="790"/>
      <c r="B136" s="264" t="s">
        <v>23</v>
      </c>
      <c r="C136" s="330">
        <v>2.8530000000000001E-3</v>
      </c>
      <c r="D136" s="330">
        <v>2.9459999999999998E-3</v>
      </c>
      <c r="E136" s="330">
        <v>3.101E-3</v>
      </c>
      <c r="F136" s="330">
        <v>2.6919999999999999E-3</v>
      </c>
      <c r="G136" s="330">
        <v>3.6480000000000002E-3</v>
      </c>
      <c r="H136" s="330">
        <v>9.3989999999999994E-3</v>
      </c>
      <c r="I136" s="330">
        <v>8.6339999999999993E-3</v>
      </c>
      <c r="J136" s="330">
        <v>9.2370000000000004E-3</v>
      </c>
      <c r="K136" s="330">
        <v>8.4950000000000008E-3</v>
      </c>
      <c r="L136" s="330">
        <v>3.6459999999999999E-3</v>
      </c>
      <c r="M136" s="330">
        <v>3.6189999999999998E-3</v>
      </c>
      <c r="N136" s="330">
        <v>2.846E-3</v>
      </c>
      <c r="O136" s="330">
        <v>2.8530000000000001E-3</v>
      </c>
      <c r="P136" s="330">
        <v>2.9459999999999998E-3</v>
      </c>
      <c r="Q136" s="330">
        <v>3.101E-3</v>
      </c>
      <c r="R136" s="330">
        <v>2.6919999999999999E-3</v>
      </c>
      <c r="S136" s="330">
        <v>3.6480000000000002E-3</v>
      </c>
      <c r="T136" s="330">
        <v>9.3989999999999994E-3</v>
      </c>
      <c r="U136" s="330">
        <v>8.6339999999999993E-3</v>
      </c>
      <c r="V136" s="330">
        <v>9.2370000000000004E-3</v>
      </c>
      <c r="W136" s="330">
        <v>8.4950000000000008E-3</v>
      </c>
      <c r="X136" s="330">
        <v>3.6459999999999999E-3</v>
      </c>
      <c r="Y136" s="330">
        <v>3.6189999999999998E-3</v>
      </c>
      <c r="Z136" s="330">
        <v>2.846E-3</v>
      </c>
      <c r="AA136" s="330">
        <v>2.8530000000000001E-3</v>
      </c>
    </row>
    <row r="137" spans="1:27" hidden="1" x14ac:dyDescent="0.35">
      <c r="A137" s="790"/>
      <c r="B137" s="264" t="s">
        <v>24</v>
      </c>
      <c r="C137" s="330">
        <v>2.8530000000000001E-3</v>
      </c>
      <c r="D137" s="330">
        <v>2.9459999999999998E-3</v>
      </c>
      <c r="E137" s="330">
        <v>3.101E-3</v>
      </c>
      <c r="F137" s="330">
        <v>2.6919999999999999E-3</v>
      </c>
      <c r="G137" s="330">
        <v>3.6480000000000002E-3</v>
      </c>
      <c r="H137" s="330">
        <v>9.3989999999999994E-3</v>
      </c>
      <c r="I137" s="330">
        <v>8.6339999999999993E-3</v>
      </c>
      <c r="J137" s="330">
        <v>9.2370000000000004E-3</v>
      </c>
      <c r="K137" s="330">
        <v>8.4950000000000008E-3</v>
      </c>
      <c r="L137" s="330">
        <v>3.6459999999999999E-3</v>
      </c>
      <c r="M137" s="330">
        <v>3.6189999999999998E-3</v>
      </c>
      <c r="N137" s="330">
        <v>2.846E-3</v>
      </c>
      <c r="O137" s="330">
        <v>2.8530000000000001E-3</v>
      </c>
      <c r="P137" s="330">
        <v>2.9459999999999998E-3</v>
      </c>
      <c r="Q137" s="330">
        <v>3.101E-3</v>
      </c>
      <c r="R137" s="330">
        <v>2.6919999999999999E-3</v>
      </c>
      <c r="S137" s="330">
        <v>3.6480000000000002E-3</v>
      </c>
      <c r="T137" s="330">
        <v>9.3989999999999994E-3</v>
      </c>
      <c r="U137" s="330">
        <v>8.6339999999999993E-3</v>
      </c>
      <c r="V137" s="330">
        <v>9.2370000000000004E-3</v>
      </c>
      <c r="W137" s="330">
        <v>8.4950000000000008E-3</v>
      </c>
      <c r="X137" s="330">
        <v>3.6459999999999999E-3</v>
      </c>
      <c r="Y137" s="330">
        <v>3.6189999999999998E-3</v>
      </c>
      <c r="Z137" s="330">
        <v>2.846E-3</v>
      </c>
      <c r="AA137" s="330">
        <v>2.8530000000000001E-3</v>
      </c>
    </row>
    <row r="138" spans="1:27" hidden="1" x14ac:dyDescent="0.35">
      <c r="A138" s="790"/>
      <c r="B138" s="264" t="s">
        <v>7</v>
      </c>
      <c r="C138" s="330">
        <v>2.3930000000000002E-3</v>
      </c>
      <c r="D138" s="330">
        <v>2.4099999999999998E-3</v>
      </c>
      <c r="E138" s="330">
        <v>2.532E-3</v>
      </c>
      <c r="F138" s="330">
        <v>2.5790000000000001E-3</v>
      </c>
      <c r="G138" s="330">
        <v>3.1459999999999999E-3</v>
      </c>
      <c r="H138" s="330">
        <v>8.2480000000000001E-3</v>
      </c>
      <c r="I138" s="330">
        <v>7.535E-3</v>
      </c>
      <c r="J138" s="330">
        <v>8.1329999999999996E-3</v>
      </c>
      <c r="K138" s="330">
        <v>7.4019999999999997E-3</v>
      </c>
      <c r="L138" s="330">
        <v>3.1189999999999998E-3</v>
      </c>
      <c r="M138" s="330">
        <v>3.078E-3</v>
      </c>
      <c r="N138" s="330">
        <v>2.4130000000000002E-3</v>
      </c>
      <c r="O138" s="330">
        <v>2.3930000000000002E-3</v>
      </c>
      <c r="P138" s="330">
        <v>2.4099999999999998E-3</v>
      </c>
      <c r="Q138" s="330">
        <v>2.532E-3</v>
      </c>
      <c r="R138" s="330">
        <v>2.5790000000000001E-3</v>
      </c>
      <c r="S138" s="330">
        <v>3.1459999999999999E-3</v>
      </c>
      <c r="T138" s="330">
        <v>8.2480000000000001E-3</v>
      </c>
      <c r="U138" s="330">
        <v>7.535E-3</v>
      </c>
      <c r="V138" s="330">
        <v>8.1329999999999996E-3</v>
      </c>
      <c r="W138" s="330">
        <v>7.4019999999999997E-3</v>
      </c>
      <c r="X138" s="330">
        <v>3.1189999999999998E-3</v>
      </c>
      <c r="Y138" s="330">
        <v>3.078E-3</v>
      </c>
      <c r="Z138" s="330">
        <v>2.4130000000000002E-3</v>
      </c>
      <c r="AA138" s="330">
        <v>2.3930000000000002E-3</v>
      </c>
    </row>
    <row r="139" spans="1:27" ht="15" hidden="1" thickBot="1" x14ac:dyDescent="0.4">
      <c r="A139" s="791"/>
      <c r="B139" s="265" t="s">
        <v>8</v>
      </c>
      <c r="C139" s="331">
        <v>2.879E-3</v>
      </c>
      <c r="D139" s="331">
        <v>2.6879999999999999E-3</v>
      </c>
      <c r="E139" s="331">
        <v>2.6459999999999999E-3</v>
      </c>
      <c r="F139" s="331">
        <v>3.4529999999999999E-3</v>
      </c>
      <c r="G139" s="331">
        <v>4.1749999999999999E-3</v>
      </c>
      <c r="H139" s="331">
        <v>1.1337E-2</v>
      </c>
      <c r="I139" s="331">
        <v>1.0385999999999999E-2</v>
      </c>
      <c r="J139" s="331">
        <v>1.115E-2</v>
      </c>
      <c r="K139" s="331">
        <v>9.7389999999999994E-3</v>
      </c>
      <c r="L139" s="331">
        <v>4.1619999999999999E-3</v>
      </c>
      <c r="M139" s="331">
        <v>3.9139999999999999E-3</v>
      </c>
      <c r="N139" s="331">
        <v>3.0730000000000002E-3</v>
      </c>
      <c r="O139" s="331">
        <v>2.879E-3</v>
      </c>
      <c r="P139" s="331">
        <v>2.6879999999999999E-3</v>
      </c>
      <c r="Q139" s="331">
        <v>2.6459999999999999E-3</v>
      </c>
      <c r="R139" s="331">
        <v>3.4529999999999999E-3</v>
      </c>
      <c r="S139" s="331">
        <v>4.1749999999999999E-3</v>
      </c>
      <c r="T139" s="331">
        <v>1.1337E-2</v>
      </c>
      <c r="U139" s="331">
        <v>1.0385999999999999E-2</v>
      </c>
      <c r="V139" s="331">
        <v>1.115E-2</v>
      </c>
      <c r="W139" s="331">
        <v>9.7389999999999994E-3</v>
      </c>
      <c r="X139" s="331">
        <v>4.1619999999999999E-3</v>
      </c>
      <c r="Y139" s="331">
        <v>3.9139999999999999E-3</v>
      </c>
      <c r="Z139" s="331">
        <v>3.0730000000000002E-3</v>
      </c>
      <c r="AA139" s="331">
        <v>2.879E-3</v>
      </c>
    </row>
    <row r="140" spans="1:27" ht="14.25" hidden="1" customHeight="1" x14ac:dyDescent="0.35">
      <c r="A140" s="107"/>
      <c r="B140" s="107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</row>
    <row r="141" spans="1:27" ht="15" hidden="1" thickBot="1" x14ac:dyDescent="0.4">
      <c r="A141" s="230" t="s">
        <v>187</v>
      </c>
      <c r="B141" s="107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</row>
    <row r="142" spans="1:27" ht="16" hidden="1" thickBot="1" x14ac:dyDescent="0.4">
      <c r="A142" s="783" t="s">
        <v>131</v>
      </c>
      <c r="B142" s="266" t="s">
        <v>128</v>
      </c>
      <c r="C142" s="156">
        <f>C$4</f>
        <v>44562</v>
      </c>
      <c r="D142" s="156">
        <f t="shared" ref="D142:AA142" si="58">D$4</f>
        <v>44593</v>
      </c>
      <c r="E142" s="156">
        <f t="shared" si="58"/>
        <v>44621</v>
      </c>
      <c r="F142" s="156">
        <f t="shared" si="58"/>
        <v>44652</v>
      </c>
      <c r="G142" s="156">
        <f t="shared" si="58"/>
        <v>44682</v>
      </c>
      <c r="H142" s="156">
        <f t="shared" si="58"/>
        <v>44713</v>
      </c>
      <c r="I142" s="156">
        <f t="shared" si="58"/>
        <v>44743</v>
      </c>
      <c r="J142" s="156">
        <f t="shared" si="58"/>
        <v>44774</v>
      </c>
      <c r="K142" s="156">
        <f t="shared" si="58"/>
        <v>44805</v>
      </c>
      <c r="L142" s="156">
        <f t="shared" si="58"/>
        <v>44835</v>
      </c>
      <c r="M142" s="156">
        <f t="shared" si="58"/>
        <v>44866</v>
      </c>
      <c r="N142" s="156">
        <f t="shared" si="58"/>
        <v>44896</v>
      </c>
      <c r="O142" s="156">
        <f t="shared" si="58"/>
        <v>44927</v>
      </c>
      <c r="P142" s="156">
        <f t="shared" si="58"/>
        <v>44958</v>
      </c>
      <c r="Q142" s="156">
        <f t="shared" si="58"/>
        <v>44986</v>
      </c>
      <c r="R142" s="156">
        <f t="shared" si="58"/>
        <v>45017</v>
      </c>
      <c r="S142" s="156">
        <f t="shared" si="58"/>
        <v>45047</v>
      </c>
      <c r="T142" s="156">
        <f t="shared" si="58"/>
        <v>45078</v>
      </c>
      <c r="U142" s="156">
        <f t="shared" si="58"/>
        <v>45108</v>
      </c>
      <c r="V142" s="156">
        <f t="shared" si="58"/>
        <v>45139</v>
      </c>
      <c r="W142" s="156">
        <f t="shared" si="58"/>
        <v>45170</v>
      </c>
      <c r="X142" s="156">
        <f t="shared" si="58"/>
        <v>45200</v>
      </c>
      <c r="Y142" s="156">
        <f t="shared" si="58"/>
        <v>45231</v>
      </c>
      <c r="Z142" s="156">
        <f t="shared" si="58"/>
        <v>45261</v>
      </c>
      <c r="AA142" s="156">
        <f t="shared" si="58"/>
        <v>45292</v>
      </c>
    </row>
    <row r="143" spans="1:27" hidden="1" x14ac:dyDescent="0.35">
      <c r="A143" s="784"/>
      <c r="B143" s="263" t="s">
        <v>20</v>
      </c>
      <c r="C143" s="26">
        <f>IF(C23=0,0,((C5*0.5)-C41)*C78*C110*C$2)</f>
        <v>0</v>
      </c>
      <c r="D143" s="26">
        <f>IF(D23=0,0,((D5*0.5)+C23-D41)*D78*D110*D$2)</f>
        <v>411.49510833907277</v>
      </c>
      <c r="E143" s="26">
        <f t="shared" ref="E143:AA143" si="59">IF(E23=0,0,((E5*0.5)+D23-E41)*E78*E110*E$2)</f>
        <v>966.92506315822391</v>
      </c>
      <c r="F143" s="26">
        <f t="shared" si="59"/>
        <v>1036.6328257211233</v>
      </c>
      <c r="G143" s="26">
        <f t="shared" si="59"/>
        <v>2023.8816880103029</v>
      </c>
      <c r="H143" s="26">
        <f t="shared" si="59"/>
        <v>4754.0952342097471</v>
      </c>
      <c r="I143" s="26">
        <f t="shared" si="59"/>
        <v>5216.555040978481</v>
      </c>
      <c r="J143" s="26">
        <f t="shared" si="59"/>
        <v>5751.8625573549343</v>
      </c>
      <c r="K143" s="26">
        <f t="shared" si="59"/>
        <v>5516.3451129441637</v>
      </c>
      <c r="L143" s="26">
        <f t="shared" si="59"/>
        <v>3343.8354389972915</v>
      </c>
      <c r="M143" s="26">
        <f t="shared" si="59"/>
        <v>4126.7637921538453</v>
      </c>
      <c r="N143" s="26">
        <f t="shared" si="59"/>
        <v>7676.380003279548</v>
      </c>
      <c r="O143" s="26">
        <f t="shared" si="59"/>
        <v>10416.238510390835</v>
      </c>
      <c r="P143" s="26">
        <f t="shared" si="59"/>
        <v>9712.4769108928376</v>
      </c>
      <c r="Q143" s="26">
        <f t="shared" si="59"/>
        <v>11059.004080390314</v>
      </c>
      <c r="R143" s="26">
        <f t="shared" si="59"/>
        <v>10102.725397363669</v>
      </c>
      <c r="S143" s="26">
        <f t="shared" si="59"/>
        <v>11493.49299944562</v>
      </c>
      <c r="T143" s="26">
        <f t="shared" si="59"/>
        <v>19698.573218659731</v>
      </c>
      <c r="U143" s="26">
        <f t="shared" si="59"/>
        <v>14834.892842022511</v>
      </c>
      <c r="V143" s="26">
        <f t="shared" si="59"/>
        <v>15227.13080299538</v>
      </c>
      <c r="W143" s="26">
        <f t="shared" si="59"/>
        <v>14603.636257242675</v>
      </c>
      <c r="X143" s="26">
        <f t="shared" si="59"/>
        <v>8402.6322808451914</v>
      </c>
      <c r="Y143" s="26">
        <f t="shared" si="59"/>
        <v>8251.9618767268148</v>
      </c>
      <c r="Z143" s="26">
        <f t="shared" si="59"/>
        <v>8048.3352331679862</v>
      </c>
      <c r="AA143" s="26">
        <f t="shared" si="59"/>
        <v>7858.0857142059731</v>
      </c>
    </row>
    <row r="144" spans="1:27" hidden="1" x14ac:dyDescent="0.35">
      <c r="A144" s="784"/>
      <c r="B144" s="263" t="s">
        <v>0</v>
      </c>
      <c r="C144" s="26">
        <f t="shared" ref="C144:C155" si="60">IF(C24=0,0,((C6*0.5)-C42)*C79*C111*C$2)</f>
        <v>0</v>
      </c>
      <c r="D144" s="26">
        <f t="shared" ref="D144:M155" si="61">IF(D24=0,0,((D6*0.5)+C24-D42)*D79*D111*D$2)</f>
        <v>0</v>
      </c>
      <c r="E144" s="26">
        <f t="shared" si="61"/>
        <v>0</v>
      </c>
      <c r="F144" s="26">
        <f t="shared" si="61"/>
        <v>0</v>
      </c>
      <c r="G144" s="26">
        <f t="shared" si="61"/>
        <v>0</v>
      </c>
      <c r="H144" s="26">
        <f t="shared" si="61"/>
        <v>0</v>
      </c>
      <c r="I144" s="26">
        <f t="shared" si="61"/>
        <v>0</v>
      </c>
      <c r="J144" s="26">
        <f t="shared" si="61"/>
        <v>0</v>
      </c>
      <c r="K144" s="26">
        <f t="shared" si="61"/>
        <v>0</v>
      </c>
      <c r="L144" s="26">
        <f t="shared" si="61"/>
        <v>0</v>
      </c>
      <c r="M144" s="26">
        <f t="shared" si="61"/>
        <v>24.850486478424866</v>
      </c>
      <c r="N144" s="26">
        <f t="shared" ref="N144:AA144" si="62">IF(N24=0,0,((N6*0.5)+M24-N42)*N79*N111*N$2)</f>
        <v>234.80140038647977</v>
      </c>
      <c r="O144" s="26">
        <f t="shared" si="62"/>
        <v>404.93884972622283</v>
      </c>
      <c r="P144" s="26">
        <f t="shared" si="62"/>
        <v>355.38536258045417</v>
      </c>
      <c r="Q144" s="26">
        <f t="shared" si="62"/>
        <v>292.25285426912433</v>
      </c>
      <c r="R144" s="26">
        <f t="shared" si="62"/>
        <v>155.63690706730131</v>
      </c>
      <c r="S144" s="26">
        <f t="shared" si="62"/>
        <v>195.87943969255178</v>
      </c>
      <c r="T144" s="26">
        <f t="shared" si="62"/>
        <v>886.54174011993189</v>
      </c>
      <c r="U144" s="26">
        <f t="shared" si="62"/>
        <v>1136.8829226260293</v>
      </c>
      <c r="V144" s="26">
        <f t="shared" si="62"/>
        <v>1100.9663791130183</v>
      </c>
      <c r="W144" s="26">
        <f t="shared" si="62"/>
        <v>474.74881358363257</v>
      </c>
      <c r="X144" s="26">
        <f t="shared" si="62"/>
        <v>147.78070752616071</v>
      </c>
      <c r="Y144" s="26">
        <f t="shared" si="62"/>
        <v>252.63969736040963</v>
      </c>
      <c r="Z144" s="26">
        <f t="shared" si="62"/>
        <v>392.40605421158438</v>
      </c>
      <c r="AA144" s="26">
        <f t="shared" si="62"/>
        <v>404.93884972622283</v>
      </c>
    </row>
    <row r="145" spans="1:27" hidden="1" x14ac:dyDescent="0.35">
      <c r="A145" s="784"/>
      <c r="B145" s="263" t="s">
        <v>21</v>
      </c>
      <c r="C145" s="26">
        <f t="shared" si="60"/>
        <v>0</v>
      </c>
      <c r="D145" s="26">
        <f t="shared" si="61"/>
        <v>0</v>
      </c>
      <c r="E145" s="26">
        <f t="shared" si="61"/>
        <v>0</v>
      </c>
      <c r="F145" s="26">
        <f t="shared" si="61"/>
        <v>4.3510194035332113</v>
      </c>
      <c r="G145" s="26">
        <f t="shared" si="61"/>
        <v>10.749899832160779</v>
      </c>
      <c r="H145" s="26">
        <f t="shared" si="61"/>
        <v>18.933394174707196</v>
      </c>
      <c r="I145" s="26">
        <f t="shared" si="61"/>
        <v>18.957801945769013</v>
      </c>
      <c r="J145" s="26">
        <f t="shared" si="61"/>
        <v>19.477673943222687</v>
      </c>
      <c r="K145" s="26">
        <f t="shared" si="61"/>
        <v>34.609152575450061</v>
      </c>
      <c r="L145" s="26">
        <f t="shared" si="61"/>
        <v>28.898467326519334</v>
      </c>
      <c r="M145" s="26">
        <f t="shared" si="61"/>
        <v>35.949609342956521</v>
      </c>
      <c r="N145" s="26">
        <f t="shared" ref="N145:AA145" si="63">IF(N25=0,0,((N7*0.5)+M25-N43)*N80*N112*N$2)</f>
        <v>57.450295312945649</v>
      </c>
      <c r="O145" s="26">
        <f t="shared" si="63"/>
        <v>70.009597300374608</v>
      </c>
      <c r="P145" s="26">
        <f t="shared" si="63"/>
        <v>64.755179087986789</v>
      </c>
      <c r="Q145" s="26">
        <f t="shared" si="63"/>
        <v>68.979239883356598</v>
      </c>
      <c r="R145" s="26">
        <f t="shared" si="63"/>
        <v>63.790189862020938</v>
      </c>
      <c r="S145" s="26">
        <f t="shared" si="63"/>
        <v>78.802010252401402</v>
      </c>
      <c r="T145" s="26">
        <f t="shared" si="63"/>
        <v>138.79101621062611</v>
      </c>
      <c r="U145" s="26">
        <f t="shared" si="63"/>
        <v>120.01213513439833</v>
      </c>
      <c r="V145" s="26">
        <f t="shared" si="63"/>
        <v>123.30317850479945</v>
      </c>
      <c r="W145" s="26">
        <f t="shared" si="63"/>
        <v>116.2244724689296</v>
      </c>
      <c r="X145" s="26">
        <f t="shared" si="63"/>
        <v>66.039850209190888</v>
      </c>
      <c r="Y145" s="26">
        <f t="shared" si="63"/>
        <v>63.846128746594466</v>
      </c>
      <c r="Z145" s="26">
        <f t="shared" si="63"/>
        <v>62.22591189891623</v>
      </c>
      <c r="AA145" s="26">
        <f t="shared" si="63"/>
        <v>60.45912827225731</v>
      </c>
    </row>
    <row r="146" spans="1:27" hidden="1" x14ac:dyDescent="0.35">
      <c r="A146" s="784"/>
      <c r="B146" s="263" t="s">
        <v>1</v>
      </c>
      <c r="C146" s="26">
        <f t="shared" si="60"/>
        <v>0</v>
      </c>
      <c r="D146" s="26">
        <f t="shared" si="61"/>
        <v>0.24627793371654283</v>
      </c>
      <c r="E146" s="26">
        <f t="shared" si="61"/>
        <v>29.864968091620213</v>
      </c>
      <c r="F146" s="26">
        <f t="shared" si="61"/>
        <v>332.12754911454061</v>
      </c>
      <c r="G146" s="26">
        <f t="shared" si="61"/>
        <v>2129.391081638455</v>
      </c>
      <c r="H146" s="26">
        <f t="shared" si="61"/>
        <v>18120.924231090703</v>
      </c>
      <c r="I146" s="26">
        <f t="shared" si="61"/>
        <v>29618.424406874154</v>
      </c>
      <c r="J146" s="26">
        <f t="shared" si="61"/>
        <v>32183.664852321941</v>
      </c>
      <c r="K146" s="26">
        <f t="shared" si="61"/>
        <v>15284.762115046431</v>
      </c>
      <c r="L146" s="26">
        <f t="shared" si="61"/>
        <v>1544.4839769468931</v>
      </c>
      <c r="M146" s="26">
        <f t="shared" si="61"/>
        <v>536.07765477353041</v>
      </c>
      <c r="N146" s="26">
        <f t="shared" ref="N146:AA146" si="64">IF(N26=0,0,((N8*0.5)+M26-N44)*N81*N113*N$2)</f>
        <v>10.539001961351401</v>
      </c>
      <c r="O146" s="26">
        <f t="shared" si="64"/>
        <v>1.3216315667284062</v>
      </c>
      <c r="P146" s="26">
        <f t="shared" si="64"/>
        <v>55.812042346213431</v>
      </c>
      <c r="Q146" s="26">
        <f t="shared" si="64"/>
        <v>1671.058129095645</v>
      </c>
      <c r="R146" s="26">
        <f t="shared" si="64"/>
        <v>6186.4175709674473</v>
      </c>
      <c r="S146" s="26">
        <f t="shared" si="64"/>
        <v>21689.806563329646</v>
      </c>
      <c r="T146" s="26">
        <f t="shared" si="64"/>
        <v>126517.79756193583</v>
      </c>
      <c r="U146" s="26">
        <f t="shared" si="64"/>
        <v>135465.04378534513</v>
      </c>
      <c r="V146" s="26">
        <f t="shared" si="64"/>
        <v>130948.48697078814</v>
      </c>
      <c r="W146" s="26">
        <f t="shared" si="64"/>
        <v>53876.877777823589</v>
      </c>
      <c r="X146" s="26">
        <f t="shared" si="64"/>
        <v>4657.2375405566218</v>
      </c>
      <c r="Y146" s="26">
        <f t="shared" si="64"/>
        <v>1181.5847231664691</v>
      </c>
      <c r="Z146" s="26">
        <f t="shared" si="64"/>
        <v>11.994812990570956</v>
      </c>
      <c r="AA146" s="26">
        <f t="shared" si="64"/>
        <v>1.0962118791343689</v>
      </c>
    </row>
    <row r="147" spans="1:27" hidden="1" x14ac:dyDescent="0.35">
      <c r="A147" s="784"/>
      <c r="B147" s="263" t="s">
        <v>22</v>
      </c>
      <c r="C147" s="26">
        <f t="shared" si="60"/>
        <v>0</v>
      </c>
      <c r="D147" s="26">
        <f t="shared" si="61"/>
        <v>0</v>
      </c>
      <c r="E147" s="26">
        <f t="shared" si="61"/>
        <v>0</v>
      </c>
      <c r="F147" s="26">
        <f t="shared" si="61"/>
        <v>0</v>
      </c>
      <c r="G147" s="26">
        <f t="shared" si="61"/>
        <v>0</v>
      </c>
      <c r="H147" s="26">
        <f t="shared" si="61"/>
        <v>0</v>
      </c>
      <c r="I147" s="26">
        <f t="shared" si="61"/>
        <v>0</v>
      </c>
      <c r="J147" s="26">
        <f t="shared" si="61"/>
        <v>0</v>
      </c>
      <c r="K147" s="26">
        <f t="shared" si="61"/>
        <v>0</v>
      </c>
      <c r="L147" s="26">
        <f t="shared" si="61"/>
        <v>0</v>
      </c>
      <c r="M147" s="26">
        <f t="shared" si="61"/>
        <v>130.53368932950909</v>
      </c>
      <c r="N147" s="26">
        <f t="shared" ref="N147:AA147" si="65">IF(N27=0,0,((N9*0.5)+M27-N45)*N82*N114*N$2)</f>
        <v>842.41797101394513</v>
      </c>
      <c r="O147" s="26">
        <f t="shared" si="65"/>
        <v>1503.4106880310255</v>
      </c>
      <c r="P147" s="26">
        <f t="shared" si="65"/>
        <v>1192.2633435534917</v>
      </c>
      <c r="Q147" s="26">
        <f t="shared" si="65"/>
        <v>1051.383363552389</v>
      </c>
      <c r="R147" s="26">
        <f t="shared" si="65"/>
        <v>1033.0226165814049</v>
      </c>
      <c r="S147" s="26">
        <f t="shared" si="65"/>
        <v>1262.9835724003124</v>
      </c>
      <c r="T147" s="26">
        <f t="shared" si="65"/>
        <v>1662.5138101889411</v>
      </c>
      <c r="U147" s="26">
        <f t="shared" si="65"/>
        <v>2091.1747032229005</v>
      </c>
      <c r="V147" s="26">
        <f t="shared" si="65"/>
        <v>1714.9247909428493</v>
      </c>
      <c r="W147" s="26">
        <f t="shared" si="65"/>
        <v>2056.3364740459178</v>
      </c>
      <c r="X147" s="26">
        <f t="shared" si="65"/>
        <v>1487.1255877666827</v>
      </c>
      <c r="Y147" s="26">
        <f t="shared" si="65"/>
        <v>1327.0561844403455</v>
      </c>
      <c r="Z147" s="26">
        <f t="shared" si="65"/>
        <v>1407.8702744463947</v>
      </c>
      <c r="AA147" s="26">
        <f t="shared" si="65"/>
        <v>1503.4106880310255</v>
      </c>
    </row>
    <row r="148" spans="1:27" hidden="1" x14ac:dyDescent="0.35">
      <c r="A148" s="784"/>
      <c r="B148" s="264" t="s">
        <v>9</v>
      </c>
      <c r="C148" s="26">
        <f t="shared" si="60"/>
        <v>0</v>
      </c>
      <c r="D148" s="26">
        <f t="shared" si="61"/>
        <v>0</v>
      </c>
      <c r="E148" s="26">
        <f t="shared" si="61"/>
        <v>0</v>
      </c>
      <c r="F148" s="26">
        <f t="shared" si="61"/>
        <v>0</v>
      </c>
      <c r="G148" s="26">
        <f t="shared" si="61"/>
        <v>0</v>
      </c>
      <c r="H148" s="26">
        <f t="shared" si="61"/>
        <v>0</v>
      </c>
      <c r="I148" s="26">
        <f t="shared" si="61"/>
        <v>0</v>
      </c>
      <c r="J148" s="26">
        <f t="shared" si="61"/>
        <v>0</v>
      </c>
      <c r="K148" s="26">
        <f t="shared" si="61"/>
        <v>0</v>
      </c>
      <c r="L148" s="26">
        <f t="shared" si="61"/>
        <v>0</v>
      </c>
      <c r="M148" s="26">
        <f t="shared" si="61"/>
        <v>0</v>
      </c>
      <c r="N148" s="26">
        <f t="shared" ref="N148:AA148" si="66">IF(N28=0,0,((N10*0.5)+M28-N46)*N83*N115*N$2)</f>
        <v>0</v>
      </c>
      <c r="O148" s="26">
        <f t="shared" si="66"/>
        <v>0</v>
      </c>
      <c r="P148" s="26">
        <f t="shared" si="66"/>
        <v>0</v>
      </c>
      <c r="Q148" s="26">
        <f t="shared" si="66"/>
        <v>0</v>
      </c>
      <c r="R148" s="26">
        <f t="shared" si="66"/>
        <v>0</v>
      </c>
      <c r="S148" s="26">
        <f t="shared" si="66"/>
        <v>0</v>
      </c>
      <c r="T148" s="26">
        <f t="shared" si="66"/>
        <v>0</v>
      </c>
      <c r="U148" s="26">
        <f t="shared" si="66"/>
        <v>0</v>
      </c>
      <c r="V148" s="26">
        <f t="shared" si="66"/>
        <v>0</v>
      </c>
      <c r="W148" s="26">
        <f t="shared" si="66"/>
        <v>0</v>
      </c>
      <c r="X148" s="26">
        <f t="shared" si="66"/>
        <v>0</v>
      </c>
      <c r="Y148" s="26">
        <f t="shared" si="66"/>
        <v>0</v>
      </c>
      <c r="Z148" s="26">
        <f t="shared" si="66"/>
        <v>0</v>
      </c>
      <c r="AA148" s="26">
        <f t="shared" si="66"/>
        <v>0</v>
      </c>
    </row>
    <row r="149" spans="1:27" hidden="1" x14ac:dyDescent="0.35">
      <c r="A149" s="784"/>
      <c r="B149" s="264" t="s">
        <v>3</v>
      </c>
      <c r="C149" s="26">
        <f t="shared" si="60"/>
        <v>0</v>
      </c>
      <c r="D149" s="26">
        <f t="shared" si="61"/>
        <v>0</v>
      </c>
      <c r="E149" s="26">
        <f t="shared" si="61"/>
        <v>79.546099064057415</v>
      </c>
      <c r="F149" s="26">
        <f t="shared" si="61"/>
        <v>403.55132218016308</v>
      </c>
      <c r="G149" s="26">
        <f t="shared" si="61"/>
        <v>1237.8132131658574</v>
      </c>
      <c r="H149" s="26">
        <f t="shared" si="61"/>
        <v>9875.0496594145807</v>
      </c>
      <c r="I149" s="26">
        <f t="shared" si="61"/>
        <v>17495.744736390214</v>
      </c>
      <c r="J149" s="26">
        <f t="shared" si="61"/>
        <v>18163.567128182334</v>
      </c>
      <c r="K149" s="26">
        <f t="shared" si="61"/>
        <v>8554.6208208434582</v>
      </c>
      <c r="L149" s="26">
        <f t="shared" si="61"/>
        <v>5279.9508053125437</v>
      </c>
      <c r="M149" s="26">
        <f t="shared" si="61"/>
        <v>15377.446272713587</v>
      </c>
      <c r="N149" s="26">
        <f t="shared" ref="N149:AA149" si="67">IF(N29=0,0,((N11*0.5)+M29-N47)*N84*N116*N$2)</f>
        <v>42110.417685169188</v>
      </c>
      <c r="O149" s="26">
        <f t="shared" si="67"/>
        <v>58638.560773881261</v>
      </c>
      <c r="P149" s="26">
        <f t="shared" si="67"/>
        <v>51462.797891363422</v>
      </c>
      <c r="Q149" s="26">
        <f t="shared" si="67"/>
        <v>42320.678215949752</v>
      </c>
      <c r="R149" s="26">
        <f t="shared" si="67"/>
        <v>22537.536815484906</v>
      </c>
      <c r="S149" s="26">
        <f t="shared" si="67"/>
        <v>28364.994953018697</v>
      </c>
      <c r="T149" s="26">
        <f t="shared" si="67"/>
        <v>128378.72123594031</v>
      </c>
      <c r="U149" s="26">
        <f t="shared" si="67"/>
        <v>148394.85893169415</v>
      </c>
      <c r="V149" s="26">
        <f t="shared" si="67"/>
        <v>143706.75050658366</v>
      </c>
      <c r="W149" s="26">
        <f t="shared" si="67"/>
        <v>61967.931629232946</v>
      </c>
      <c r="X149" s="26">
        <f t="shared" si="67"/>
        <v>19289.494819322106</v>
      </c>
      <c r="Y149" s="26">
        <f t="shared" si="67"/>
        <v>32976.511041037193</v>
      </c>
      <c r="Z149" s="26">
        <f t="shared" si="67"/>
        <v>51219.91007144851</v>
      </c>
      <c r="AA149" s="26">
        <f t="shared" si="67"/>
        <v>52855.788652612071</v>
      </c>
    </row>
    <row r="150" spans="1:27" ht="15.75" hidden="1" customHeight="1" x14ac:dyDescent="0.35">
      <c r="A150" s="784"/>
      <c r="B150" s="264" t="s">
        <v>4</v>
      </c>
      <c r="C150" s="26">
        <f t="shared" si="60"/>
        <v>0</v>
      </c>
      <c r="D150" s="26">
        <f t="shared" si="61"/>
        <v>725.12429758189558</v>
      </c>
      <c r="E150" s="111">
        <f t="shared" si="61"/>
        <v>2409.158562298705</v>
      </c>
      <c r="F150" s="26">
        <f t="shared" si="61"/>
        <v>3940.9289863226441</v>
      </c>
      <c r="G150" s="26">
        <f t="shared" si="61"/>
        <v>8023.2813431884506</v>
      </c>
      <c r="H150" s="26">
        <f t="shared" si="61"/>
        <v>18623.127859430642</v>
      </c>
      <c r="I150" s="26">
        <f t="shared" si="61"/>
        <v>32706.652802346562</v>
      </c>
      <c r="J150" s="26">
        <f t="shared" si="61"/>
        <v>33878.274504642388</v>
      </c>
      <c r="K150" s="26">
        <f t="shared" si="61"/>
        <v>45689.979884699525</v>
      </c>
      <c r="L150" s="26">
        <f t="shared" si="61"/>
        <v>48380.320121375153</v>
      </c>
      <c r="M150" s="112">
        <f t="shared" si="61"/>
        <v>56940.652286131612</v>
      </c>
      <c r="N150" s="26">
        <f t="shared" ref="N150:AA150" si="68">IF(N30=0,0,((N12*0.5)+M30-N48)*N85*N117*N$2)</f>
        <v>79476.267422222401</v>
      </c>
      <c r="O150" s="26">
        <f t="shared" si="68"/>
        <v>103674.67845742768</v>
      </c>
      <c r="P150" s="26">
        <f t="shared" si="68"/>
        <v>81056.449893182944</v>
      </c>
      <c r="Q150" s="26">
        <f t="shared" si="68"/>
        <v>90841.986223243395</v>
      </c>
      <c r="R150" s="26">
        <f t="shared" si="68"/>
        <v>88747.489424634696</v>
      </c>
      <c r="S150" s="26">
        <f t="shared" si="68"/>
        <v>115801.61137194079</v>
      </c>
      <c r="T150" s="26">
        <f t="shared" si="68"/>
        <v>167202.9057195319</v>
      </c>
      <c r="U150" s="26">
        <f t="shared" si="68"/>
        <v>178447.61847189764</v>
      </c>
      <c r="V150" s="26">
        <f t="shared" si="68"/>
        <v>146512.11353554306</v>
      </c>
      <c r="W150" s="26">
        <f t="shared" si="68"/>
        <v>148235.8946687319</v>
      </c>
      <c r="X150" s="26">
        <f t="shared" si="68"/>
        <v>96949.331321701306</v>
      </c>
      <c r="Y150" s="26">
        <f t="shared" si="68"/>
        <v>78733.774847889712</v>
      </c>
      <c r="Z150" s="26">
        <f t="shared" si="68"/>
        <v>80731.210841338587</v>
      </c>
      <c r="AA150" s="26">
        <f t="shared" si="68"/>
        <v>89382.630023400299</v>
      </c>
    </row>
    <row r="151" spans="1:27" hidden="1" x14ac:dyDescent="0.35">
      <c r="A151" s="784"/>
      <c r="B151" s="264" t="s">
        <v>5</v>
      </c>
      <c r="C151" s="26">
        <f t="shared" si="60"/>
        <v>0</v>
      </c>
      <c r="D151" s="26">
        <f t="shared" si="61"/>
        <v>0</v>
      </c>
      <c r="E151" s="26">
        <f t="shared" si="61"/>
        <v>0</v>
      </c>
      <c r="F151" s="26">
        <f t="shared" si="61"/>
        <v>0</v>
      </c>
      <c r="G151" s="26">
        <f t="shared" si="61"/>
        <v>0</v>
      </c>
      <c r="H151" s="26">
        <f t="shared" si="61"/>
        <v>0</v>
      </c>
      <c r="I151" s="26">
        <f t="shared" si="61"/>
        <v>0</v>
      </c>
      <c r="J151" s="26">
        <f t="shared" si="61"/>
        <v>0</v>
      </c>
      <c r="K151" s="26">
        <f t="shared" si="61"/>
        <v>171.25915077675759</v>
      </c>
      <c r="L151" s="26">
        <f t="shared" si="61"/>
        <v>1158.6290115602239</v>
      </c>
      <c r="M151" s="26">
        <f t="shared" si="61"/>
        <v>2200.541834496245</v>
      </c>
      <c r="N151" s="26">
        <f t="shared" ref="N151:AA151" si="69">IF(N31=0,0,((N13*0.5)+M31-N49)*N86*N118*N$2)</f>
        <v>2733.137956318265</v>
      </c>
      <c r="O151" s="26">
        <f t="shared" si="69"/>
        <v>3128.8256991856197</v>
      </c>
      <c r="P151" s="26">
        <f t="shared" si="69"/>
        <v>2917.4300618437205</v>
      </c>
      <c r="Q151" s="26">
        <f t="shared" si="69"/>
        <v>3321.8993727540455</v>
      </c>
      <c r="R151" s="26">
        <f t="shared" si="69"/>
        <v>3034.6527514278905</v>
      </c>
      <c r="S151" s="26">
        <f t="shared" si="69"/>
        <v>3452.4109863845797</v>
      </c>
      <c r="T151" s="26">
        <f t="shared" si="69"/>
        <v>5917.0498124010001</v>
      </c>
      <c r="U151" s="26">
        <f t="shared" si="69"/>
        <v>5906.7558762910421</v>
      </c>
      <c r="V151" s="26">
        <f t="shared" si="69"/>
        <v>6062.9318531284343</v>
      </c>
      <c r="W151" s="26">
        <f t="shared" si="69"/>
        <v>5814.6772744685932</v>
      </c>
      <c r="X151" s="26">
        <f t="shared" si="69"/>
        <v>3345.6458452199058</v>
      </c>
      <c r="Y151" s="26">
        <f t="shared" si="69"/>
        <v>3285.653952835733</v>
      </c>
      <c r="Z151" s="26">
        <f t="shared" si="69"/>
        <v>3204.5766652395951</v>
      </c>
      <c r="AA151" s="26">
        <f t="shared" si="69"/>
        <v>3128.8256991856197</v>
      </c>
    </row>
    <row r="152" spans="1:27" hidden="1" x14ac:dyDescent="0.35">
      <c r="A152" s="784"/>
      <c r="B152" s="264" t="s">
        <v>23</v>
      </c>
      <c r="C152" s="26">
        <f t="shared" si="60"/>
        <v>0</v>
      </c>
      <c r="D152" s="26">
        <f t="shared" si="61"/>
        <v>0</v>
      </c>
      <c r="E152" s="26">
        <f t="shared" si="61"/>
        <v>0</v>
      </c>
      <c r="F152" s="26">
        <f t="shared" si="61"/>
        <v>0</v>
      </c>
      <c r="G152" s="26">
        <f t="shared" si="61"/>
        <v>0</v>
      </c>
      <c r="H152" s="26">
        <f t="shared" si="61"/>
        <v>0</v>
      </c>
      <c r="I152" s="26">
        <f t="shared" si="61"/>
        <v>225.33123229410546</v>
      </c>
      <c r="J152" s="26">
        <f t="shared" si="61"/>
        <v>462.57808326368689</v>
      </c>
      <c r="K152" s="26">
        <f t="shared" si="61"/>
        <v>443.6372259458451</v>
      </c>
      <c r="L152" s="26">
        <f t="shared" si="61"/>
        <v>255.25974559030848</v>
      </c>
      <c r="M152" s="26">
        <f t="shared" si="61"/>
        <v>532.41398856014473</v>
      </c>
      <c r="N152" s="26">
        <f t="shared" ref="N152:AA152" si="70">IF(N32=0,0,((N14*0.5)+M32-N50)*N87*N119*N$2)</f>
        <v>1663.2175632008091</v>
      </c>
      <c r="O152" s="26">
        <f t="shared" si="70"/>
        <v>2472.5183935767</v>
      </c>
      <c r="P152" s="26">
        <f t="shared" si="70"/>
        <v>2305.465431251007</v>
      </c>
      <c r="Q152" s="26">
        <f t="shared" si="70"/>
        <v>2625.0926355159718</v>
      </c>
      <c r="R152" s="26">
        <f t="shared" si="70"/>
        <v>2398.0993086244998</v>
      </c>
      <c r="S152" s="26">
        <f t="shared" si="70"/>
        <v>2728.2279317265798</v>
      </c>
      <c r="T152" s="26">
        <f t="shared" si="70"/>
        <v>4675.8803153141389</v>
      </c>
      <c r="U152" s="26">
        <f t="shared" si="70"/>
        <v>4667.7456511234177</v>
      </c>
      <c r="V152" s="26">
        <f t="shared" si="70"/>
        <v>4791.1619141213114</v>
      </c>
      <c r="W152" s="26">
        <f t="shared" si="70"/>
        <v>4594.981598872092</v>
      </c>
      <c r="X152" s="26">
        <f t="shared" si="70"/>
        <v>2643.8580112828877</v>
      </c>
      <c r="Y152" s="26">
        <f t="shared" si="70"/>
        <v>2596.4501107967885</v>
      </c>
      <c r="Z152" s="26">
        <f t="shared" si="70"/>
        <v>2532.3797201275561</v>
      </c>
      <c r="AA152" s="26">
        <f t="shared" si="70"/>
        <v>2472.5183935767</v>
      </c>
    </row>
    <row r="153" spans="1:27" hidden="1" x14ac:dyDescent="0.35">
      <c r="A153" s="784"/>
      <c r="B153" s="264" t="s">
        <v>24</v>
      </c>
      <c r="C153" s="26">
        <f t="shared" si="60"/>
        <v>0</v>
      </c>
      <c r="D153" s="26">
        <f t="shared" si="61"/>
        <v>0</v>
      </c>
      <c r="E153" s="26">
        <f t="shared" si="61"/>
        <v>0</v>
      </c>
      <c r="F153" s="26">
        <f t="shared" si="61"/>
        <v>0</v>
      </c>
      <c r="G153" s="26">
        <f t="shared" si="61"/>
        <v>0</v>
      </c>
      <c r="H153" s="26">
        <f t="shared" si="61"/>
        <v>0</v>
      </c>
      <c r="I153" s="26">
        <f t="shared" si="61"/>
        <v>0</v>
      </c>
      <c r="J153" s="26">
        <f t="shared" si="61"/>
        <v>0</v>
      </c>
      <c r="K153" s="26">
        <f t="shared" si="61"/>
        <v>0</v>
      </c>
      <c r="L153" s="26">
        <f t="shared" si="61"/>
        <v>0</v>
      </c>
      <c r="M153" s="26">
        <f t="shared" si="61"/>
        <v>0</v>
      </c>
      <c r="N153" s="26">
        <f t="shared" ref="N153:AA153" si="71">IF(N33=0,0,((N15*0.5)+M33-N51)*N88*N120*N$2)</f>
        <v>0</v>
      </c>
      <c r="O153" s="26">
        <f t="shared" si="71"/>
        <v>0</v>
      </c>
      <c r="P153" s="26">
        <f t="shared" si="71"/>
        <v>0</v>
      </c>
      <c r="Q153" s="26">
        <f t="shared" si="71"/>
        <v>0</v>
      </c>
      <c r="R153" s="26">
        <f t="shared" si="71"/>
        <v>0</v>
      </c>
      <c r="S153" s="26">
        <f t="shared" si="71"/>
        <v>0</v>
      </c>
      <c r="T153" s="26">
        <f t="shared" si="71"/>
        <v>0</v>
      </c>
      <c r="U153" s="26">
        <f t="shared" si="71"/>
        <v>0</v>
      </c>
      <c r="V153" s="26">
        <f t="shared" si="71"/>
        <v>0</v>
      </c>
      <c r="W153" s="26">
        <f t="shared" si="71"/>
        <v>0</v>
      </c>
      <c r="X153" s="26">
        <f t="shared" si="71"/>
        <v>0</v>
      </c>
      <c r="Y153" s="26">
        <f t="shared" si="71"/>
        <v>0</v>
      </c>
      <c r="Z153" s="26">
        <f t="shared" si="71"/>
        <v>0</v>
      </c>
      <c r="AA153" s="26">
        <f t="shared" si="71"/>
        <v>0</v>
      </c>
    </row>
    <row r="154" spans="1:27" ht="15.75" hidden="1" customHeight="1" x14ac:dyDescent="0.35">
      <c r="A154" s="784"/>
      <c r="B154" s="264" t="s">
        <v>7</v>
      </c>
      <c r="C154" s="26">
        <f t="shared" si="60"/>
        <v>0</v>
      </c>
      <c r="D154" s="26">
        <f t="shared" si="61"/>
        <v>0</v>
      </c>
      <c r="E154" s="26">
        <f t="shared" si="61"/>
        <v>0</v>
      </c>
      <c r="F154" s="26">
        <f t="shared" si="61"/>
        <v>0</v>
      </c>
      <c r="G154" s="26">
        <f t="shared" si="61"/>
        <v>1.3864798313284952</v>
      </c>
      <c r="H154" s="26">
        <f t="shared" si="61"/>
        <v>4.8530825346896718</v>
      </c>
      <c r="I154" s="26">
        <f t="shared" si="61"/>
        <v>4.8955219135893602</v>
      </c>
      <c r="J154" s="26">
        <f t="shared" si="61"/>
        <v>3985.7291752674173</v>
      </c>
      <c r="K154" s="26">
        <f t="shared" si="61"/>
        <v>8273.1680146805757</v>
      </c>
      <c r="L154" s="26">
        <f t="shared" si="61"/>
        <v>5517.5813153082609</v>
      </c>
      <c r="M154" s="26">
        <f t="shared" si="61"/>
        <v>6007.6940034308345</v>
      </c>
      <c r="N154" s="26">
        <f t="shared" ref="N154:AA154" si="72">IF(N34=0,0,((N16*0.5)+M34-N52)*N89*N121*N$2)</f>
        <v>7118.7839494896043</v>
      </c>
      <c r="O154" s="26">
        <f t="shared" si="72"/>
        <v>7967.1384737635226</v>
      </c>
      <c r="P154" s="26">
        <f t="shared" si="72"/>
        <v>7403.7657244732936</v>
      </c>
      <c r="Q154" s="26">
        <f t="shared" si="72"/>
        <v>8313.921090952661</v>
      </c>
      <c r="R154" s="26">
        <f t="shared" si="72"/>
        <v>8116.0129485761208</v>
      </c>
      <c r="S154" s="26">
        <f t="shared" si="72"/>
        <v>8953.6244771727652</v>
      </c>
      <c r="T154" s="26">
        <f t="shared" si="72"/>
        <v>15670.144487677715</v>
      </c>
      <c r="U154" s="26">
        <f t="shared" si="72"/>
        <v>15802.281706207299</v>
      </c>
      <c r="V154" s="26">
        <f t="shared" si="72"/>
        <v>16187.312798197871</v>
      </c>
      <c r="W154" s="26">
        <f t="shared" si="72"/>
        <v>15139.868937919031</v>
      </c>
      <c r="X154" s="26">
        <f t="shared" si="72"/>
        <v>8601.3093094138676</v>
      </c>
      <c r="Y154" s="26">
        <f t="shared" si="72"/>
        <v>8374.3499795007592</v>
      </c>
      <c r="Z154" s="26">
        <f t="shared" si="72"/>
        <v>8122.3476513870855</v>
      </c>
      <c r="AA154" s="26">
        <f t="shared" si="72"/>
        <v>7964.6710312578807</v>
      </c>
    </row>
    <row r="155" spans="1:27" ht="15.75" hidden="1" customHeight="1" x14ac:dyDescent="0.35">
      <c r="A155" s="784"/>
      <c r="B155" s="264" t="s">
        <v>8</v>
      </c>
      <c r="C155" s="26">
        <f t="shared" si="60"/>
        <v>0</v>
      </c>
      <c r="D155" s="26">
        <f t="shared" si="61"/>
        <v>0</v>
      </c>
      <c r="E155" s="26">
        <f t="shared" si="61"/>
        <v>0</v>
      </c>
      <c r="F155" s="26">
        <f t="shared" si="61"/>
        <v>0</v>
      </c>
      <c r="G155" s="26">
        <f t="shared" si="61"/>
        <v>0</v>
      </c>
      <c r="H155" s="26">
        <f t="shared" si="61"/>
        <v>0</v>
      </c>
      <c r="I155" s="26">
        <f t="shared" si="61"/>
        <v>0</v>
      </c>
      <c r="J155" s="26">
        <f t="shared" si="61"/>
        <v>0</v>
      </c>
      <c r="K155" s="26">
        <f t="shared" si="61"/>
        <v>0</v>
      </c>
      <c r="L155" s="26">
        <f t="shared" si="61"/>
        <v>0</v>
      </c>
      <c r="M155" s="26">
        <f t="shared" si="61"/>
        <v>62.749586169725895</v>
      </c>
      <c r="N155" s="26">
        <f t="shared" ref="N155:AA155" si="73">IF(N35=0,0,((N17*0.5)+M35-N53)*N90*N122*N$2)</f>
        <v>370.91008837019837</v>
      </c>
      <c r="O155" s="26">
        <f t="shared" si="73"/>
        <v>680.14470628365473</v>
      </c>
      <c r="P155" s="26">
        <f t="shared" si="73"/>
        <v>575.60967400296806</v>
      </c>
      <c r="Q155" s="26">
        <f t="shared" si="73"/>
        <v>549.08576901268736</v>
      </c>
      <c r="R155" s="26">
        <f t="shared" si="73"/>
        <v>495.10819317029166</v>
      </c>
      <c r="S155" s="26">
        <f t="shared" si="73"/>
        <v>570.81632053278668</v>
      </c>
      <c r="T155" s="26">
        <f t="shared" si="73"/>
        <v>913.7754118192413</v>
      </c>
      <c r="U155" s="26">
        <f t="shared" si="73"/>
        <v>915.30991991234657</v>
      </c>
      <c r="V155" s="26">
        <f t="shared" si="73"/>
        <v>951.19210290271678</v>
      </c>
      <c r="W155" s="26">
        <f t="shared" si="73"/>
        <v>912.9884456552785</v>
      </c>
      <c r="X155" s="26">
        <f t="shared" si="73"/>
        <v>572.87573527631105</v>
      </c>
      <c r="Y155" s="26">
        <f t="shared" si="73"/>
        <v>599.82615351571349</v>
      </c>
      <c r="Z155" s="26">
        <f t="shared" si="73"/>
        <v>613.46698833371534</v>
      </c>
      <c r="AA155" s="26">
        <f t="shared" si="73"/>
        <v>680.14470628365473</v>
      </c>
    </row>
    <row r="156" spans="1:27" ht="15.75" hidden="1" customHeight="1" x14ac:dyDescent="0.35">
      <c r="A156" s="784"/>
      <c r="B156" s="13"/>
      <c r="C156" s="3"/>
      <c r="D156" s="3">
        <f t="shared" ref="D156:M156" si="74">IF(D36=0,0,((D18*0.5)+C36-D54)*D91*D123*D$2)</f>
        <v>0</v>
      </c>
      <c r="E156" s="3">
        <f t="shared" si="74"/>
        <v>0</v>
      </c>
      <c r="F156" s="3">
        <f t="shared" si="74"/>
        <v>0</v>
      </c>
      <c r="G156" s="3">
        <f t="shared" si="74"/>
        <v>0</v>
      </c>
      <c r="H156" s="3">
        <f t="shared" si="74"/>
        <v>0</v>
      </c>
      <c r="I156" s="3">
        <f t="shared" si="74"/>
        <v>0</v>
      </c>
      <c r="J156" s="3">
        <f t="shared" si="74"/>
        <v>0</v>
      </c>
      <c r="K156" s="3">
        <f t="shared" si="74"/>
        <v>0</v>
      </c>
      <c r="L156" s="3">
        <f t="shared" si="74"/>
        <v>0</v>
      </c>
      <c r="M156" s="3">
        <f t="shared" si="74"/>
        <v>0</v>
      </c>
      <c r="N156" s="3">
        <f t="shared" ref="N156:AA156" si="75">IF(N36=0,0,((N18*0.5)+M36-N54)*N91*N123*N$2)</f>
        <v>0</v>
      </c>
      <c r="O156" s="3">
        <f t="shared" si="75"/>
        <v>0</v>
      </c>
      <c r="P156" s="3">
        <f t="shared" si="75"/>
        <v>0</v>
      </c>
      <c r="Q156" s="3">
        <f t="shared" si="75"/>
        <v>0</v>
      </c>
      <c r="R156" s="3">
        <f t="shared" si="75"/>
        <v>0</v>
      </c>
      <c r="S156" s="3">
        <f t="shared" si="75"/>
        <v>0</v>
      </c>
      <c r="T156" s="3">
        <f t="shared" si="75"/>
        <v>0</v>
      </c>
      <c r="U156" s="3">
        <f t="shared" si="75"/>
        <v>0</v>
      </c>
      <c r="V156" s="3">
        <f t="shared" si="75"/>
        <v>0</v>
      </c>
      <c r="W156" s="3">
        <f t="shared" si="75"/>
        <v>0</v>
      </c>
      <c r="X156" s="3">
        <f t="shared" si="75"/>
        <v>0</v>
      </c>
      <c r="Y156" s="3">
        <f t="shared" si="75"/>
        <v>0</v>
      </c>
      <c r="Z156" s="3">
        <f t="shared" si="75"/>
        <v>0</v>
      </c>
      <c r="AA156" s="3">
        <f t="shared" si="75"/>
        <v>0</v>
      </c>
    </row>
    <row r="157" spans="1:27" ht="15.75" hidden="1" customHeight="1" x14ac:dyDescent="0.35">
      <c r="A157" s="784"/>
      <c r="B157" s="259" t="s">
        <v>26</v>
      </c>
      <c r="C157" s="26">
        <f>SUM(C143:C156)</f>
        <v>0</v>
      </c>
      <c r="D157" s="26">
        <f>SUM(D143:D156)</f>
        <v>1136.8656838546849</v>
      </c>
      <c r="E157" s="112">
        <f t="shared" ref="E157:AA157" si="76">SUM(E143:E156)</f>
        <v>3485.4946926126067</v>
      </c>
      <c r="F157" s="112">
        <f t="shared" si="76"/>
        <v>5717.5917027420037</v>
      </c>
      <c r="G157" s="112">
        <f t="shared" si="76"/>
        <v>13426.503705666555</v>
      </c>
      <c r="H157" s="112">
        <f t="shared" si="76"/>
        <v>51396.983460855074</v>
      </c>
      <c r="I157" s="112">
        <f t="shared" si="76"/>
        <v>85286.561542742871</v>
      </c>
      <c r="J157" s="112">
        <f t="shared" si="76"/>
        <v>94445.153974975925</v>
      </c>
      <c r="K157" s="112">
        <f t="shared" si="76"/>
        <v>83968.381477512215</v>
      </c>
      <c r="L157" s="112">
        <f t="shared" si="76"/>
        <v>65508.958882417195</v>
      </c>
      <c r="M157" s="112">
        <f t="shared" si="76"/>
        <v>85975.673203580416</v>
      </c>
      <c r="N157" s="26">
        <f t="shared" si="76"/>
        <v>142294.32333672474</v>
      </c>
      <c r="O157" s="26">
        <f t="shared" si="76"/>
        <v>188957.78578113363</v>
      </c>
      <c r="P157" s="26">
        <f t="shared" si="76"/>
        <v>157102.21151457835</v>
      </c>
      <c r="Q157" s="26">
        <f t="shared" si="76"/>
        <v>162115.34097461935</v>
      </c>
      <c r="R157" s="26">
        <f t="shared" si="76"/>
        <v>142870.49212376022</v>
      </c>
      <c r="S157" s="26">
        <f t="shared" si="76"/>
        <v>194592.65062589673</v>
      </c>
      <c r="T157" s="26">
        <f t="shared" si="76"/>
        <v>471662.69432979944</v>
      </c>
      <c r="U157" s="26">
        <f t="shared" si="76"/>
        <v>507782.57694547693</v>
      </c>
      <c r="V157" s="26">
        <f t="shared" si="76"/>
        <v>467326.27483282128</v>
      </c>
      <c r="W157" s="26">
        <f t="shared" si="76"/>
        <v>307794.1663500446</v>
      </c>
      <c r="X157" s="26">
        <f t="shared" si="76"/>
        <v>146163.33100912024</v>
      </c>
      <c r="Y157" s="26">
        <f t="shared" si="76"/>
        <v>137643.65469601654</v>
      </c>
      <c r="Z157" s="26">
        <f t="shared" si="76"/>
        <v>156346.72422459049</v>
      </c>
      <c r="AA157" s="26">
        <f t="shared" si="76"/>
        <v>166312.56909843089</v>
      </c>
    </row>
    <row r="158" spans="1:27" ht="16.5" hidden="1" customHeight="1" thickBot="1" x14ac:dyDescent="0.4">
      <c r="A158" s="785"/>
      <c r="B158" s="148" t="s">
        <v>27</v>
      </c>
      <c r="C158" s="27">
        <f>C157</f>
        <v>0</v>
      </c>
      <c r="D158" s="27">
        <f>C158+D157</f>
        <v>1136.8656838546849</v>
      </c>
      <c r="E158" s="27">
        <f t="shared" ref="E158:AA158" si="77">D158+E157</f>
        <v>4622.3603764672916</v>
      </c>
      <c r="F158" s="27">
        <f t="shared" si="77"/>
        <v>10339.952079209295</v>
      </c>
      <c r="G158" s="27">
        <f t="shared" si="77"/>
        <v>23766.455784875849</v>
      </c>
      <c r="H158" s="27">
        <f t="shared" si="77"/>
        <v>75163.43924573093</v>
      </c>
      <c r="I158" s="27">
        <f t="shared" si="77"/>
        <v>160450.00078847382</v>
      </c>
      <c r="J158" s="27">
        <f t="shared" si="77"/>
        <v>254895.15476344974</v>
      </c>
      <c r="K158" s="27">
        <f t="shared" si="77"/>
        <v>338863.53624096198</v>
      </c>
      <c r="L158" s="27">
        <f t="shared" si="77"/>
        <v>404372.49512337917</v>
      </c>
      <c r="M158" s="27">
        <f t="shared" si="77"/>
        <v>490348.1683269596</v>
      </c>
      <c r="N158" s="27">
        <f t="shared" si="77"/>
        <v>632642.49166368437</v>
      </c>
      <c r="O158" s="27">
        <f t="shared" si="77"/>
        <v>821600.27744481806</v>
      </c>
      <c r="P158" s="27">
        <f t="shared" si="77"/>
        <v>978702.48895939637</v>
      </c>
      <c r="Q158" s="27">
        <f t="shared" si="77"/>
        <v>1140817.8299340156</v>
      </c>
      <c r="R158" s="27">
        <f t="shared" si="77"/>
        <v>1283688.3220577759</v>
      </c>
      <c r="S158" s="27">
        <f t="shared" si="77"/>
        <v>1478280.9726836726</v>
      </c>
      <c r="T158" s="27">
        <f t="shared" si="77"/>
        <v>1949943.6670134719</v>
      </c>
      <c r="U158" s="27">
        <f t="shared" si="77"/>
        <v>2457726.2439589491</v>
      </c>
      <c r="V158" s="27">
        <f t="shared" si="77"/>
        <v>2925052.5187917706</v>
      </c>
      <c r="W158" s="27">
        <f t="shared" si="77"/>
        <v>3232846.6851418153</v>
      </c>
      <c r="X158" s="27">
        <f t="shared" si="77"/>
        <v>3379010.0161509356</v>
      </c>
      <c r="Y158" s="27">
        <f t="shared" si="77"/>
        <v>3516653.6708469521</v>
      </c>
      <c r="Z158" s="27">
        <f t="shared" si="77"/>
        <v>3673000.3950715428</v>
      </c>
      <c r="AA158" s="27">
        <f t="shared" si="77"/>
        <v>3839312.9641699735</v>
      </c>
    </row>
    <row r="159" spans="1:27" hidden="1" x14ac:dyDescent="0.35">
      <c r="A159" s="107"/>
      <c r="B159" s="107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110"/>
    </row>
    <row r="160" spans="1:27" ht="15" hidden="1" thickBot="1" x14ac:dyDescent="0.4">
      <c r="A160" s="107"/>
      <c r="B160" s="107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</row>
    <row r="161" spans="1:27" ht="16" hidden="1" thickBot="1" x14ac:dyDescent="0.4">
      <c r="A161" s="783" t="s">
        <v>132</v>
      </c>
      <c r="B161" s="266" t="s">
        <v>128</v>
      </c>
      <c r="C161" s="156">
        <f>C$4</f>
        <v>44562</v>
      </c>
      <c r="D161" s="156">
        <f t="shared" ref="D161:AA161" si="78">D$4</f>
        <v>44593</v>
      </c>
      <c r="E161" s="156">
        <f t="shared" si="78"/>
        <v>44621</v>
      </c>
      <c r="F161" s="156">
        <f t="shared" si="78"/>
        <v>44652</v>
      </c>
      <c r="G161" s="156">
        <f t="shared" si="78"/>
        <v>44682</v>
      </c>
      <c r="H161" s="156">
        <f t="shared" si="78"/>
        <v>44713</v>
      </c>
      <c r="I161" s="156">
        <f t="shared" si="78"/>
        <v>44743</v>
      </c>
      <c r="J161" s="156">
        <f t="shared" si="78"/>
        <v>44774</v>
      </c>
      <c r="K161" s="156">
        <f t="shared" si="78"/>
        <v>44805</v>
      </c>
      <c r="L161" s="156">
        <f t="shared" si="78"/>
        <v>44835</v>
      </c>
      <c r="M161" s="156">
        <f t="shared" si="78"/>
        <v>44866</v>
      </c>
      <c r="N161" s="156">
        <f t="shared" si="78"/>
        <v>44896</v>
      </c>
      <c r="O161" s="156">
        <f t="shared" si="78"/>
        <v>44927</v>
      </c>
      <c r="P161" s="156">
        <f t="shared" si="78"/>
        <v>44958</v>
      </c>
      <c r="Q161" s="156">
        <f t="shared" si="78"/>
        <v>44986</v>
      </c>
      <c r="R161" s="156">
        <f t="shared" si="78"/>
        <v>45017</v>
      </c>
      <c r="S161" s="156">
        <f t="shared" si="78"/>
        <v>45047</v>
      </c>
      <c r="T161" s="156">
        <f t="shared" si="78"/>
        <v>45078</v>
      </c>
      <c r="U161" s="156">
        <f t="shared" si="78"/>
        <v>45108</v>
      </c>
      <c r="V161" s="156">
        <f t="shared" si="78"/>
        <v>45139</v>
      </c>
      <c r="W161" s="156">
        <f t="shared" si="78"/>
        <v>45170</v>
      </c>
      <c r="X161" s="156">
        <f t="shared" si="78"/>
        <v>45200</v>
      </c>
      <c r="Y161" s="156">
        <f t="shared" si="78"/>
        <v>45231</v>
      </c>
      <c r="Z161" s="156">
        <f t="shared" si="78"/>
        <v>45261</v>
      </c>
      <c r="AA161" s="156">
        <f t="shared" si="78"/>
        <v>45292</v>
      </c>
    </row>
    <row r="162" spans="1:27" hidden="1" x14ac:dyDescent="0.35">
      <c r="A162" s="784"/>
      <c r="B162" s="263" t="s">
        <v>20</v>
      </c>
      <c r="C162" s="26">
        <f>IF(C23=0,0,((C5*0.5)-C41)*C78*C127*C$2)</f>
        <v>0</v>
      </c>
      <c r="D162" s="26">
        <f>IF(D23=0,0,((D5*0.5)+C23-D41)*D78*D127*D$2)</f>
        <v>39.509386128345369</v>
      </c>
      <c r="E162" s="26">
        <f t="shared" ref="E162:AA163" si="79">IF(E23=0,0,((E5*0.5)+D23-E41)*E78*E127*E$2)</f>
        <v>95.124256665391798</v>
      </c>
      <c r="F162" s="26">
        <f t="shared" si="79"/>
        <v>89.778138476089808</v>
      </c>
      <c r="G162" s="26">
        <f t="shared" si="79"/>
        <v>223.27655278499998</v>
      </c>
      <c r="H162" s="26">
        <f t="shared" si="79"/>
        <v>757.58285345628587</v>
      </c>
      <c r="I162" s="26">
        <f t="shared" si="79"/>
        <v>784.57797637100873</v>
      </c>
      <c r="J162" s="26">
        <f t="shared" si="79"/>
        <v>902.73889603132034</v>
      </c>
      <c r="K162" s="26">
        <f t="shared" si="79"/>
        <v>813.58845128807411</v>
      </c>
      <c r="L162" s="26">
        <f t="shared" si="79"/>
        <v>380.19987745729935</v>
      </c>
      <c r="M162" s="26">
        <f t="shared" si="79"/>
        <v>459.30063490053271</v>
      </c>
      <c r="N162" s="26">
        <f t="shared" si="79"/>
        <v>710.97185882879694</v>
      </c>
      <c r="O162" s="26">
        <f t="shared" si="79"/>
        <v>989.02044629658099</v>
      </c>
      <c r="P162" s="26">
        <f t="shared" si="79"/>
        <v>932.53599558930034</v>
      </c>
      <c r="Q162" s="26">
        <f t="shared" si="79"/>
        <v>1087.9638791972461</v>
      </c>
      <c r="R162" s="26">
        <f t="shared" si="79"/>
        <v>874.9519185633319</v>
      </c>
      <c r="S162" s="26">
        <f t="shared" si="79"/>
        <v>1267.9730794430134</v>
      </c>
      <c r="T162" s="26">
        <f t="shared" si="79"/>
        <v>3139.0413049835443</v>
      </c>
      <c r="U162" s="26">
        <f t="shared" si="79"/>
        <v>2231.1909132068904</v>
      </c>
      <c r="V162" s="26">
        <f t="shared" si="79"/>
        <v>2389.8560012083958</v>
      </c>
      <c r="W162" s="26">
        <f t="shared" si="79"/>
        <v>2153.8445406225069</v>
      </c>
      <c r="X162" s="26">
        <f t="shared" si="79"/>
        <v>955.3938349472337</v>
      </c>
      <c r="Y162" s="26">
        <f t="shared" si="79"/>
        <v>918.42700964899871</v>
      </c>
      <c r="Z162" s="26">
        <f t="shared" si="79"/>
        <v>745.42165171058446</v>
      </c>
      <c r="AA162" s="26">
        <f t="shared" si="79"/>
        <v>746.12418219378583</v>
      </c>
    </row>
    <row r="163" spans="1:27" hidden="1" x14ac:dyDescent="0.35">
      <c r="A163" s="784"/>
      <c r="B163" s="263" t="s">
        <v>0</v>
      </c>
      <c r="C163" s="26">
        <f t="shared" ref="C163:C174" si="80">IF(C24=0,0,((C6*0.5)-C42)*C79*C128*C$2)</f>
        <v>0</v>
      </c>
      <c r="D163" s="26">
        <f t="shared" ref="D163:S174" si="81">IF(D24=0,0,((D6*0.5)+C24-D42)*D79*D128*D$2)</f>
        <v>0</v>
      </c>
      <c r="E163" s="26">
        <f t="shared" si="81"/>
        <v>0</v>
      </c>
      <c r="F163" s="26">
        <f t="shared" si="81"/>
        <v>0</v>
      </c>
      <c r="G163" s="26">
        <f t="shared" si="81"/>
        <v>0</v>
      </c>
      <c r="H163" s="26">
        <f t="shared" si="81"/>
        <v>0</v>
      </c>
      <c r="I163" s="26">
        <f t="shared" si="81"/>
        <v>0</v>
      </c>
      <c r="J163" s="26">
        <f t="shared" si="81"/>
        <v>0</v>
      </c>
      <c r="K163" s="26">
        <f t="shared" si="81"/>
        <v>0</v>
      </c>
      <c r="L163" s="26">
        <f t="shared" si="81"/>
        <v>0</v>
      </c>
      <c r="M163" s="26">
        <f t="shared" si="81"/>
        <v>3.2897593358421426</v>
      </c>
      <c r="N163" s="26">
        <f t="shared" si="81"/>
        <v>23.976592908120615</v>
      </c>
      <c r="O163" s="26">
        <f t="shared" si="81"/>
        <v>46.252722340854362</v>
      </c>
      <c r="P163" s="26">
        <f t="shared" si="81"/>
        <v>44.722703840847572</v>
      </c>
      <c r="Q163" s="26">
        <f t="shared" si="81"/>
        <v>41.101238147285578</v>
      </c>
      <c r="R163" s="26">
        <f t="shared" si="81"/>
        <v>14.057857658772676</v>
      </c>
      <c r="S163" s="26">
        <f t="shared" si="81"/>
        <v>32.290060604918004</v>
      </c>
      <c r="T163" s="26">
        <f t="shared" si="79"/>
        <v>201.61342128946768</v>
      </c>
      <c r="U163" s="26">
        <f t="shared" si="79"/>
        <v>235.98137048393545</v>
      </c>
      <c r="V163" s="26">
        <f t="shared" si="79"/>
        <v>242.4901679538774</v>
      </c>
      <c r="W163" s="26">
        <f t="shared" si="79"/>
        <v>105.1787405452112</v>
      </c>
      <c r="X163" s="26">
        <f t="shared" si="79"/>
        <v>17.098321967873353</v>
      </c>
      <c r="Y163" s="26">
        <f t="shared" si="79"/>
        <v>33.444971136372757</v>
      </c>
      <c r="Z163" s="26">
        <f t="shared" si="79"/>
        <v>40.070290045232746</v>
      </c>
      <c r="AA163" s="26">
        <f t="shared" si="79"/>
        <v>46.252722340854362</v>
      </c>
    </row>
    <row r="164" spans="1:27" hidden="1" x14ac:dyDescent="0.35">
      <c r="A164" s="784"/>
      <c r="B164" s="263" t="s">
        <v>21</v>
      </c>
      <c r="C164" s="26">
        <f t="shared" si="80"/>
        <v>0</v>
      </c>
      <c r="D164" s="26">
        <f t="shared" si="81"/>
        <v>0</v>
      </c>
      <c r="E164" s="26">
        <f t="shared" ref="E164:AA167" si="82">IF(E25=0,0,((E7*0.5)+D25-E43)*E80*E129*E$2)</f>
        <v>0</v>
      </c>
      <c r="F164" s="26">
        <f t="shared" si="82"/>
        <v>0.491442214032</v>
      </c>
      <c r="G164" s="26">
        <f t="shared" si="82"/>
        <v>1.3665414116276999</v>
      </c>
      <c r="H164" s="26">
        <f t="shared" si="82"/>
        <v>3.4668817590792003</v>
      </c>
      <c r="I164" s="26">
        <f t="shared" si="82"/>
        <v>3.2646270386152501</v>
      </c>
      <c r="J164" s="26">
        <f t="shared" si="82"/>
        <v>3.5140351250812496</v>
      </c>
      <c r="K164" s="26">
        <f t="shared" si="82"/>
        <v>5.8172883692962483</v>
      </c>
      <c r="L164" s="26">
        <f t="shared" si="82"/>
        <v>3.7691409200148001</v>
      </c>
      <c r="M164" s="26">
        <f t="shared" si="82"/>
        <v>4.3195385002641684</v>
      </c>
      <c r="N164" s="26">
        <f t="shared" si="82"/>
        <v>5.7420050849802564</v>
      </c>
      <c r="O164" s="26">
        <f t="shared" si="82"/>
        <v>6.9785314997086694</v>
      </c>
      <c r="P164" s="26">
        <f t="shared" si="82"/>
        <v>6.2282028686216568</v>
      </c>
      <c r="Q164" s="26">
        <f t="shared" si="82"/>
        <v>6.7784226579829605</v>
      </c>
      <c r="R164" s="26">
        <f t="shared" si="82"/>
        <v>7.205022371046276</v>
      </c>
      <c r="S164" s="26">
        <f t="shared" si="82"/>
        <v>10.017415232767959</v>
      </c>
      <c r="T164" s="26">
        <f t="shared" si="82"/>
        <v>25.413934658766831</v>
      </c>
      <c r="U164" s="26">
        <f t="shared" si="82"/>
        <v>20.666681846475587</v>
      </c>
      <c r="V164" s="26">
        <f t="shared" si="82"/>
        <v>22.245556710881981</v>
      </c>
      <c r="W164" s="26">
        <f t="shared" si="82"/>
        <v>19.535620539888477</v>
      </c>
      <c r="X164" s="26">
        <f t="shared" si="82"/>
        <v>8.6133807361710222</v>
      </c>
      <c r="Y164" s="26">
        <f t="shared" si="82"/>
        <v>7.6714550242469164</v>
      </c>
      <c r="Z164" s="26">
        <f t="shared" si="82"/>
        <v>6.219315333277275</v>
      </c>
      <c r="AA164" s="26">
        <f t="shared" si="82"/>
        <v>6.0265441791166694</v>
      </c>
    </row>
    <row r="165" spans="1:27" hidden="1" x14ac:dyDescent="0.35">
      <c r="A165" s="784"/>
      <c r="B165" s="263" t="s">
        <v>1</v>
      </c>
      <c r="C165" s="26">
        <f t="shared" si="80"/>
        <v>0</v>
      </c>
      <c r="D165" s="26">
        <f t="shared" si="81"/>
        <v>0</v>
      </c>
      <c r="E165" s="26">
        <f t="shared" si="82"/>
        <v>0</v>
      </c>
      <c r="F165" s="26">
        <f t="shared" si="82"/>
        <v>42.344051761337283</v>
      </c>
      <c r="G165" s="26">
        <f t="shared" si="82"/>
        <v>452.2357424810196</v>
      </c>
      <c r="H165" s="26">
        <f t="shared" si="82"/>
        <v>4172.9444857364306</v>
      </c>
      <c r="I165" s="26">
        <f t="shared" si="82"/>
        <v>6189.6141054305899</v>
      </c>
      <c r="J165" s="26">
        <f t="shared" si="82"/>
        <v>7146.4777404532515</v>
      </c>
      <c r="K165" s="26">
        <f t="shared" si="82"/>
        <v>3570.6715076087125</v>
      </c>
      <c r="L165" s="26">
        <f t="shared" si="82"/>
        <v>214.83191278299466</v>
      </c>
      <c r="M165" s="26">
        <f t="shared" si="82"/>
        <v>0</v>
      </c>
      <c r="N165" s="26">
        <f t="shared" si="82"/>
        <v>0</v>
      </c>
      <c r="O165" s="26">
        <f t="shared" si="82"/>
        <v>0</v>
      </c>
      <c r="P165" s="26">
        <f t="shared" si="82"/>
        <v>0</v>
      </c>
      <c r="Q165" s="26">
        <f t="shared" si="82"/>
        <v>0</v>
      </c>
      <c r="R165" s="26">
        <f t="shared" si="82"/>
        <v>788.72706145779807</v>
      </c>
      <c r="S165" s="26">
        <f t="shared" si="82"/>
        <v>4606.4369575031915</v>
      </c>
      <c r="T165" s="26">
        <f t="shared" si="82"/>
        <v>29134.923746205666</v>
      </c>
      <c r="U165" s="26">
        <f t="shared" si="82"/>
        <v>28309.28256980281</v>
      </c>
      <c r="V165" s="26">
        <f t="shared" si="82"/>
        <v>29077.497903886284</v>
      </c>
      <c r="W165" s="26">
        <f t="shared" si="82"/>
        <v>12586.171178340732</v>
      </c>
      <c r="X165" s="26">
        <f t="shared" si="82"/>
        <v>647.80422720885986</v>
      </c>
      <c r="Y165" s="26">
        <f t="shared" si="82"/>
        <v>0</v>
      </c>
      <c r="Z165" s="26">
        <f t="shared" si="82"/>
        <v>0</v>
      </c>
      <c r="AA165" s="26">
        <f t="shared" si="82"/>
        <v>0</v>
      </c>
    </row>
    <row r="166" spans="1:27" hidden="1" x14ac:dyDescent="0.35">
      <c r="A166" s="784"/>
      <c r="B166" s="263" t="s">
        <v>22</v>
      </c>
      <c r="C166" s="26">
        <f t="shared" si="80"/>
        <v>0</v>
      </c>
      <c r="D166" s="26">
        <f t="shared" si="81"/>
        <v>0</v>
      </c>
      <c r="E166" s="26">
        <f t="shared" si="82"/>
        <v>0</v>
      </c>
      <c r="F166" s="26">
        <f t="shared" si="82"/>
        <v>0</v>
      </c>
      <c r="G166" s="26">
        <f t="shared" si="82"/>
        <v>0</v>
      </c>
      <c r="H166" s="26">
        <f t="shared" si="82"/>
        <v>0</v>
      </c>
      <c r="I166" s="26">
        <f t="shared" si="82"/>
        <v>0</v>
      </c>
      <c r="J166" s="26">
        <f t="shared" si="82"/>
        <v>0</v>
      </c>
      <c r="K166" s="26">
        <f t="shared" si="82"/>
        <v>0</v>
      </c>
      <c r="L166" s="26">
        <f t="shared" si="82"/>
        <v>0</v>
      </c>
      <c r="M166" s="26">
        <f t="shared" si="82"/>
        <v>0.26746996458335864</v>
      </c>
      <c r="N166" s="26">
        <f t="shared" si="82"/>
        <v>1.803332247060861</v>
      </c>
      <c r="O166" s="26">
        <f t="shared" si="82"/>
        <v>0.29050373611939539</v>
      </c>
      <c r="P166" s="26">
        <f t="shared" si="82"/>
        <v>0.13476705199477773</v>
      </c>
      <c r="Q166" s="26">
        <f t="shared" si="82"/>
        <v>0.15503082551956399</v>
      </c>
      <c r="R166" s="26">
        <f t="shared" si="82"/>
        <v>14.940881208748916</v>
      </c>
      <c r="S166" s="26">
        <f t="shared" si="82"/>
        <v>3.2222450788233616</v>
      </c>
      <c r="T166" s="26">
        <f t="shared" si="82"/>
        <v>6.1325066685001097</v>
      </c>
      <c r="U166" s="26">
        <f t="shared" si="82"/>
        <v>7.636543732458656</v>
      </c>
      <c r="V166" s="26">
        <f t="shared" si="82"/>
        <v>6.2989083239261818</v>
      </c>
      <c r="W166" s="26">
        <f t="shared" si="82"/>
        <v>7.6608086471699499</v>
      </c>
      <c r="X166" s="26">
        <f t="shared" si="82"/>
        <v>3.3521050192919142</v>
      </c>
      <c r="Y166" s="26">
        <f t="shared" si="82"/>
        <v>2.719203544124031</v>
      </c>
      <c r="Z166" s="26">
        <f t="shared" si="82"/>
        <v>3.0137745785881158</v>
      </c>
      <c r="AA166" s="26">
        <f t="shared" si="82"/>
        <v>0.29050373611939539</v>
      </c>
    </row>
    <row r="167" spans="1:27" hidden="1" x14ac:dyDescent="0.35">
      <c r="A167" s="784"/>
      <c r="B167" s="264" t="s">
        <v>9</v>
      </c>
      <c r="C167" s="26">
        <f t="shared" si="80"/>
        <v>0</v>
      </c>
      <c r="D167" s="26">
        <f t="shared" si="81"/>
        <v>0</v>
      </c>
      <c r="E167" s="26">
        <f t="shared" si="82"/>
        <v>0</v>
      </c>
      <c r="F167" s="26">
        <f t="shared" si="82"/>
        <v>0</v>
      </c>
      <c r="G167" s="26">
        <f t="shared" si="82"/>
        <v>0</v>
      </c>
      <c r="H167" s="26">
        <f t="shared" si="82"/>
        <v>0</v>
      </c>
      <c r="I167" s="26">
        <f t="shared" si="82"/>
        <v>0</v>
      </c>
      <c r="J167" s="26">
        <f t="shared" si="82"/>
        <v>0</v>
      </c>
      <c r="K167" s="26">
        <f t="shared" si="82"/>
        <v>0</v>
      </c>
      <c r="L167" s="26">
        <f t="shared" si="82"/>
        <v>0</v>
      </c>
      <c r="M167" s="26">
        <f t="shared" si="82"/>
        <v>0</v>
      </c>
      <c r="N167" s="26">
        <f t="shared" si="82"/>
        <v>0</v>
      </c>
      <c r="O167" s="26">
        <f t="shared" si="82"/>
        <v>0</v>
      </c>
      <c r="P167" s="26">
        <f t="shared" si="82"/>
        <v>0</v>
      </c>
      <c r="Q167" s="26">
        <f t="shared" si="82"/>
        <v>0</v>
      </c>
      <c r="R167" s="26">
        <f t="shared" si="82"/>
        <v>0</v>
      </c>
      <c r="S167" s="26">
        <f t="shared" si="82"/>
        <v>0</v>
      </c>
      <c r="T167" s="26">
        <f t="shared" si="82"/>
        <v>0</v>
      </c>
      <c r="U167" s="26">
        <f t="shared" si="82"/>
        <v>0</v>
      </c>
      <c r="V167" s="26">
        <f t="shared" si="82"/>
        <v>0</v>
      </c>
      <c r="W167" s="26">
        <f t="shared" si="82"/>
        <v>0</v>
      </c>
      <c r="X167" s="26">
        <f t="shared" si="82"/>
        <v>0</v>
      </c>
      <c r="Y167" s="26">
        <f t="shared" si="82"/>
        <v>0</v>
      </c>
      <c r="Z167" s="26">
        <f t="shared" si="82"/>
        <v>0</v>
      </c>
      <c r="AA167" s="26">
        <f t="shared" si="82"/>
        <v>0</v>
      </c>
    </row>
    <row r="168" spans="1:27" hidden="1" x14ac:dyDescent="0.35">
      <c r="A168" s="784"/>
      <c r="B168" s="264" t="s">
        <v>3</v>
      </c>
      <c r="C168" s="26">
        <f t="shared" si="80"/>
        <v>0</v>
      </c>
      <c r="D168" s="26">
        <f t="shared" si="81"/>
        <v>0</v>
      </c>
      <c r="E168" s="26">
        <f t="shared" ref="E168:AA171" si="83">IF(E29=0,0,((E11*0.5)+D29-E47)*E84*E133*E$2)</f>
        <v>11.187035861448562</v>
      </c>
      <c r="F168" s="26">
        <f t="shared" si="83"/>
        <v>36.450653974799621</v>
      </c>
      <c r="G168" s="26">
        <f t="shared" si="83"/>
        <v>204.04930570267317</v>
      </c>
      <c r="H168" s="26">
        <f t="shared" si="83"/>
        <v>2245.7403381465492</v>
      </c>
      <c r="I168" s="26">
        <f t="shared" si="83"/>
        <v>3631.5699166224199</v>
      </c>
      <c r="J168" s="26">
        <f t="shared" si="83"/>
        <v>4000.5639837093736</v>
      </c>
      <c r="K168" s="26">
        <f t="shared" si="83"/>
        <v>1895.2427431809717</v>
      </c>
      <c r="L168" s="26">
        <f t="shared" si="83"/>
        <v>610.8936704595535</v>
      </c>
      <c r="M168" s="26">
        <f t="shared" si="83"/>
        <v>2035.6984753997046</v>
      </c>
      <c r="N168" s="26">
        <f t="shared" si="83"/>
        <v>4300.0780249450454</v>
      </c>
      <c r="O168" s="26">
        <f t="shared" si="83"/>
        <v>6697.7842994697721</v>
      </c>
      <c r="P168" s="26">
        <f t="shared" si="83"/>
        <v>6476.224716193261</v>
      </c>
      <c r="Q168" s="26">
        <f t="shared" si="83"/>
        <v>5951.8059396149338</v>
      </c>
      <c r="R168" s="26">
        <f t="shared" si="83"/>
        <v>2035.6963557135623</v>
      </c>
      <c r="S168" s="26">
        <f t="shared" si="83"/>
        <v>4675.8731162839549</v>
      </c>
      <c r="T168" s="26">
        <f t="shared" si="83"/>
        <v>29195.323849775315</v>
      </c>
      <c r="U168" s="26">
        <f t="shared" si="83"/>
        <v>30802.135810593532</v>
      </c>
      <c r="V168" s="26">
        <f t="shared" si="83"/>
        <v>31651.715009246622</v>
      </c>
      <c r="W168" s="26">
        <f t="shared" si="83"/>
        <v>13728.752587617173</v>
      </c>
      <c r="X168" s="26">
        <f t="shared" si="83"/>
        <v>2231.80683419051</v>
      </c>
      <c r="Y168" s="26">
        <f t="shared" si="83"/>
        <v>4365.49945027997</v>
      </c>
      <c r="Z168" s="26">
        <f t="shared" si="83"/>
        <v>5230.2879393064422</v>
      </c>
      <c r="AA168" s="26">
        <f t="shared" si="83"/>
        <v>6037.2674005198878</v>
      </c>
    </row>
    <row r="169" spans="1:27" ht="15.75" hidden="1" customHeight="1" x14ac:dyDescent="0.35">
      <c r="A169" s="784"/>
      <c r="B169" s="264" t="s">
        <v>4</v>
      </c>
      <c r="C169" s="26">
        <f t="shared" si="80"/>
        <v>0</v>
      </c>
      <c r="D169" s="26">
        <f t="shared" si="81"/>
        <v>77.042161885886998</v>
      </c>
      <c r="E169" s="26">
        <f t="shared" si="83"/>
        <v>267.34423887050337</v>
      </c>
      <c r="F169" s="26">
        <f t="shared" si="83"/>
        <v>421.85731981931997</v>
      </c>
      <c r="G169" s="26">
        <f t="shared" si="83"/>
        <v>1035.8445885840256</v>
      </c>
      <c r="H169" s="26">
        <f t="shared" si="83"/>
        <v>3327.3262625779289</v>
      </c>
      <c r="I169" s="26">
        <f t="shared" si="83"/>
        <v>5514.6780718640312</v>
      </c>
      <c r="J169" s="26">
        <f t="shared" si="83"/>
        <v>5949.7833963143303</v>
      </c>
      <c r="K169" s="26">
        <f t="shared" si="83"/>
        <v>7180.2221278867401</v>
      </c>
      <c r="L169" s="26">
        <f t="shared" si="83"/>
        <v>6463.971356329077</v>
      </c>
      <c r="M169" s="112">
        <f t="shared" si="83"/>
        <v>6945.083965155327</v>
      </c>
      <c r="N169" s="26">
        <f t="shared" si="83"/>
        <v>7688.1549182206381</v>
      </c>
      <c r="O169" s="26">
        <f t="shared" si="83"/>
        <v>11300.812532381604</v>
      </c>
      <c r="P169" s="26">
        <f t="shared" si="83"/>
        <v>8611.9912894804129</v>
      </c>
      <c r="Q169" s="26">
        <f t="shared" si="83"/>
        <v>10080.731938691961</v>
      </c>
      <c r="R169" s="26">
        <f t="shared" si="83"/>
        <v>9499.9879874274702</v>
      </c>
      <c r="S169" s="26">
        <f t="shared" si="83"/>
        <v>14950.550449134085</v>
      </c>
      <c r="T169" s="26">
        <f t="shared" si="83"/>
        <v>29873.532715838242</v>
      </c>
      <c r="U169" s="26">
        <f t="shared" si="83"/>
        <v>30088.103925227384</v>
      </c>
      <c r="V169" s="26">
        <f t="shared" si="83"/>
        <v>25730.806932131145</v>
      </c>
      <c r="W169" s="26">
        <f t="shared" si="83"/>
        <v>23295.406426824615</v>
      </c>
      <c r="X169" s="26">
        <f t="shared" si="83"/>
        <v>12953.153247158012</v>
      </c>
      <c r="Y169" s="26">
        <f t="shared" si="83"/>
        <v>9603.2036033666864</v>
      </c>
      <c r="Z169" s="26">
        <f t="shared" si="83"/>
        <v>7809.5521570782448</v>
      </c>
      <c r="AA169" s="26">
        <f t="shared" si="83"/>
        <v>9742.9416765488204</v>
      </c>
    </row>
    <row r="170" spans="1:27" hidden="1" x14ac:dyDescent="0.35">
      <c r="A170" s="784"/>
      <c r="B170" s="264" t="s">
        <v>5</v>
      </c>
      <c r="C170" s="26">
        <f t="shared" si="80"/>
        <v>0</v>
      </c>
      <c r="D170" s="26">
        <f t="shared" si="81"/>
        <v>0</v>
      </c>
      <c r="E170" s="26">
        <f t="shared" si="83"/>
        <v>0</v>
      </c>
      <c r="F170" s="26">
        <f t="shared" si="83"/>
        <v>0</v>
      </c>
      <c r="G170" s="26">
        <f t="shared" si="83"/>
        <v>0</v>
      </c>
      <c r="H170" s="26">
        <f t="shared" si="83"/>
        <v>0</v>
      </c>
      <c r="I170" s="26">
        <f t="shared" si="83"/>
        <v>0</v>
      </c>
      <c r="J170" s="26">
        <f t="shared" si="83"/>
        <v>0</v>
      </c>
      <c r="K170" s="26">
        <f t="shared" si="83"/>
        <v>25.258475384802001</v>
      </c>
      <c r="L170" s="26">
        <f t="shared" si="83"/>
        <v>131.73812415414915</v>
      </c>
      <c r="M170" s="26">
        <f t="shared" si="83"/>
        <v>244.91594688093286</v>
      </c>
      <c r="N170" s="26">
        <f t="shared" si="83"/>
        <v>253.13809014261381</v>
      </c>
      <c r="O170" s="26">
        <f t="shared" si="83"/>
        <v>297.08157952660628</v>
      </c>
      <c r="P170" s="26">
        <f t="shared" si="83"/>
        <v>280.11480204728645</v>
      </c>
      <c r="Q170" s="26">
        <f t="shared" si="83"/>
        <v>326.80216967212067</v>
      </c>
      <c r="R170" s="26">
        <f t="shared" si="83"/>
        <v>262.81771923922639</v>
      </c>
      <c r="S170" s="26">
        <f t="shared" si="83"/>
        <v>380.87326369103766</v>
      </c>
      <c r="T170" s="26">
        <f t="shared" si="83"/>
        <v>942.90401434645719</v>
      </c>
      <c r="U170" s="26">
        <f t="shared" si="83"/>
        <v>888.38525347347274</v>
      </c>
      <c r="V170" s="26">
        <f t="shared" si="83"/>
        <v>951.56036035798968</v>
      </c>
      <c r="W170" s="26">
        <f t="shared" si="83"/>
        <v>857.58852675371872</v>
      </c>
      <c r="X170" s="26">
        <f t="shared" si="83"/>
        <v>380.40572377855023</v>
      </c>
      <c r="Y170" s="26">
        <f t="shared" si="83"/>
        <v>365.68677603262205</v>
      </c>
      <c r="Z170" s="26">
        <f t="shared" si="83"/>
        <v>296.80185549326723</v>
      </c>
      <c r="AA170" s="26">
        <f t="shared" si="83"/>
        <v>297.08157952660628</v>
      </c>
    </row>
    <row r="171" spans="1:27" hidden="1" x14ac:dyDescent="0.35">
      <c r="A171" s="784"/>
      <c r="B171" s="264" t="s">
        <v>23</v>
      </c>
      <c r="C171" s="26">
        <f t="shared" si="80"/>
        <v>0</v>
      </c>
      <c r="D171" s="26">
        <f t="shared" si="81"/>
        <v>0</v>
      </c>
      <c r="E171" s="26">
        <f t="shared" si="83"/>
        <v>0</v>
      </c>
      <c r="F171" s="26">
        <f t="shared" si="83"/>
        <v>0</v>
      </c>
      <c r="G171" s="26">
        <f t="shared" si="83"/>
        <v>0</v>
      </c>
      <c r="H171" s="26">
        <f t="shared" si="83"/>
        <v>0</v>
      </c>
      <c r="I171" s="26">
        <f t="shared" si="83"/>
        <v>33.890167142439289</v>
      </c>
      <c r="J171" s="26">
        <f t="shared" si="83"/>
        <v>72.600348852177291</v>
      </c>
      <c r="K171" s="26">
        <f t="shared" si="83"/>
        <v>65.430663999624002</v>
      </c>
      <c r="L171" s="26">
        <f t="shared" si="83"/>
        <v>29.023474917868203</v>
      </c>
      <c r="M171" s="26">
        <f t="shared" si="83"/>
        <v>59.256622208553857</v>
      </c>
      <c r="N171" s="26">
        <f t="shared" si="83"/>
        <v>154.04407833384829</v>
      </c>
      <c r="O171" s="26">
        <f t="shared" si="83"/>
        <v>234.76528908706598</v>
      </c>
      <c r="P171" s="26">
        <f t="shared" si="83"/>
        <v>221.35748902704339</v>
      </c>
      <c r="Q171" s="26">
        <f t="shared" si="83"/>
        <v>258.25164239267372</v>
      </c>
      <c r="R171" s="26">
        <f t="shared" si="83"/>
        <v>207.68866899361055</v>
      </c>
      <c r="S171" s="26">
        <f t="shared" si="83"/>
        <v>300.98070031283373</v>
      </c>
      <c r="T171" s="26">
        <f t="shared" si="83"/>
        <v>745.11901364647281</v>
      </c>
      <c r="U171" s="26">
        <f t="shared" si="83"/>
        <v>702.03619216218578</v>
      </c>
      <c r="V171" s="26">
        <f t="shared" si="83"/>
        <v>751.95959116418157</v>
      </c>
      <c r="W171" s="26">
        <f t="shared" si="83"/>
        <v>677.69943435034395</v>
      </c>
      <c r="X171" s="26">
        <f t="shared" si="83"/>
        <v>300.61123229367968</v>
      </c>
      <c r="Y171" s="26">
        <f t="shared" si="83"/>
        <v>288.9797537343677</v>
      </c>
      <c r="Z171" s="26">
        <f t="shared" si="83"/>
        <v>234.54424039850008</v>
      </c>
      <c r="AA171" s="26">
        <f t="shared" si="83"/>
        <v>234.76528908706598</v>
      </c>
    </row>
    <row r="172" spans="1:27" hidden="1" x14ac:dyDescent="0.35">
      <c r="A172" s="784"/>
      <c r="B172" s="264" t="s">
        <v>24</v>
      </c>
      <c r="C172" s="26">
        <f t="shared" si="80"/>
        <v>0</v>
      </c>
      <c r="D172" s="26">
        <f t="shared" si="81"/>
        <v>0</v>
      </c>
      <c r="E172" s="26">
        <f t="shared" ref="E172:AA174" si="84">IF(E33=0,0,((E15*0.5)+D33-E51)*E88*E137*E$2)</f>
        <v>0</v>
      </c>
      <c r="F172" s="26">
        <f t="shared" si="84"/>
        <v>0</v>
      </c>
      <c r="G172" s="26">
        <f t="shared" si="84"/>
        <v>0</v>
      </c>
      <c r="H172" s="26">
        <f t="shared" si="84"/>
        <v>0</v>
      </c>
      <c r="I172" s="26">
        <f t="shared" si="84"/>
        <v>0</v>
      </c>
      <c r="J172" s="26">
        <f t="shared" si="84"/>
        <v>0</v>
      </c>
      <c r="K172" s="26">
        <f t="shared" si="84"/>
        <v>0</v>
      </c>
      <c r="L172" s="26">
        <f t="shared" si="84"/>
        <v>0</v>
      </c>
      <c r="M172" s="26">
        <f t="shared" si="84"/>
        <v>0</v>
      </c>
      <c r="N172" s="26">
        <f t="shared" si="84"/>
        <v>0</v>
      </c>
      <c r="O172" s="26">
        <f t="shared" si="84"/>
        <v>0</v>
      </c>
      <c r="P172" s="26">
        <f t="shared" si="84"/>
        <v>0</v>
      </c>
      <c r="Q172" s="26">
        <f t="shared" si="84"/>
        <v>0</v>
      </c>
      <c r="R172" s="26">
        <f t="shared" si="84"/>
        <v>0</v>
      </c>
      <c r="S172" s="26">
        <f t="shared" si="84"/>
        <v>0</v>
      </c>
      <c r="T172" s="26">
        <f t="shared" si="84"/>
        <v>0</v>
      </c>
      <c r="U172" s="26">
        <f t="shared" si="84"/>
        <v>0</v>
      </c>
      <c r="V172" s="26">
        <f t="shared" si="84"/>
        <v>0</v>
      </c>
      <c r="W172" s="26">
        <f t="shared" si="84"/>
        <v>0</v>
      </c>
      <c r="X172" s="26">
        <f t="shared" si="84"/>
        <v>0</v>
      </c>
      <c r="Y172" s="26">
        <f t="shared" si="84"/>
        <v>0</v>
      </c>
      <c r="Z172" s="26">
        <f t="shared" si="84"/>
        <v>0</v>
      </c>
      <c r="AA172" s="26">
        <f t="shared" si="84"/>
        <v>0</v>
      </c>
    </row>
    <row r="173" spans="1:27" ht="15.75" hidden="1" customHeight="1" x14ac:dyDescent="0.35">
      <c r="A173" s="784"/>
      <c r="B173" s="264" t="s">
        <v>7</v>
      </c>
      <c r="C173" s="26">
        <f t="shared" si="80"/>
        <v>0</v>
      </c>
      <c r="D173" s="26">
        <f t="shared" si="81"/>
        <v>0</v>
      </c>
      <c r="E173" s="26">
        <f t="shared" si="84"/>
        <v>0</v>
      </c>
      <c r="F173" s="26">
        <f t="shared" si="84"/>
        <v>0</v>
      </c>
      <c r="G173" s="26">
        <f t="shared" si="84"/>
        <v>0.13478465135850001</v>
      </c>
      <c r="H173" s="26">
        <f t="shared" si="84"/>
        <v>0.69978438354000005</v>
      </c>
      <c r="I173" s="26">
        <f t="shared" si="84"/>
        <v>0.66327192021749992</v>
      </c>
      <c r="J173" s="26">
        <f t="shared" si="84"/>
        <v>567.52402527045217</v>
      </c>
      <c r="K173" s="26">
        <f t="shared" si="84"/>
        <v>1094.9075191468903</v>
      </c>
      <c r="L173" s="26">
        <f t="shared" si="84"/>
        <v>549.685794105897</v>
      </c>
      <c r="M173" s="26">
        <f t="shared" si="84"/>
        <v>581.89550551149171</v>
      </c>
      <c r="N173" s="154">
        <f t="shared" si="84"/>
        <v>571.10564107833443</v>
      </c>
      <c r="O173" s="26">
        <f t="shared" si="84"/>
        <v>649.27017729649174</v>
      </c>
      <c r="P173" s="26">
        <f t="shared" si="84"/>
        <v>596.48795169090454</v>
      </c>
      <c r="Q173" s="26">
        <f t="shared" si="84"/>
        <v>685.83171744376091</v>
      </c>
      <c r="R173" s="26">
        <f t="shared" si="84"/>
        <v>677.08068099923139</v>
      </c>
      <c r="S173" s="26">
        <f t="shared" si="84"/>
        <v>870.4137819259314</v>
      </c>
      <c r="T173" s="26">
        <f t="shared" si="84"/>
        <v>2259.5375870716525</v>
      </c>
      <c r="U173" s="26">
        <f t="shared" si="84"/>
        <v>2140.9790245243207</v>
      </c>
      <c r="V173" s="26">
        <f t="shared" si="84"/>
        <v>2304.8954190242475</v>
      </c>
      <c r="W173" s="26">
        <f t="shared" si="84"/>
        <v>2003.6769843922978</v>
      </c>
      <c r="X173" s="26">
        <f t="shared" si="84"/>
        <v>856.90038223414149</v>
      </c>
      <c r="Y173" s="26">
        <f t="shared" si="84"/>
        <v>811.12596811170908</v>
      </c>
      <c r="Z173" s="26">
        <f t="shared" si="84"/>
        <v>651.61670805294057</v>
      </c>
      <c r="AA173" s="26">
        <f t="shared" si="84"/>
        <v>649.06909671550466</v>
      </c>
    </row>
    <row r="174" spans="1:27" ht="15.75" hidden="1" customHeight="1" x14ac:dyDescent="0.35">
      <c r="A174" s="784"/>
      <c r="B174" s="264" t="s">
        <v>8</v>
      </c>
      <c r="C174" s="26">
        <f t="shared" si="80"/>
        <v>0</v>
      </c>
      <c r="D174" s="26">
        <f t="shared" si="81"/>
        <v>0</v>
      </c>
      <c r="E174" s="26">
        <f t="shared" si="84"/>
        <v>0</v>
      </c>
      <c r="F174" s="26">
        <f t="shared" si="84"/>
        <v>0</v>
      </c>
      <c r="G174" s="26">
        <f t="shared" si="84"/>
        <v>0</v>
      </c>
      <c r="H174" s="26">
        <f t="shared" si="84"/>
        <v>0</v>
      </c>
      <c r="I174" s="26">
        <f t="shared" si="84"/>
        <v>0</v>
      </c>
      <c r="J174" s="26">
        <f t="shared" si="84"/>
        <v>0</v>
      </c>
      <c r="K174" s="26">
        <f t="shared" si="84"/>
        <v>0</v>
      </c>
      <c r="L174" s="26">
        <f t="shared" si="84"/>
        <v>0</v>
      </c>
      <c r="M174" s="26">
        <f t="shared" si="84"/>
        <v>7.1613342369763631</v>
      </c>
      <c r="N174" s="26">
        <f t="shared" si="84"/>
        <v>35.452051521806546</v>
      </c>
      <c r="O174" s="26">
        <f t="shared" si="84"/>
        <v>63.130625116190991</v>
      </c>
      <c r="P174" s="26">
        <f t="shared" si="84"/>
        <v>49.589897445568262</v>
      </c>
      <c r="Q174" s="26">
        <f t="shared" si="84"/>
        <v>45.68606374316434</v>
      </c>
      <c r="R174" s="26">
        <f t="shared" si="84"/>
        <v>51.04472845917423</v>
      </c>
      <c r="S174" s="26">
        <f t="shared" si="84"/>
        <v>67.526839222363776</v>
      </c>
      <c r="T174" s="26">
        <f t="shared" si="84"/>
        <v>166.99691542543988</v>
      </c>
      <c r="U174" s="26">
        <f t="shared" si="84"/>
        <v>157.63567521003924</v>
      </c>
      <c r="V174" s="26">
        <f t="shared" si="84"/>
        <v>171.33639147939525</v>
      </c>
      <c r="W174" s="26">
        <f t="shared" si="84"/>
        <v>149.40176274991506</v>
      </c>
      <c r="X174" s="26">
        <f t="shared" si="84"/>
        <v>69.811156386058116</v>
      </c>
      <c r="Y174" s="26">
        <f t="shared" si="84"/>
        <v>68.455520292791178</v>
      </c>
      <c r="Z174" s="26">
        <f t="shared" si="84"/>
        <v>58.635944287466884</v>
      </c>
      <c r="AA174" s="26">
        <f t="shared" si="84"/>
        <v>63.130625116190991</v>
      </c>
    </row>
    <row r="175" spans="1:27" ht="15.75" hidden="1" customHeight="1" x14ac:dyDescent="0.35">
      <c r="A175" s="784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35">
      <c r="A176" s="784"/>
      <c r="B176" s="259" t="s">
        <v>26</v>
      </c>
      <c r="C176" s="26">
        <f>SUM(C162:C175)</f>
        <v>0</v>
      </c>
      <c r="D176" s="26">
        <f>SUM(D162:D175)</f>
        <v>116.55154801423237</v>
      </c>
      <c r="E176" s="26">
        <f t="shared" ref="E176:AA176" si="85">SUM(E162:E175)</f>
        <v>373.65553139734374</v>
      </c>
      <c r="F176" s="26">
        <f t="shared" si="85"/>
        <v>590.92160624557869</v>
      </c>
      <c r="G176" s="26">
        <f t="shared" si="85"/>
        <v>1916.9075156157046</v>
      </c>
      <c r="H176" s="26">
        <f t="shared" si="85"/>
        <v>10507.760606059814</v>
      </c>
      <c r="I176" s="26">
        <f t="shared" si="85"/>
        <v>16158.25813638932</v>
      </c>
      <c r="J176" s="26">
        <f t="shared" si="85"/>
        <v>18643.20242575599</v>
      </c>
      <c r="K176" s="26">
        <f t="shared" si="85"/>
        <v>14651.138776865113</v>
      </c>
      <c r="L176" s="26">
        <f t="shared" si="85"/>
        <v>8384.1133511268526</v>
      </c>
      <c r="M176" s="112">
        <f t="shared" si="85"/>
        <v>10341.189252094207</v>
      </c>
      <c r="N176" s="26">
        <f t="shared" si="85"/>
        <v>13744.466593311246</v>
      </c>
      <c r="O176" s="26">
        <f t="shared" si="85"/>
        <v>20285.386706750996</v>
      </c>
      <c r="P176" s="26">
        <f t="shared" si="85"/>
        <v>17219.387815235241</v>
      </c>
      <c r="Q176" s="26">
        <f t="shared" si="85"/>
        <v>18485.108042386648</v>
      </c>
      <c r="R176" s="26">
        <f t="shared" si="85"/>
        <v>14434.198882091972</v>
      </c>
      <c r="S176" s="26">
        <f t="shared" si="85"/>
        <v>27166.157908432921</v>
      </c>
      <c r="T176" s="26">
        <f t="shared" si="85"/>
        <v>95690.539009909509</v>
      </c>
      <c r="U176" s="26">
        <f t="shared" si="85"/>
        <v>95584.033960263507</v>
      </c>
      <c r="V176" s="26">
        <f t="shared" si="85"/>
        <v>93300.662241486949</v>
      </c>
      <c r="W176" s="26">
        <f t="shared" si="85"/>
        <v>55584.916611383567</v>
      </c>
      <c r="X176" s="26">
        <f t="shared" si="85"/>
        <v>18424.950445920378</v>
      </c>
      <c r="Y176" s="26">
        <f t="shared" si="85"/>
        <v>16465.213711171888</v>
      </c>
      <c r="Z176" s="26">
        <f t="shared" si="85"/>
        <v>15076.163876284547</v>
      </c>
      <c r="AA176" s="26">
        <f t="shared" si="85"/>
        <v>17822.949619963954</v>
      </c>
    </row>
    <row r="177" spans="1:38" ht="16.5" hidden="1" customHeight="1" thickBot="1" x14ac:dyDescent="0.4">
      <c r="A177" s="785"/>
      <c r="B177" s="148" t="s">
        <v>27</v>
      </c>
      <c r="C177" s="27">
        <f>C176</f>
        <v>0</v>
      </c>
      <c r="D177" s="27">
        <f>C177+D176</f>
        <v>116.55154801423237</v>
      </c>
      <c r="E177" s="27">
        <f t="shared" ref="E177:AA177" si="86">D177+E176</f>
        <v>490.2070794115761</v>
      </c>
      <c r="F177" s="27">
        <f t="shared" si="86"/>
        <v>1081.1286856571548</v>
      </c>
      <c r="G177" s="27">
        <f t="shared" si="86"/>
        <v>2998.0362012728592</v>
      </c>
      <c r="H177" s="27">
        <f t="shared" si="86"/>
        <v>13505.796807332674</v>
      </c>
      <c r="I177" s="27">
        <f t="shared" si="86"/>
        <v>29664.054943721996</v>
      </c>
      <c r="J177" s="27">
        <f t="shared" si="86"/>
        <v>48307.257369477986</v>
      </c>
      <c r="K177" s="27">
        <f t="shared" si="86"/>
        <v>62958.396146343097</v>
      </c>
      <c r="L177" s="27">
        <f t="shared" si="86"/>
        <v>71342.509497469946</v>
      </c>
      <c r="M177" s="27">
        <f t="shared" si="86"/>
        <v>81683.698749564152</v>
      </c>
      <c r="N177" s="27">
        <f t="shared" si="86"/>
        <v>95428.165342875393</v>
      </c>
      <c r="O177" s="27">
        <f t="shared" si="86"/>
        <v>115713.55204962639</v>
      </c>
      <c r="P177" s="27">
        <f t="shared" si="86"/>
        <v>132932.93986486163</v>
      </c>
      <c r="Q177" s="27">
        <f t="shared" si="86"/>
        <v>151418.04790724828</v>
      </c>
      <c r="R177" s="27">
        <f t="shared" si="86"/>
        <v>165852.24678934025</v>
      </c>
      <c r="S177" s="27">
        <f t="shared" si="86"/>
        <v>193018.40469777316</v>
      </c>
      <c r="T177" s="27">
        <f t="shared" si="86"/>
        <v>288708.94370768266</v>
      </c>
      <c r="U177" s="27">
        <f t="shared" si="86"/>
        <v>384292.97766794614</v>
      </c>
      <c r="V177" s="27">
        <f t="shared" si="86"/>
        <v>477593.63990943308</v>
      </c>
      <c r="W177" s="27">
        <f t="shared" si="86"/>
        <v>533178.55652081664</v>
      </c>
      <c r="X177" s="27">
        <f t="shared" si="86"/>
        <v>551603.50696673698</v>
      </c>
      <c r="Y177" s="27">
        <f t="shared" si="86"/>
        <v>568068.72067790886</v>
      </c>
      <c r="Z177" s="27">
        <f t="shared" si="86"/>
        <v>583144.88455419336</v>
      </c>
      <c r="AA177" s="27">
        <f t="shared" si="86"/>
        <v>600967.83417415735</v>
      </c>
    </row>
    <row r="178" spans="1:38" s="114" customFormat="1" hidden="1" x14ac:dyDescent="0.35">
      <c r="A178" s="107"/>
      <c r="B178" s="232" t="s">
        <v>133</v>
      </c>
      <c r="C178" s="113">
        <f t="shared" ref="C178:AA178" si="87">C157+C176</f>
        <v>0</v>
      </c>
      <c r="D178" s="113">
        <f t="shared" si="87"/>
        <v>1253.4172318689173</v>
      </c>
      <c r="E178" s="113">
        <f t="shared" si="87"/>
        <v>3859.1502240099503</v>
      </c>
      <c r="F178" s="113">
        <f t="shared" si="87"/>
        <v>6308.5133089875826</v>
      </c>
      <c r="G178" s="113">
        <f t="shared" si="87"/>
        <v>15343.41122128226</v>
      </c>
      <c r="H178" s="113">
        <f t="shared" si="87"/>
        <v>61904.744066914885</v>
      </c>
      <c r="I178" s="113">
        <f t="shared" si="87"/>
        <v>101444.8196791322</v>
      </c>
      <c r="J178" s="113">
        <f t="shared" si="87"/>
        <v>113088.35640073192</v>
      </c>
      <c r="K178" s="113">
        <f t="shared" si="87"/>
        <v>98619.520254377334</v>
      </c>
      <c r="L178" s="113">
        <f t="shared" si="87"/>
        <v>73893.072233544051</v>
      </c>
      <c r="M178" s="113">
        <f t="shared" si="87"/>
        <v>96316.862455674622</v>
      </c>
      <c r="N178" s="113">
        <f t="shared" si="87"/>
        <v>156038.789930036</v>
      </c>
      <c r="O178" s="113">
        <f t="shared" si="87"/>
        <v>209243.17248788461</v>
      </c>
      <c r="P178" s="113">
        <f t="shared" si="87"/>
        <v>174321.59932981359</v>
      </c>
      <c r="Q178" s="113">
        <f t="shared" si="87"/>
        <v>180600.449017006</v>
      </c>
      <c r="R178" s="113">
        <f t="shared" si="87"/>
        <v>157304.69100585219</v>
      </c>
      <c r="S178" s="113">
        <f t="shared" si="87"/>
        <v>221758.80853432964</v>
      </c>
      <c r="T178" s="113">
        <f t="shared" si="87"/>
        <v>567353.233339709</v>
      </c>
      <c r="U178" s="113">
        <f t="shared" si="87"/>
        <v>603366.61090574041</v>
      </c>
      <c r="V178" s="113">
        <f t="shared" si="87"/>
        <v>560626.93707430828</v>
      </c>
      <c r="W178" s="113">
        <f t="shared" si="87"/>
        <v>363379.08296142815</v>
      </c>
      <c r="X178" s="113">
        <f t="shared" si="87"/>
        <v>164588.28145504062</v>
      </c>
      <c r="Y178" s="113">
        <f t="shared" si="87"/>
        <v>154108.86840718842</v>
      </c>
      <c r="Z178" s="113">
        <f t="shared" si="87"/>
        <v>171422.88810087505</v>
      </c>
      <c r="AA178" s="113">
        <f t="shared" si="87"/>
        <v>184135.51871839486</v>
      </c>
      <c r="AB178"/>
      <c r="AC178"/>
      <c r="AD178"/>
      <c r="AE178"/>
      <c r="AF178"/>
      <c r="AG178"/>
      <c r="AH178"/>
      <c r="AI178"/>
      <c r="AJ178"/>
      <c r="AK178"/>
      <c r="AL178"/>
    </row>
    <row r="179" spans="1:38" hidden="1" x14ac:dyDescent="0.35">
      <c r="A179" s="107"/>
      <c r="B179" s="233" t="s">
        <v>194</v>
      </c>
      <c r="C179" s="110">
        <f>C178-C73</f>
        <v>0</v>
      </c>
      <c r="D179" s="110">
        <f t="shared" ref="D179:AA179" si="88">D178-D73</f>
        <v>-6.3714588950460893E-3</v>
      </c>
      <c r="E179" s="110">
        <f t="shared" si="88"/>
        <v>-448.23090632389767</v>
      </c>
      <c r="F179" s="110">
        <f t="shared" si="88"/>
        <v>-1192.3842037428021</v>
      </c>
      <c r="G179" s="110">
        <f t="shared" si="88"/>
        <v>-1963.425601913832</v>
      </c>
      <c r="H179" s="110">
        <f t="shared" si="88"/>
        <v>-8257.9907216960637</v>
      </c>
      <c r="I179" s="110">
        <f t="shared" si="88"/>
        <v>-10919.411476061126</v>
      </c>
      <c r="J179" s="110">
        <f t="shared" si="88"/>
        <v>-11956.236060033349</v>
      </c>
      <c r="K179" s="110">
        <f t="shared" si="88"/>
        <v>-12189.452702801733</v>
      </c>
      <c r="L179" s="110">
        <f t="shared" si="88"/>
        <v>-9753.8729369945213</v>
      </c>
      <c r="M179" s="110">
        <f t="shared" si="88"/>
        <v>-13497.711130937983</v>
      </c>
      <c r="N179" s="110">
        <f t="shared" si="88"/>
        <v>-28926.572699875076</v>
      </c>
      <c r="O179" s="110">
        <f t="shared" si="88"/>
        <v>-30126.344032642519</v>
      </c>
      <c r="P179" s="110">
        <f t="shared" si="88"/>
        <v>-22840.996334303083</v>
      </c>
      <c r="Q179" s="110">
        <f t="shared" si="88"/>
        <v>-20423.752727455314</v>
      </c>
      <c r="R179" s="110">
        <f t="shared" si="88"/>
        <v>-30303.905839186162</v>
      </c>
      <c r="S179" s="110">
        <f t="shared" si="88"/>
        <v>-28544.321085163712</v>
      </c>
      <c r="T179" s="110">
        <f t="shared" si="88"/>
        <v>-75816.652696412173</v>
      </c>
      <c r="U179" s="110">
        <f t="shared" si="88"/>
        <v>-64991.889083434129</v>
      </c>
      <c r="V179" s="110">
        <f t="shared" si="88"/>
        <v>-59205.187734982697</v>
      </c>
      <c r="W179" s="110">
        <f t="shared" si="88"/>
        <v>-44752.351867630612</v>
      </c>
      <c r="X179" s="110">
        <f t="shared" si="88"/>
        <v>-22755.585578845232</v>
      </c>
      <c r="Y179" s="110">
        <f t="shared" si="88"/>
        <v>-21960.383339247433</v>
      </c>
      <c r="Z179" s="110">
        <f t="shared" si="88"/>
        <v>-31882.996560182743</v>
      </c>
      <c r="AA179" s="110">
        <f t="shared" si="88"/>
        <v>-26545.405107921717</v>
      </c>
    </row>
    <row r="180" spans="1:38" ht="15" hidden="1" thickBot="1" x14ac:dyDescent="0.4">
      <c r="A180" s="230" t="s">
        <v>187</v>
      </c>
      <c r="B180" s="107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110"/>
    </row>
    <row r="181" spans="1:38" ht="15" hidden="1" thickBot="1" x14ac:dyDescent="0.4">
      <c r="A181" s="107"/>
      <c r="B181" s="267" t="s">
        <v>39</v>
      </c>
      <c r="C181" s="156">
        <f>C$4</f>
        <v>44562</v>
      </c>
      <c r="D181" s="156">
        <f t="shared" ref="D181:AA181" si="89">D$4</f>
        <v>44593</v>
      </c>
      <c r="E181" s="156">
        <f t="shared" si="89"/>
        <v>44621</v>
      </c>
      <c r="F181" s="156">
        <f t="shared" si="89"/>
        <v>44652</v>
      </c>
      <c r="G181" s="156">
        <f t="shared" si="89"/>
        <v>44682</v>
      </c>
      <c r="H181" s="156">
        <f t="shared" si="89"/>
        <v>44713</v>
      </c>
      <c r="I181" s="156">
        <f t="shared" si="89"/>
        <v>44743</v>
      </c>
      <c r="J181" s="156">
        <f t="shared" si="89"/>
        <v>44774</v>
      </c>
      <c r="K181" s="156">
        <f t="shared" si="89"/>
        <v>44805</v>
      </c>
      <c r="L181" s="156">
        <f t="shared" si="89"/>
        <v>44835</v>
      </c>
      <c r="M181" s="156">
        <f t="shared" si="89"/>
        <v>44866</v>
      </c>
      <c r="N181" s="156">
        <f t="shared" si="89"/>
        <v>44896</v>
      </c>
      <c r="O181" s="156">
        <f t="shared" si="89"/>
        <v>44927</v>
      </c>
      <c r="P181" s="156">
        <f t="shared" si="89"/>
        <v>44958</v>
      </c>
      <c r="Q181" s="156">
        <f t="shared" si="89"/>
        <v>44986</v>
      </c>
      <c r="R181" s="156">
        <f t="shared" si="89"/>
        <v>45017</v>
      </c>
      <c r="S181" s="156">
        <f t="shared" si="89"/>
        <v>45047</v>
      </c>
      <c r="T181" s="156">
        <f t="shared" si="89"/>
        <v>45078</v>
      </c>
      <c r="U181" s="156">
        <f t="shared" si="89"/>
        <v>45108</v>
      </c>
      <c r="V181" s="156">
        <f t="shared" si="89"/>
        <v>45139</v>
      </c>
      <c r="W181" s="156">
        <f t="shared" si="89"/>
        <v>45170</v>
      </c>
      <c r="X181" s="156">
        <f t="shared" si="89"/>
        <v>45200</v>
      </c>
      <c r="Y181" s="156">
        <f t="shared" si="89"/>
        <v>45231</v>
      </c>
      <c r="Z181" s="156">
        <f t="shared" si="89"/>
        <v>45261</v>
      </c>
      <c r="AA181" s="156">
        <f t="shared" si="89"/>
        <v>45292</v>
      </c>
    </row>
    <row r="182" spans="1:38" hidden="1" x14ac:dyDescent="0.35">
      <c r="A182" s="107"/>
      <c r="B182" s="275" t="s">
        <v>134</v>
      </c>
      <c r="C182" s="276">
        <f>C157*'YTD PROGRAM SUMMARY'!C39</f>
        <v>0</v>
      </c>
      <c r="D182" s="122">
        <f>D157*'YTD PROGRAM SUMMARY'!D39</f>
        <v>915.30496612390527</v>
      </c>
      <c r="E182" s="122">
        <f>E157*'YTD PROGRAM SUMMARY'!E39</f>
        <v>2464.615807841451</v>
      </c>
      <c r="F182" s="122">
        <f>F157*'YTD PROGRAM SUMMARY'!F39</f>
        <v>5694.3908123899373</v>
      </c>
      <c r="G182" s="122">
        <f>G157*'YTD PROGRAM SUMMARY'!G39</f>
        <v>8921.6264466579378</v>
      </c>
      <c r="H182" s="122">
        <f>H157*'YTD PROGRAM SUMMARY'!H39</f>
        <v>49924.572400211735</v>
      </c>
      <c r="I182" s="122">
        <f>I157*'YTD PROGRAM SUMMARY'!I39</f>
        <v>82111.142559024127</v>
      </c>
      <c r="J182" s="122">
        <f>J157*'YTD PROGRAM SUMMARY'!J39</f>
        <v>83806.138723845143</v>
      </c>
      <c r="K182" s="122">
        <f>K157*'YTD PROGRAM SUMMARY'!K39</f>
        <v>69787.738693032472</v>
      </c>
      <c r="L182" s="122">
        <f>L157*'YTD PROGRAM SUMMARY'!L39</f>
        <v>0</v>
      </c>
      <c r="M182" s="122">
        <f>M157*'YTD PROGRAM SUMMARY'!M39</f>
        <v>0</v>
      </c>
      <c r="N182" s="122">
        <f>N157*'YTD PROGRAM SUMMARY'!N39</f>
        <v>0</v>
      </c>
      <c r="O182" s="241">
        <f>O157*'YTD PROGRAM SUMMARY'!O39</f>
        <v>0</v>
      </c>
      <c r="P182" s="241">
        <f>P157*'YTD PROGRAM SUMMARY'!P39</f>
        <v>0</v>
      </c>
      <c r="Q182" s="241">
        <f>Q157*'YTD PROGRAM SUMMARY'!Q39</f>
        <v>0</v>
      </c>
      <c r="R182" s="241">
        <f>R157*'YTD PROGRAM SUMMARY'!R39</f>
        <v>0</v>
      </c>
      <c r="S182" s="241">
        <f>S157*'YTD PROGRAM SUMMARY'!S39</f>
        <v>0</v>
      </c>
      <c r="T182" s="241">
        <f>T157*'YTD PROGRAM SUMMARY'!T39</f>
        <v>0</v>
      </c>
      <c r="U182" s="241">
        <f>U157*'YTD PROGRAM SUMMARY'!U39</f>
        <v>0</v>
      </c>
      <c r="V182" s="241">
        <f>V157*'YTD PROGRAM SUMMARY'!V39</f>
        <v>0</v>
      </c>
      <c r="W182" s="241">
        <f>W157*'YTD PROGRAM SUMMARY'!W39</f>
        <v>0</v>
      </c>
      <c r="X182" s="241">
        <f>X157*'YTD PROGRAM SUMMARY'!X39</f>
        <v>0</v>
      </c>
      <c r="Y182" s="241">
        <f>Y157*'YTD PROGRAM SUMMARY'!Y39</f>
        <v>0</v>
      </c>
      <c r="Z182" s="241">
        <f>Z157*'YTD PROGRAM SUMMARY'!Z39</f>
        <v>0</v>
      </c>
      <c r="AA182" s="241">
        <f>AA157*'YTD PROGRAM SUMMARY'!AA39</f>
        <v>0</v>
      </c>
    </row>
    <row r="183" spans="1:38" ht="15" hidden="1" thickBot="1" x14ac:dyDescent="0.4">
      <c r="A183" s="107"/>
      <c r="B183" s="265" t="s">
        <v>135</v>
      </c>
      <c r="C183" s="184">
        <f>C176*'YTD PROGRAM SUMMARY'!C39</f>
        <v>0</v>
      </c>
      <c r="D183" s="115">
        <f>D176*'YTD PROGRAM SUMMARY'!D39</f>
        <v>93.837128010710202</v>
      </c>
      <c r="E183" s="115">
        <f>E176*'YTD PROGRAM SUMMARY'!E39</f>
        <v>264.21423946538937</v>
      </c>
      <c r="F183" s="115">
        <f>F176*'YTD PROGRAM SUMMARY'!F39</f>
        <v>588.52375972103664</v>
      </c>
      <c r="G183" s="115">
        <f>G176*'YTD PROGRAM SUMMARY'!G39</f>
        <v>1273.7443166158507</v>
      </c>
      <c r="H183" s="115">
        <f>H176*'YTD PROGRAM SUMMARY'!H39</f>
        <v>10206.736267720222</v>
      </c>
      <c r="I183" s="115">
        <f>I176*'YTD PROGRAM SUMMARY'!I39</f>
        <v>15556.64823792479</v>
      </c>
      <c r="J183" s="115">
        <f>J176*'YTD PROGRAM SUMMARY'!J39</f>
        <v>16543.091339166098</v>
      </c>
      <c r="K183" s="115">
        <f>K176*'YTD PROGRAM SUMMARY'!K39</f>
        <v>12176.843551391403</v>
      </c>
      <c r="L183" s="115">
        <f>L176*'YTD PROGRAM SUMMARY'!L39</f>
        <v>0</v>
      </c>
      <c r="M183" s="115">
        <f>M176*'YTD PROGRAM SUMMARY'!M39</f>
        <v>0</v>
      </c>
      <c r="N183" s="115">
        <f>N176*'YTD PROGRAM SUMMARY'!N39</f>
        <v>0</v>
      </c>
      <c r="O183" s="235">
        <f>O176*'YTD PROGRAM SUMMARY'!O39</f>
        <v>0</v>
      </c>
      <c r="P183" s="235">
        <f>P176*'YTD PROGRAM SUMMARY'!P39</f>
        <v>0</v>
      </c>
      <c r="Q183" s="235">
        <f>Q176*'YTD PROGRAM SUMMARY'!Q39</f>
        <v>0</v>
      </c>
      <c r="R183" s="235">
        <f>R176*'YTD PROGRAM SUMMARY'!R39</f>
        <v>0</v>
      </c>
      <c r="S183" s="235">
        <f>S176*'YTD PROGRAM SUMMARY'!S39</f>
        <v>0</v>
      </c>
      <c r="T183" s="235">
        <f>T176*'YTD PROGRAM SUMMARY'!T39</f>
        <v>0</v>
      </c>
      <c r="U183" s="235">
        <f>U176*'YTD PROGRAM SUMMARY'!U39</f>
        <v>0</v>
      </c>
      <c r="V183" s="235">
        <f>V176*'YTD PROGRAM SUMMARY'!V39</f>
        <v>0</v>
      </c>
      <c r="W183" s="235">
        <f>W176*'YTD PROGRAM SUMMARY'!W39</f>
        <v>0</v>
      </c>
      <c r="X183" s="235">
        <f>X176*'YTD PROGRAM SUMMARY'!X39</f>
        <v>0</v>
      </c>
      <c r="Y183" s="235">
        <f>Y176*'YTD PROGRAM SUMMARY'!Y39</f>
        <v>0</v>
      </c>
      <c r="Z183" s="235">
        <f>Z176*'YTD PROGRAM SUMMARY'!Z39</f>
        <v>0</v>
      </c>
      <c r="AA183" s="235">
        <f>AA176*'YTD PROGRAM SUMMARY'!AA39</f>
        <v>0</v>
      </c>
    </row>
    <row r="184" spans="1:38" hidden="1" x14ac:dyDescent="0.35">
      <c r="A184" s="107"/>
      <c r="B184" s="275" t="s">
        <v>136</v>
      </c>
      <c r="C184" s="116">
        <f>IFERROR(C182/C73,0)</f>
        <v>0</v>
      </c>
      <c r="D184" s="116">
        <f t="shared" ref="D184:N184" si="90">IFERROR(D182/D73,0)</f>
        <v>0.73024392048609155</v>
      </c>
      <c r="E184" s="116">
        <f t="shared" si="90"/>
        <v>0.57218428861214532</v>
      </c>
      <c r="F184" s="116">
        <f t="shared" si="90"/>
        <v>0.75916126073253531</v>
      </c>
      <c r="G184" s="116">
        <f t="shared" si="90"/>
        <v>0.51549723024489469</v>
      </c>
      <c r="H184" s="116">
        <f t="shared" si="90"/>
        <v>0.7115539687930702</v>
      </c>
      <c r="I184" s="116">
        <f t="shared" si="90"/>
        <v>0.730758727353505</v>
      </c>
      <c r="J184" s="116">
        <f t="shared" si="90"/>
        <v>0.67021001927884771</v>
      </c>
      <c r="K184" s="116">
        <f t="shared" si="90"/>
        <v>0.62980223379564393</v>
      </c>
      <c r="L184" s="116">
        <f t="shared" si="90"/>
        <v>0</v>
      </c>
      <c r="M184" s="116">
        <f t="shared" si="90"/>
        <v>0</v>
      </c>
      <c r="N184" s="116">
        <f t="shared" si="90"/>
        <v>0</v>
      </c>
      <c r="O184" s="236">
        <f t="shared" ref="O184:AA184" si="91">IFERROR(O182/O73,0)</f>
        <v>0</v>
      </c>
      <c r="P184" s="236">
        <f t="shared" si="91"/>
        <v>0</v>
      </c>
      <c r="Q184" s="236">
        <f t="shared" si="91"/>
        <v>0</v>
      </c>
      <c r="R184" s="236">
        <f t="shared" si="91"/>
        <v>0</v>
      </c>
      <c r="S184" s="236">
        <f t="shared" si="91"/>
        <v>0</v>
      </c>
      <c r="T184" s="236">
        <f t="shared" si="91"/>
        <v>0</v>
      </c>
      <c r="U184" s="236">
        <f t="shared" si="91"/>
        <v>0</v>
      </c>
      <c r="V184" s="236">
        <f t="shared" si="91"/>
        <v>0</v>
      </c>
      <c r="W184" s="236">
        <f t="shared" si="91"/>
        <v>0</v>
      </c>
      <c r="X184" s="236">
        <f t="shared" si="91"/>
        <v>0</v>
      </c>
      <c r="Y184" s="236">
        <f t="shared" si="91"/>
        <v>0</v>
      </c>
      <c r="Z184" s="236">
        <f t="shared" si="91"/>
        <v>0</v>
      </c>
      <c r="AA184" s="236">
        <f t="shared" si="91"/>
        <v>0</v>
      </c>
    </row>
    <row r="185" spans="1:38" ht="15" hidden="1" thickBot="1" x14ac:dyDescent="0.4">
      <c r="A185" s="107"/>
      <c r="B185" s="265" t="s">
        <v>137</v>
      </c>
      <c r="C185" s="117">
        <f>IFERROR(C183/C73,0)</f>
        <v>0</v>
      </c>
      <c r="D185" s="117">
        <f t="shared" ref="D185:N185" si="92">IFERROR(D183/D73,0)</f>
        <v>7.4864656897775564E-2</v>
      </c>
      <c r="E185" s="117">
        <f t="shared" si="92"/>
        <v>6.1339879493067094E-2</v>
      </c>
      <c r="F185" s="117">
        <f t="shared" si="92"/>
        <v>7.8460445396328238E-2</v>
      </c>
      <c r="G185" s="117">
        <f t="shared" si="92"/>
        <v>7.3597753860409107E-2</v>
      </c>
      <c r="H185" s="117">
        <f t="shared" si="92"/>
        <v>0.14547232656297504</v>
      </c>
      <c r="I185" s="117">
        <f t="shared" si="92"/>
        <v>0.13844840193351673</v>
      </c>
      <c r="J185" s="117">
        <f t="shared" si="92"/>
        <v>0.13229753493224231</v>
      </c>
      <c r="K185" s="117">
        <f t="shared" si="92"/>
        <v>0.10989041073503147</v>
      </c>
      <c r="L185" s="117">
        <f t="shared" si="92"/>
        <v>0</v>
      </c>
      <c r="M185" s="117">
        <f t="shared" si="92"/>
        <v>0</v>
      </c>
      <c r="N185" s="117">
        <f t="shared" si="92"/>
        <v>0</v>
      </c>
      <c r="O185" s="237">
        <f>IFERROR(O183/O73,0)</f>
        <v>0</v>
      </c>
      <c r="P185" s="237">
        <f t="shared" ref="P185:Z185" si="93">IFERROR(P183/P73,0)</f>
        <v>0</v>
      </c>
      <c r="Q185" s="237">
        <f t="shared" si="93"/>
        <v>0</v>
      </c>
      <c r="R185" s="237">
        <f t="shared" si="93"/>
        <v>0</v>
      </c>
      <c r="S185" s="237">
        <f t="shared" si="93"/>
        <v>0</v>
      </c>
      <c r="T185" s="237">
        <f t="shared" si="93"/>
        <v>0</v>
      </c>
      <c r="U185" s="237">
        <f t="shared" si="93"/>
        <v>0</v>
      </c>
      <c r="V185" s="237">
        <f t="shared" si="93"/>
        <v>0</v>
      </c>
      <c r="W185" s="237">
        <f t="shared" si="93"/>
        <v>0</v>
      </c>
      <c r="X185" s="237">
        <f t="shared" si="93"/>
        <v>0</v>
      </c>
      <c r="Y185" s="237">
        <f t="shared" si="93"/>
        <v>0</v>
      </c>
      <c r="Z185" s="237">
        <f t="shared" si="93"/>
        <v>0</v>
      </c>
      <c r="AA185" s="237">
        <f>IFERROR(AA183/AA73,0)</f>
        <v>0</v>
      </c>
    </row>
    <row r="186" spans="1:38" s="1" customFormat="1" ht="15" hidden="1" thickBot="1" x14ac:dyDescent="0.4">
      <c r="A186" s="118"/>
      <c r="B186" s="268" t="s">
        <v>138</v>
      </c>
      <c r="C186" s="269">
        <f>C184+C185</f>
        <v>0</v>
      </c>
      <c r="D186" s="269">
        <f t="shared" ref="D186:N186" si="94">D184+D185</f>
        <v>0.8051085773838671</v>
      </c>
      <c r="E186" s="270">
        <f t="shared" si="94"/>
        <v>0.63352416810521239</v>
      </c>
      <c r="F186" s="270">
        <f t="shared" si="94"/>
        <v>0.83762170612886355</v>
      </c>
      <c r="G186" s="270">
        <f t="shared" si="94"/>
        <v>0.58909498410530381</v>
      </c>
      <c r="H186" s="270">
        <f t="shared" si="94"/>
        <v>0.85702629535604524</v>
      </c>
      <c r="I186" s="270">
        <f t="shared" si="94"/>
        <v>0.86920712928702171</v>
      </c>
      <c r="J186" s="270">
        <f t="shared" si="94"/>
        <v>0.80250755421108999</v>
      </c>
      <c r="K186" s="270">
        <f t="shared" si="94"/>
        <v>0.7396926445306754</v>
      </c>
      <c r="L186" s="270">
        <f t="shared" si="94"/>
        <v>0</v>
      </c>
      <c r="M186" s="271">
        <f t="shared" si="94"/>
        <v>0</v>
      </c>
      <c r="N186" s="271">
        <f t="shared" si="94"/>
        <v>0</v>
      </c>
      <c r="O186" s="272">
        <f>O184+O185</f>
        <v>0</v>
      </c>
      <c r="P186" s="272">
        <f t="shared" ref="P186:Z186" si="95">P184+P185</f>
        <v>0</v>
      </c>
      <c r="Q186" s="273">
        <f t="shared" si="95"/>
        <v>0</v>
      </c>
      <c r="R186" s="273">
        <f t="shared" si="95"/>
        <v>0</v>
      </c>
      <c r="S186" s="273">
        <f t="shared" si="95"/>
        <v>0</v>
      </c>
      <c r="T186" s="273">
        <f t="shared" si="95"/>
        <v>0</v>
      </c>
      <c r="U186" s="273">
        <f t="shared" si="95"/>
        <v>0</v>
      </c>
      <c r="V186" s="273">
        <f t="shared" si="95"/>
        <v>0</v>
      </c>
      <c r="W186" s="273">
        <f t="shared" si="95"/>
        <v>0</v>
      </c>
      <c r="X186" s="273">
        <f t="shared" si="95"/>
        <v>0</v>
      </c>
      <c r="Y186" s="274">
        <f t="shared" si="95"/>
        <v>0</v>
      </c>
      <c r="Z186" s="274">
        <f t="shared" si="95"/>
        <v>0</v>
      </c>
      <c r="AA186" s="272">
        <f>AA184+AA185</f>
        <v>0</v>
      </c>
      <c r="AB186"/>
      <c r="AC186"/>
      <c r="AD186"/>
      <c r="AE186"/>
      <c r="AF186"/>
      <c r="AG186"/>
      <c r="AH186"/>
      <c r="AI186"/>
      <c r="AJ186"/>
      <c r="AK186"/>
      <c r="AL186"/>
    </row>
    <row r="187" spans="1:38" ht="15" hidden="1" thickBot="1" x14ac:dyDescent="0.4">
      <c r="A187" s="107"/>
      <c r="B187" s="107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spans="1:38" ht="15" hidden="1" thickBot="1" x14ac:dyDescent="0.4">
      <c r="A188" s="107"/>
      <c r="B188" s="267" t="s">
        <v>37</v>
      </c>
      <c r="C188" s="156">
        <f>C$4</f>
        <v>44562</v>
      </c>
      <c r="D188" s="156">
        <f t="shared" ref="D188:AA188" si="96">D$4</f>
        <v>44593</v>
      </c>
      <c r="E188" s="156">
        <f t="shared" si="96"/>
        <v>44621</v>
      </c>
      <c r="F188" s="156">
        <f t="shared" si="96"/>
        <v>44652</v>
      </c>
      <c r="G188" s="156">
        <f t="shared" si="96"/>
        <v>44682</v>
      </c>
      <c r="H188" s="156">
        <f t="shared" si="96"/>
        <v>44713</v>
      </c>
      <c r="I188" s="156">
        <f t="shared" si="96"/>
        <v>44743</v>
      </c>
      <c r="J188" s="156">
        <f t="shared" si="96"/>
        <v>44774</v>
      </c>
      <c r="K188" s="156">
        <f t="shared" si="96"/>
        <v>44805</v>
      </c>
      <c r="L188" s="156">
        <f t="shared" si="96"/>
        <v>44835</v>
      </c>
      <c r="M188" s="156">
        <f t="shared" si="96"/>
        <v>44866</v>
      </c>
      <c r="N188" s="156">
        <f t="shared" si="96"/>
        <v>44896</v>
      </c>
      <c r="O188" s="156">
        <f t="shared" si="96"/>
        <v>44927</v>
      </c>
      <c r="P188" s="156">
        <f t="shared" si="96"/>
        <v>44958</v>
      </c>
      <c r="Q188" s="156">
        <f t="shared" si="96"/>
        <v>44986</v>
      </c>
      <c r="R188" s="156">
        <f t="shared" si="96"/>
        <v>45017</v>
      </c>
      <c r="S188" s="156">
        <f t="shared" si="96"/>
        <v>45047</v>
      </c>
      <c r="T188" s="156">
        <f t="shared" si="96"/>
        <v>45078</v>
      </c>
      <c r="U188" s="156">
        <f t="shared" si="96"/>
        <v>45108</v>
      </c>
      <c r="V188" s="156">
        <f t="shared" si="96"/>
        <v>45139</v>
      </c>
      <c r="W188" s="156">
        <f t="shared" si="96"/>
        <v>45170</v>
      </c>
      <c r="X188" s="156">
        <f t="shared" si="96"/>
        <v>45200</v>
      </c>
      <c r="Y188" s="156">
        <f t="shared" si="96"/>
        <v>45231</v>
      </c>
      <c r="Z188" s="156">
        <f t="shared" si="96"/>
        <v>45261</v>
      </c>
      <c r="AA188" s="156">
        <f t="shared" si="96"/>
        <v>45292</v>
      </c>
    </row>
    <row r="189" spans="1:38" hidden="1" x14ac:dyDescent="0.35">
      <c r="A189" s="107"/>
      <c r="B189" s="275" t="s">
        <v>139</v>
      </c>
      <c r="C189" s="122">
        <f>C157*'YTD PROGRAM SUMMARY'!C40</f>
        <v>0</v>
      </c>
      <c r="D189" s="122">
        <f>D157*'YTD PROGRAM SUMMARY'!D40</f>
        <v>221.56071773077969</v>
      </c>
      <c r="E189" s="122">
        <f>E157*'YTD PROGRAM SUMMARY'!E40</f>
        <v>1020.878884771156</v>
      </c>
      <c r="F189" s="122">
        <f>F157*'YTD PROGRAM SUMMARY'!F40</f>
        <v>23.200890352066235</v>
      </c>
      <c r="G189" s="122">
        <f>G157*'YTD PROGRAM SUMMARY'!G40</f>
        <v>4504.8772590086173</v>
      </c>
      <c r="H189" s="122">
        <f>H157*'YTD PROGRAM SUMMARY'!H40</f>
        <v>1472.4110606433383</v>
      </c>
      <c r="I189" s="122">
        <f>I157*'YTD PROGRAM SUMMARY'!I40</f>
        <v>3175.4189837187432</v>
      </c>
      <c r="J189" s="122">
        <f>J157*'YTD PROGRAM SUMMARY'!J40</f>
        <v>10639.015251130784</v>
      </c>
      <c r="K189" s="122">
        <f>K157*'YTD PROGRAM SUMMARY'!K40</f>
        <v>14180.642784479744</v>
      </c>
      <c r="L189" s="122">
        <f>L157*'YTD PROGRAM SUMMARY'!L40</f>
        <v>0</v>
      </c>
      <c r="M189" s="122">
        <f>M157*'YTD PROGRAM SUMMARY'!M40</f>
        <v>0</v>
      </c>
      <c r="N189" s="122">
        <f>N157*'YTD PROGRAM SUMMARY'!N40</f>
        <v>0</v>
      </c>
      <c r="O189" s="241">
        <f>O157*'YTD PROGRAM SUMMARY'!O40</f>
        <v>0</v>
      </c>
      <c r="P189" s="241">
        <f>P157*'YTD PROGRAM SUMMARY'!P40</f>
        <v>0</v>
      </c>
      <c r="Q189" s="241">
        <f>Q157*'YTD PROGRAM SUMMARY'!Q40</f>
        <v>0</v>
      </c>
      <c r="R189" s="241">
        <f>R157*'YTD PROGRAM SUMMARY'!R40</f>
        <v>0</v>
      </c>
      <c r="S189" s="241">
        <f>S157*'YTD PROGRAM SUMMARY'!S40</f>
        <v>0</v>
      </c>
      <c r="T189" s="241">
        <f>T157*'YTD PROGRAM SUMMARY'!T40</f>
        <v>0</v>
      </c>
      <c r="U189" s="241">
        <f>U157*'YTD PROGRAM SUMMARY'!U40</f>
        <v>0</v>
      </c>
      <c r="V189" s="241">
        <f>V157*'YTD PROGRAM SUMMARY'!V40</f>
        <v>0</v>
      </c>
      <c r="W189" s="241">
        <f>W157*'YTD PROGRAM SUMMARY'!W40</f>
        <v>0</v>
      </c>
      <c r="X189" s="241">
        <f>X157*'YTD PROGRAM SUMMARY'!X40</f>
        <v>0</v>
      </c>
      <c r="Y189" s="241">
        <f>Y157*'YTD PROGRAM SUMMARY'!Y40</f>
        <v>0</v>
      </c>
      <c r="Z189" s="241">
        <f>Z157*'YTD PROGRAM SUMMARY'!Z40</f>
        <v>0</v>
      </c>
      <c r="AA189" s="241">
        <f>AA157*'YTD PROGRAM SUMMARY'!AA40</f>
        <v>0</v>
      </c>
    </row>
    <row r="190" spans="1:38" ht="15" hidden="1" thickBot="1" x14ac:dyDescent="0.4">
      <c r="A190" s="107"/>
      <c r="B190" s="265" t="s">
        <v>140</v>
      </c>
      <c r="C190" s="115">
        <f>C176*'YTD PROGRAM SUMMARY'!C40</f>
        <v>0</v>
      </c>
      <c r="D190" s="115">
        <f>D176*'YTD PROGRAM SUMMARY'!D40</f>
        <v>22.714420003522157</v>
      </c>
      <c r="E190" s="115">
        <f>E176*'YTD PROGRAM SUMMARY'!E40</f>
        <v>109.4412919319544</v>
      </c>
      <c r="F190" s="115">
        <f>F176*'YTD PROGRAM SUMMARY'!F40</f>
        <v>2.3978465245420768</v>
      </c>
      <c r="G190" s="115">
        <f>G176*'YTD PROGRAM SUMMARY'!G40</f>
        <v>643.16319899985388</v>
      </c>
      <c r="H190" s="115">
        <f>H176*'YTD PROGRAM SUMMARY'!H40</f>
        <v>301.02433833959128</v>
      </c>
      <c r="I190" s="115">
        <f>I176*'YTD PROGRAM SUMMARY'!I40</f>
        <v>601.60989846453072</v>
      </c>
      <c r="J190" s="115">
        <f>J176*'YTD PROGRAM SUMMARY'!J40</f>
        <v>2100.1110865898927</v>
      </c>
      <c r="K190" s="115">
        <f>K176*'YTD PROGRAM SUMMARY'!K40</f>
        <v>2474.2952254737106</v>
      </c>
      <c r="L190" s="115">
        <f>L176*'YTD PROGRAM SUMMARY'!L40</f>
        <v>0</v>
      </c>
      <c r="M190" s="115">
        <f>M176*'YTD PROGRAM SUMMARY'!M40</f>
        <v>0</v>
      </c>
      <c r="N190" s="115">
        <f>N176*'YTD PROGRAM SUMMARY'!N40</f>
        <v>0</v>
      </c>
      <c r="O190" s="235">
        <f>O176*'YTD PROGRAM SUMMARY'!O40</f>
        <v>0</v>
      </c>
      <c r="P190" s="235">
        <f>P176*'YTD PROGRAM SUMMARY'!P40</f>
        <v>0</v>
      </c>
      <c r="Q190" s="235">
        <f>Q176*'YTD PROGRAM SUMMARY'!Q40</f>
        <v>0</v>
      </c>
      <c r="R190" s="235">
        <f>R176*'YTD PROGRAM SUMMARY'!R40</f>
        <v>0</v>
      </c>
      <c r="S190" s="235">
        <f>S176*'YTD PROGRAM SUMMARY'!S40</f>
        <v>0</v>
      </c>
      <c r="T190" s="235">
        <f>T176*'YTD PROGRAM SUMMARY'!T40</f>
        <v>0</v>
      </c>
      <c r="U190" s="235">
        <f>U176*'YTD PROGRAM SUMMARY'!U40</f>
        <v>0</v>
      </c>
      <c r="V190" s="235">
        <f>V176*'YTD PROGRAM SUMMARY'!V40</f>
        <v>0</v>
      </c>
      <c r="W190" s="235">
        <f>W176*'YTD PROGRAM SUMMARY'!W40</f>
        <v>0</v>
      </c>
      <c r="X190" s="235">
        <f>X176*'YTD PROGRAM SUMMARY'!X40</f>
        <v>0</v>
      </c>
      <c r="Y190" s="235">
        <f>Y176*'YTD PROGRAM SUMMARY'!Y40</f>
        <v>0</v>
      </c>
      <c r="Z190" s="235">
        <f>Z176*'YTD PROGRAM SUMMARY'!Z40</f>
        <v>0</v>
      </c>
      <c r="AA190" s="235">
        <f>AA176*'YTD PROGRAM SUMMARY'!AA40</f>
        <v>0</v>
      </c>
    </row>
    <row r="191" spans="1:38" hidden="1" x14ac:dyDescent="0.35">
      <c r="A191" s="107"/>
      <c r="B191" s="275" t="s">
        <v>141</v>
      </c>
      <c r="C191" s="116">
        <f t="shared" ref="C191" si="97">IFERROR(C189/C73,0)</f>
        <v>0</v>
      </c>
      <c r="D191" s="116">
        <f t="shared" ref="D191:N191" si="98">IFERROR(D189/D73,0)</f>
        <v>0.17676443713245929</v>
      </c>
      <c r="E191" s="116">
        <f t="shared" si="98"/>
        <v>0.23700686191473186</v>
      </c>
      <c r="F191" s="116">
        <f t="shared" si="98"/>
        <v>3.0930819028909692E-3</v>
      </c>
      <c r="G191" s="116">
        <f t="shared" si="98"/>
        <v>0.26029466302997661</v>
      </c>
      <c r="H191" s="116">
        <f t="shared" si="98"/>
        <v>2.0985656632106435E-2</v>
      </c>
      <c r="I191" s="116">
        <f t="shared" si="98"/>
        <v>2.8260051718175083E-2</v>
      </c>
      <c r="J191" s="116">
        <f t="shared" si="98"/>
        <v>8.5081769965134196E-2</v>
      </c>
      <c r="K191" s="116">
        <f t="shared" si="98"/>
        <v>0.12797377690667433</v>
      </c>
      <c r="L191" s="116">
        <f t="shared" si="98"/>
        <v>0</v>
      </c>
      <c r="M191" s="116">
        <f t="shared" si="98"/>
        <v>0</v>
      </c>
      <c r="N191" s="116">
        <f t="shared" si="98"/>
        <v>0</v>
      </c>
      <c r="O191" s="236">
        <f>IFERROR(O189/O73,0)</f>
        <v>0</v>
      </c>
      <c r="P191" s="236">
        <f t="shared" ref="P191:Y191" si="99">IFERROR(P189/P73,0)</f>
        <v>0</v>
      </c>
      <c r="Q191" s="236">
        <f t="shared" si="99"/>
        <v>0</v>
      </c>
      <c r="R191" s="236">
        <f t="shared" si="99"/>
        <v>0</v>
      </c>
      <c r="S191" s="236">
        <f t="shared" si="99"/>
        <v>0</v>
      </c>
      <c r="T191" s="236">
        <f t="shared" si="99"/>
        <v>0</v>
      </c>
      <c r="U191" s="236">
        <f t="shared" si="99"/>
        <v>0</v>
      </c>
      <c r="V191" s="236">
        <f t="shared" si="99"/>
        <v>0</v>
      </c>
      <c r="W191" s="236">
        <f t="shared" si="99"/>
        <v>0</v>
      </c>
      <c r="X191" s="236">
        <f t="shared" si="99"/>
        <v>0</v>
      </c>
      <c r="Y191" s="236">
        <f t="shared" si="99"/>
        <v>0</v>
      </c>
      <c r="Z191" s="236">
        <f>IFERROR(Z189/Z80,0)</f>
        <v>0</v>
      </c>
      <c r="AA191" s="236">
        <f>IFERROR(AA189/AA73,0)</f>
        <v>0</v>
      </c>
    </row>
    <row r="192" spans="1:38" ht="15" hidden="1" thickBot="1" x14ac:dyDescent="0.4">
      <c r="A192" s="107"/>
      <c r="B192" s="265" t="s">
        <v>142</v>
      </c>
      <c r="C192" s="117">
        <f t="shared" ref="C192" si="100">IFERROR(C190/C73,0)</f>
        <v>0</v>
      </c>
      <c r="D192" s="117">
        <f t="shared" ref="D192:N192" si="101">IFERROR(D190/D73,0)</f>
        <v>1.8121902238968427E-2</v>
      </c>
      <c r="E192" s="117">
        <f t="shared" si="101"/>
        <v>2.5407849600592933E-2</v>
      </c>
      <c r="F192" s="117">
        <f t="shared" si="101"/>
        <v>3.1967461500073772E-4</v>
      </c>
      <c r="G192" s="117">
        <f t="shared" si="101"/>
        <v>3.7162377248384983E-2</v>
      </c>
      <c r="H192" s="117">
        <f t="shared" si="101"/>
        <v>4.2903735044896594E-3</v>
      </c>
      <c r="I192" s="117">
        <f t="shared" si="101"/>
        <v>5.3541050588742011E-3</v>
      </c>
      <c r="J192" s="117">
        <f t="shared" si="101"/>
        <v>1.6794897286332763E-2</v>
      </c>
      <c r="K192" s="117">
        <f t="shared" si="101"/>
        <v>2.2329376037352817E-2</v>
      </c>
      <c r="L192" s="117">
        <f t="shared" si="101"/>
        <v>0</v>
      </c>
      <c r="M192" s="117">
        <f t="shared" si="101"/>
        <v>0</v>
      </c>
      <c r="N192" s="117">
        <f t="shared" si="101"/>
        <v>0</v>
      </c>
      <c r="O192" s="237">
        <f>IFERROR(O190/O73,0)</f>
        <v>0</v>
      </c>
      <c r="P192" s="237">
        <f t="shared" ref="P192:Y192" si="102">IFERROR(P190/P73,0)</f>
        <v>0</v>
      </c>
      <c r="Q192" s="237">
        <f t="shared" si="102"/>
        <v>0</v>
      </c>
      <c r="R192" s="237">
        <f t="shared" si="102"/>
        <v>0</v>
      </c>
      <c r="S192" s="237">
        <f t="shared" si="102"/>
        <v>0</v>
      </c>
      <c r="T192" s="237">
        <f t="shared" si="102"/>
        <v>0</v>
      </c>
      <c r="U192" s="237">
        <f t="shared" si="102"/>
        <v>0</v>
      </c>
      <c r="V192" s="237">
        <f t="shared" si="102"/>
        <v>0</v>
      </c>
      <c r="W192" s="237">
        <f t="shared" si="102"/>
        <v>0</v>
      </c>
      <c r="X192" s="237">
        <f t="shared" si="102"/>
        <v>0</v>
      </c>
      <c r="Y192" s="237">
        <f t="shared" si="102"/>
        <v>0</v>
      </c>
      <c r="Z192" s="237">
        <f>IFERROR(Z190/Z81,0)</f>
        <v>0</v>
      </c>
      <c r="AA192" s="237">
        <f>IFERROR(AA190/AA73,0)</f>
        <v>0</v>
      </c>
    </row>
    <row r="193" spans="1:38" s="1" customFormat="1" ht="15" hidden="1" thickBot="1" x14ac:dyDescent="0.4">
      <c r="A193" s="118"/>
      <c r="B193" s="268" t="s">
        <v>143</v>
      </c>
      <c r="C193" s="269">
        <f>C191+C192</f>
        <v>0</v>
      </c>
      <c r="D193" s="269">
        <f t="shared" ref="D193:N193" si="103">D191+D192</f>
        <v>0.19488633937142771</v>
      </c>
      <c r="E193" s="270">
        <f t="shared" si="103"/>
        <v>0.26241471151532481</v>
      </c>
      <c r="F193" s="270">
        <f t="shared" si="103"/>
        <v>3.4127565178917068E-3</v>
      </c>
      <c r="G193" s="270">
        <f t="shared" si="103"/>
        <v>0.29745704027836162</v>
      </c>
      <c r="H193" s="270">
        <f t="shared" si="103"/>
        <v>2.5276030136596093E-2</v>
      </c>
      <c r="I193" s="270">
        <f t="shared" si="103"/>
        <v>3.3614156777049285E-2</v>
      </c>
      <c r="J193" s="270">
        <f t="shared" si="103"/>
        <v>0.10187666725146696</v>
      </c>
      <c r="K193" s="270">
        <f t="shared" si="103"/>
        <v>0.15030315294402716</v>
      </c>
      <c r="L193" s="270">
        <f t="shared" si="103"/>
        <v>0</v>
      </c>
      <c r="M193" s="271">
        <f t="shared" si="103"/>
        <v>0</v>
      </c>
      <c r="N193" s="271">
        <f t="shared" si="103"/>
        <v>0</v>
      </c>
      <c r="O193" s="272">
        <f>O191+O192</f>
        <v>0</v>
      </c>
      <c r="P193" s="272">
        <f t="shared" ref="P193:X193" si="104">P191+P192</f>
        <v>0</v>
      </c>
      <c r="Q193" s="273">
        <f t="shared" si="104"/>
        <v>0</v>
      </c>
      <c r="R193" s="273">
        <f t="shared" si="104"/>
        <v>0</v>
      </c>
      <c r="S193" s="273">
        <f t="shared" si="104"/>
        <v>0</v>
      </c>
      <c r="T193" s="273">
        <f t="shared" si="104"/>
        <v>0</v>
      </c>
      <c r="U193" s="273">
        <f t="shared" si="104"/>
        <v>0</v>
      </c>
      <c r="V193" s="273">
        <f t="shared" si="104"/>
        <v>0</v>
      </c>
      <c r="W193" s="273">
        <f t="shared" si="104"/>
        <v>0</v>
      </c>
      <c r="X193" s="273">
        <f t="shared" si="104"/>
        <v>0</v>
      </c>
      <c r="Y193" s="274">
        <f>Y191+Y192</f>
        <v>0</v>
      </c>
      <c r="Z193" s="274">
        <f>Z191+Z192</f>
        <v>0</v>
      </c>
      <c r="AA193" s="272">
        <f>AA191+AA192</f>
        <v>0</v>
      </c>
      <c r="AB193"/>
      <c r="AC193"/>
      <c r="AD193"/>
      <c r="AE193"/>
      <c r="AF193"/>
      <c r="AG193"/>
      <c r="AH193"/>
      <c r="AI193"/>
      <c r="AJ193"/>
      <c r="AK193"/>
      <c r="AL193"/>
    </row>
    <row r="194" spans="1:38" hidden="1" x14ac:dyDescent="0.35">
      <c r="A194" s="107"/>
      <c r="B194" s="107" t="s">
        <v>144</v>
      </c>
      <c r="C194" s="123">
        <f>C186+C193</f>
        <v>0</v>
      </c>
      <c r="D194" s="123">
        <f t="shared" ref="D194:N194" si="105">D186+D193</f>
        <v>0.99999491675529484</v>
      </c>
      <c r="E194" s="123">
        <f t="shared" si="105"/>
        <v>0.8959388796205372</v>
      </c>
      <c r="F194" s="123">
        <f t="shared" si="105"/>
        <v>0.8410344626467553</v>
      </c>
      <c r="G194" s="123">
        <f t="shared" si="105"/>
        <v>0.88655202438366543</v>
      </c>
      <c r="H194" s="123">
        <f t="shared" si="105"/>
        <v>0.88230232549264132</v>
      </c>
      <c r="I194" s="123">
        <f t="shared" si="105"/>
        <v>0.90282128606407097</v>
      </c>
      <c r="J194" s="123">
        <f t="shared" si="105"/>
        <v>0.90438422146255693</v>
      </c>
      <c r="K194" s="123">
        <f t="shared" si="105"/>
        <v>0.88999579747470259</v>
      </c>
      <c r="L194" s="123">
        <f t="shared" si="105"/>
        <v>0</v>
      </c>
      <c r="M194" s="123">
        <f t="shared" si="105"/>
        <v>0</v>
      </c>
      <c r="N194" s="123">
        <f t="shared" si="105"/>
        <v>0</v>
      </c>
      <c r="O194" s="242">
        <f>O186+O193</f>
        <v>0</v>
      </c>
      <c r="P194" s="242">
        <f t="shared" ref="P194:Z194" si="106">P186+P193</f>
        <v>0</v>
      </c>
      <c r="Q194" s="242">
        <f t="shared" si="106"/>
        <v>0</v>
      </c>
      <c r="R194" s="242">
        <f t="shared" si="106"/>
        <v>0</v>
      </c>
      <c r="S194" s="242">
        <f t="shared" si="106"/>
        <v>0</v>
      </c>
      <c r="T194" s="242">
        <f t="shared" si="106"/>
        <v>0</v>
      </c>
      <c r="U194" s="242">
        <f t="shared" si="106"/>
        <v>0</v>
      </c>
      <c r="V194" s="242">
        <f t="shared" si="106"/>
        <v>0</v>
      </c>
      <c r="W194" s="242">
        <f t="shared" si="106"/>
        <v>0</v>
      </c>
      <c r="X194" s="242">
        <f t="shared" si="106"/>
        <v>0</v>
      </c>
      <c r="Y194" s="242">
        <f t="shared" si="106"/>
        <v>0</v>
      </c>
      <c r="Z194" s="242">
        <f t="shared" si="106"/>
        <v>0</v>
      </c>
      <c r="AA194" s="242">
        <f>AA186+AA193</f>
        <v>0</v>
      </c>
    </row>
    <row r="195" spans="1:38" hidden="1" x14ac:dyDescent="0.35">
      <c r="A195" s="107"/>
      <c r="B195" s="107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</row>
    <row r="196" spans="1:38" s="114" customFormat="1" hidden="1" x14ac:dyDescent="0.35">
      <c r="A196" s="107"/>
      <c r="B196" s="107" t="s">
        <v>145</v>
      </c>
      <c r="C196" s="124">
        <f t="shared" ref="C196" si="107">SUM(C182:C183)</f>
        <v>0</v>
      </c>
      <c r="D196" s="124">
        <f t="shared" ref="D196:AA196" si="108">SUM(D182:D183)</f>
        <v>1009.1420941346155</v>
      </c>
      <c r="E196" s="125">
        <f t="shared" si="108"/>
        <v>2728.8300473068402</v>
      </c>
      <c r="F196" s="125">
        <f t="shared" si="108"/>
        <v>6282.9145721109744</v>
      </c>
      <c r="G196" s="125">
        <f t="shared" si="108"/>
        <v>10195.370763273788</v>
      </c>
      <c r="H196" s="125">
        <f t="shared" si="108"/>
        <v>60131.308667931953</v>
      </c>
      <c r="I196" s="125">
        <f t="shared" si="108"/>
        <v>97667.790796948917</v>
      </c>
      <c r="J196" s="125">
        <f t="shared" si="108"/>
        <v>100349.23006301124</v>
      </c>
      <c r="K196" s="125">
        <f t="shared" si="108"/>
        <v>81964.582244423873</v>
      </c>
      <c r="L196" s="125">
        <f t="shared" si="108"/>
        <v>0</v>
      </c>
      <c r="M196" s="126">
        <f t="shared" si="108"/>
        <v>0</v>
      </c>
      <c r="N196" s="126">
        <f t="shared" si="108"/>
        <v>0</v>
      </c>
      <c r="O196" s="243">
        <f t="shared" si="108"/>
        <v>0</v>
      </c>
      <c r="P196" s="243">
        <f t="shared" si="108"/>
        <v>0</v>
      </c>
      <c r="Q196" s="244">
        <f t="shared" si="108"/>
        <v>0</v>
      </c>
      <c r="R196" s="244">
        <f t="shared" si="108"/>
        <v>0</v>
      </c>
      <c r="S196" s="244">
        <f t="shared" si="108"/>
        <v>0</v>
      </c>
      <c r="T196" s="244">
        <f t="shared" si="108"/>
        <v>0</v>
      </c>
      <c r="U196" s="244">
        <f t="shared" si="108"/>
        <v>0</v>
      </c>
      <c r="V196" s="244">
        <f t="shared" si="108"/>
        <v>0</v>
      </c>
      <c r="W196" s="244">
        <f t="shared" si="108"/>
        <v>0</v>
      </c>
      <c r="X196" s="244">
        <f t="shared" si="108"/>
        <v>0</v>
      </c>
      <c r="Y196" s="245">
        <f t="shared" si="108"/>
        <v>0</v>
      </c>
      <c r="Z196" s="245">
        <f t="shared" si="108"/>
        <v>0</v>
      </c>
      <c r="AA196" s="243">
        <f t="shared" si="108"/>
        <v>0</v>
      </c>
      <c r="AB196"/>
      <c r="AC196"/>
      <c r="AD196"/>
      <c r="AE196"/>
      <c r="AF196"/>
      <c r="AG196"/>
      <c r="AH196"/>
      <c r="AI196"/>
      <c r="AJ196"/>
      <c r="AK196"/>
      <c r="AL196"/>
    </row>
    <row r="197" spans="1:38" s="114" customFormat="1" hidden="1" x14ac:dyDescent="0.35">
      <c r="A197" s="107"/>
      <c r="B197" s="107" t="s">
        <v>146</v>
      </c>
      <c r="C197" s="124">
        <f t="shared" ref="C197" si="109">SUM(C189:C190)</f>
        <v>0</v>
      </c>
      <c r="D197" s="124">
        <f t="shared" ref="D197:AA197" si="110">SUM(D189:D190)</f>
        <v>244.27513773430184</v>
      </c>
      <c r="E197" s="125">
        <f t="shared" si="110"/>
        <v>1130.3201767031103</v>
      </c>
      <c r="F197" s="125">
        <f t="shared" si="110"/>
        <v>25.598736876608314</v>
      </c>
      <c r="G197" s="125">
        <f t="shared" si="110"/>
        <v>5148.0404580084714</v>
      </c>
      <c r="H197" s="125">
        <f t="shared" si="110"/>
        <v>1773.4353989829297</v>
      </c>
      <c r="I197" s="125">
        <f t="shared" si="110"/>
        <v>3777.0288821832737</v>
      </c>
      <c r="J197" s="125">
        <f t="shared" si="110"/>
        <v>12739.126337720678</v>
      </c>
      <c r="K197" s="125">
        <f t="shared" si="110"/>
        <v>16654.938009953454</v>
      </c>
      <c r="L197" s="125">
        <f t="shared" si="110"/>
        <v>0</v>
      </c>
      <c r="M197" s="126">
        <f t="shared" si="110"/>
        <v>0</v>
      </c>
      <c r="N197" s="126">
        <f t="shared" si="110"/>
        <v>0</v>
      </c>
      <c r="O197" s="243">
        <f t="shared" si="110"/>
        <v>0</v>
      </c>
      <c r="P197" s="243">
        <f t="shared" si="110"/>
        <v>0</v>
      </c>
      <c r="Q197" s="244">
        <f t="shared" si="110"/>
        <v>0</v>
      </c>
      <c r="R197" s="244">
        <f t="shared" si="110"/>
        <v>0</v>
      </c>
      <c r="S197" s="244">
        <f t="shared" si="110"/>
        <v>0</v>
      </c>
      <c r="T197" s="244">
        <f t="shared" si="110"/>
        <v>0</v>
      </c>
      <c r="U197" s="244">
        <f t="shared" si="110"/>
        <v>0</v>
      </c>
      <c r="V197" s="244">
        <f t="shared" si="110"/>
        <v>0</v>
      </c>
      <c r="W197" s="244">
        <f t="shared" si="110"/>
        <v>0</v>
      </c>
      <c r="X197" s="244">
        <f t="shared" si="110"/>
        <v>0</v>
      </c>
      <c r="Y197" s="245">
        <f t="shared" si="110"/>
        <v>0</v>
      </c>
      <c r="Z197" s="245">
        <f t="shared" si="110"/>
        <v>0</v>
      </c>
      <c r="AA197" s="243">
        <f t="shared" si="110"/>
        <v>0</v>
      </c>
      <c r="AB197"/>
      <c r="AC197"/>
      <c r="AD197"/>
      <c r="AE197"/>
      <c r="AF197"/>
      <c r="AG197"/>
      <c r="AH197"/>
      <c r="AI197"/>
      <c r="AJ197"/>
      <c r="AK197"/>
      <c r="AL197"/>
    </row>
    <row r="198" spans="1:38" s="114" customFormat="1" hidden="1" x14ac:dyDescent="0.35">
      <c r="A198" s="107"/>
      <c r="B198" s="107" t="s">
        <v>133</v>
      </c>
      <c r="C198" s="127">
        <f t="shared" ref="C198" si="111">SUM(C196:C197)</f>
        <v>0</v>
      </c>
      <c r="D198" s="127">
        <f t="shared" ref="D198:AA198" si="112">SUM(D196:D197)</f>
        <v>1253.4172318689173</v>
      </c>
      <c r="E198" s="127">
        <f t="shared" si="112"/>
        <v>3859.1502240099508</v>
      </c>
      <c r="F198" s="127">
        <f t="shared" si="112"/>
        <v>6308.5133089875826</v>
      </c>
      <c r="G198" s="127">
        <f t="shared" si="112"/>
        <v>15343.411221282258</v>
      </c>
      <c r="H198" s="127">
        <f t="shared" si="112"/>
        <v>61904.744066914885</v>
      </c>
      <c r="I198" s="127">
        <f t="shared" si="112"/>
        <v>101444.8196791322</v>
      </c>
      <c r="J198" s="127">
        <f t="shared" si="112"/>
        <v>113088.35640073192</v>
      </c>
      <c r="K198" s="127">
        <f t="shared" si="112"/>
        <v>98619.520254377334</v>
      </c>
      <c r="L198" s="127">
        <f t="shared" si="112"/>
        <v>0</v>
      </c>
      <c r="M198" s="128">
        <f t="shared" si="112"/>
        <v>0</v>
      </c>
      <c r="N198" s="128">
        <f t="shared" si="112"/>
        <v>0</v>
      </c>
      <c r="O198" s="246">
        <f t="shared" si="112"/>
        <v>0</v>
      </c>
      <c r="P198" s="246">
        <f t="shared" si="112"/>
        <v>0</v>
      </c>
      <c r="Q198" s="246">
        <f t="shared" si="112"/>
        <v>0</v>
      </c>
      <c r="R198" s="246">
        <f t="shared" si="112"/>
        <v>0</v>
      </c>
      <c r="S198" s="246">
        <f t="shared" si="112"/>
        <v>0</v>
      </c>
      <c r="T198" s="246">
        <f t="shared" si="112"/>
        <v>0</v>
      </c>
      <c r="U198" s="246">
        <f t="shared" si="112"/>
        <v>0</v>
      </c>
      <c r="V198" s="246">
        <f t="shared" si="112"/>
        <v>0</v>
      </c>
      <c r="W198" s="246">
        <f t="shared" si="112"/>
        <v>0</v>
      </c>
      <c r="X198" s="246">
        <f t="shared" si="112"/>
        <v>0</v>
      </c>
      <c r="Y198" s="247">
        <f t="shared" si="112"/>
        <v>0</v>
      </c>
      <c r="Z198" s="247">
        <f t="shared" si="112"/>
        <v>0</v>
      </c>
      <c r="AA198" s="246">
        <f t="shared" si="112"/>
        <v>0</v>
      </c>
      <c r="AB198"/>
      <c r="AC198"/>
      <c r="AD198"/>
      <c r="AE198"/>
      <c r="AF198"/>
      <c r="AG198"/>
      <c r="AH198"/>
      <c r="AI198"/>
      <c r="AJ198"/>
      <c r="AK198"/>
      <c r="AL198"/>
    </row>
    <row r="199" spans="1:38" hidden="1" x14ac:dyDescent="0.35"/>
  </sheetData>
  <mergeCells count="16"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  <mergeCell ref="O108:Z108"/>
    <mergeCell ref="O107:Z107"/>
    <mergeCell ref="A126:A139"/>
    <mergeCell ref="A142:A158"/>
    <mergeCell ref="A161:A177"/>
    <mergeCell ref="C125:N125"/>
    <mergeCell ref="O125:Z125"/>
  </mergeCells>
  <conditionalFormatting sqref="C179:AA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AC199"/>
  <sheetViews>
    <sheetView zoomScale="80" zoomScaleNormal="80" workbookViewId="0">
      <pane xSplit="2" topLeftCell="C1" activePane="topRight" state="frozen"/>
      <selection activeCell="BW24" sqref="BW24"/>
      <selection pane="topRight" activeCell="U41" sqref="U41:U53"/>
    </sheetView>
  </sheetViews>
  <sheetFormatPr defaultRowHeight="14.5" x14ac:dyDescent="0.35"/>
  <cols>
    <col min="1" max="1" width="11.54296875" customWidth="1"/>
    <col min="2" max="2" width="24.90625" customWidth="1"/>
    <col min="3" max="3" width="15.90625" bestFit="1" customWidth="1"/>
    <col min="4" max="10" width="13.90625" customWidth="1"/>
    <col min="11" max="11" width="15.08984375" customWidth="1"/>
    <col min="12" max="24" width="13.90625" customWidth="1"/>
    <col min="25" max="27" width="14.08984375" customWidth="1"/>
    <col min="28" max="29" width="10.54296875" bestFit="1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75">
        <f>' 1M - RES'!C2</f>
        <v>0.82499999999999996</v>
      </c>
      <c r="D2" s="74">
        <f>C2</f>
        <v>0.82499999999999996</v>
      </c>
      <c r="E2" s="74">
        <f t="shared" ref="E2:AA2" si="0">D2</f>
        <v>0.82499999999999996</v>
      </c>
      <c r="F2" s="74">
        <f t="shared" si="0"/>
        <v>0.82499999999999996</v>
      </c>
      <c r="G2" s="74">
        <f t="shared" si="0"/>
        <v>0.82499999999999996</v>
      </c>
      <c r="H2" s="74">
        <f t="shared" si="0"/>
        <v>0.82499999999999996</v>
      </c>
      <c r="I2" s="74">
        <f t="shared" si="0"/>
        <v>0.82499999999999996</v>
      </c>
      <c r="J2" s="74">
        <f t="shared" si="0"/>
        <v>0.82499999999999996</v>
      </c>
      <c r="K2" s="74">
        <f t="shared" si="0"/>
        <v>0.82499999999999996</v>
      </c>
      <c r="L2" s="74">
        <f t="shared" si="0"/>
        <v>0.82499999999999996</v>
      </c>
      <c r="M2" s="74">
        <f t="shared" si="0"/>
        <v>0.82499999999999996</v>
      </c>
      <c r="N2" s="74">
        <f t="shared" si="0"/>
        <v>0.82499999999999996</v>
      </c>
      <c r="O2" s="74">
        <f t="shared" si="0"/>
        <v>0.82499999999999996</v>
      </c>
      <c r="P2" s="74">
        <f t="shared" si="0"/>
        <v>0.82499999999999996</v>
      </c>
      <c r="Q2" s="74">
        <f t="shared" si="0"/>
        <v>0.82499999999999996</v>
      </c>
      <c r="R2" s="74">
        <f t="shared" si="0"/>
        <v>0.82499999999999996</v>
      </c>
      <c r="S2" s="74">
        <f t="shared" si="0"/>
        <v>0.82499999999999996</v>
      </c>
      <c r="T2" s="74">
        <f t="shared" si="0"/>
        <v>0.82499999999999996</v>
      </c>
      <c r="U2" s="74">
        <f t="shared" si="0"/>
        <v>0.82499999999999996</v>
      </c>
      <c r="V2" s="74">
        <f t="shared" si="0"/>
        <v>0.82499999999999996</v>
      </c>
      <c r="W2" s="74">
        <f t="shared" si="0"/>
        <v>0.82499999999999996</v>
      </c>
      <c r="X2" s="74">
        <f t="shared" si="0"/>
        <v>0.82499999999999996</v>
      </c>
      <c r="Y2" s="74">
        <f t="shared" si="0"/>
        <v>0.82499999999999996</v>
      </c>
      <c r="Z2" s="74">
        <f t="shared" si="0"/>
        <v>0.82499999999999996</v>
      </c>
      <c r="AA2" s="74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ENTRY'!AI164</f>
        <v>0</v>
      </c>
      <c r="D5" s="3">
        <f>'BIZ kWh ENTRY'!AJ164</f>
        <v>0</v>
      </c>
      <c r="E5" s="3">
        <f>'BIZ kWh ENTRY'!AK164</f>
        <v>0</v>
      </c>
      <c r="F5" s="3">
        <f>'BIZ kWh ENTRY'!AL164</f>
        <v>21768</v>
      </c>
      <c r="G5" s="3">
        <f>'BIZ kWh ENTRY'!AM164</f>
        <v>0</v>
      </c>
      <c r="H5" s="3">
        <f>'BIZ kWh ENTRY'!AN164</f>
        <v>0</v>
      </c>
      <c r="I5" s="3">
        <f>'BIZ kWh ENTRY'!AO164</f>
        <v>223562</v>
      </c>
      <c r="J5" s="3">
        <f>'BIZ kWh ENTRY'!AP164</f>
        <v>90140</v>
      </c>
      <c r="K5" s="3">
        <f>'BIZ kWh ENTRY'!AQ164</f>
        <v>0</v>
      </c>
      <c r="L5" s="3">
        <f>'BIZ kWh ENTRY'!AR164</f>
        <v>443865</v>
      </c>
      <c r="M5" s="3">
        <f>'BIZ kWh ENTRY'!AS164</f>
        <v>432897.95687798288</v>
      </c>
      <c r="N5" s="3">
        <f>'BIZ kWh ENTRY'!AT164</f>
        <v>1721020.5911558592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0</v>
      </c>
      <c r="L6" s="3">
        <f>'BIZ kWh ENTRY'!AR165</f>
        <v>0</v>
      </c>
      <c r="M6" s="3">
        <f>'BIZ kWh ENTRY'!AS165</f>
        <v>1823.2308806174815</v>
      </c>
      <c r="N6" s="3">
        <f>'BIZ kWh ENTRY'!AT165</f>
        <v>7444.6057530287717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21</v>
      </c>
      <c r="C7" s="3">
        <f>'BIZ kWh ENTRY'!AI166</f>
        <v>0</v>
      </c>
      <c r="D7" s="3">
        <f>'BIZ kWh ENTRY'!AJ166</f>
        <v>0</v>
      </c>
      <c r="E7" s="3">
        <f>'BIZ kWh ENTRY'!AK166</f>
        <v>0</v>
      </c>
      <c r="F7" s="3">
        <f>'BIZ kWh ENTRY'!AL166</f>
        <v>0</v>
      </c>
      <c r="G7" s="3">
        <f>'BIZ kWh ENTRY'!AM166</f>
        <v>0</v>
      </c>
      <c r="H7" s="3">
        <f>'BIZ kWh ENTRY'!AN166</f>
        <v>41970</v>
      </c>
      <c r="I7" s="3">
        <f>'BIZ kWh ENTRY'!AO166</f>
        <v>0</v>
      </c>
      <c r="J7" s="3">
        <f>'BIZ kWh ENTRY'!AP166</f>
        <v>0</v>
      </c>
      <c r="K7" s="3">
        <f>'BIZ kWh ENTRY'!AQ166</f>
        <v>0</v>
      </c>
      <c r="L7" s="3">
        <f>'BIZ kWh ENTRY'!AR166</f>
        <v>0</v>
      </c>
      <c r="M7" s="3">
        <f>'BIZ kWh ENTRY'!AS166</f>
        <v>1529.5303983080789</v>
      </c>
      <c r="N7" s="3">
        <f>'BIZ kWh ENTRY'!AT166</f>
        <v>2861.1216262398275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1</v>
      </c>
      <c r="C8" s="3">
        <f>'BIZ kWh ENTRY'!AI167</f>
        <v>0</v>
      </c>
      <c r="D8" s="3">
        <f>'BIZ kWh ENTRY'!AJ167</f>
        <v>0</v>
      </c>
      <c r="E8" s="3">
        <f>'BIZ kWh ENTRY'!AK167</f>
        <v>0</v>
      </c>
      <c r="F8" s="3">
        <f>'BIZ kWh ENTRY'!AL167</f>
        <v>0</v>
      </c>
      <c r="G8" s="3">
        <f>'BIZ kWh ENTRY'!AM167</f>
        <v>11211</v>
      </c>
      <c r="H8" s="3">
        <f>'BIZ kWh ENTRY'!AN167</f>
        <v>2595301</v>
      </c>
      <c r="I8" s="3">
        <f>'BIZ kWh ENTRY'!AO167</f>
        <v>130075</v>
      </c>
      <c r="J8" s="3">
        <f>'BIZ kWh ENTRY'!AP167</f>
        <v>0</v>
      </c>
      <c r="K8" s="3">
        <f>'BIZ kWh ENTRY'!AQ167</f>
        <v>13111</v>
      </c>
      <c r="L8" s="3">
        <f>'BIZ kWh ENTRY'!AR167</f>
        <v>114872</v>
      </c>
      <c r="M8" s="3">
        <f>'BIZ kWh ENTRY'!AS167</f>
        <v>1041219.5092801776</v>
      </c>
      <c r="N8" s="3">
        <f>'BIZ kWh ENTRY'!AT167</f>
        <v>4052532.1291885753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7471.8230179355223</v>
      </c>
      <c r="N10" s="3">
        <f>'BIZ kWh ENTRY'!AT169</f>
        <v>30508.904393993649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3</v>
      </c>
      <c r="C11" s="3">
        <f>'BIZ kWh ENTRY'!AI170</f>
        <v>0</v>
      </c>
      <c r="D11" s="3">
        <f>'BIZ kWh ENTRY'!AJ170</f>
        <v>0</v>
      </c>
      <c r="E11" s="3">
        <f>'BIZ kWh ENTRY'!AK170</f>
        <v>0</v>
      </c>
      <c r="F11" s="3">
        <f>'BIZ kWh ENTRY'!AL170</f>
        <v>0</v>
      </c>
      <c r="G11" s="3">
        <f>'BIZ kWh ENTRY'!AM170</f>
        <v>940</v>
      </c>
      <c r="H11" s="3">
        <f>'BIZ kWh ENTRY'!AN170</f>
        <v>57540</v>
      </c>
      <c r="I11" s="3">
        <f>'BIZ kWh ENTRY'!AO170</f>
        <v>5090</v>
      </c>
      <c r="J11" s="3">
        <f>'BIZ kWh ENTRY'!AP170</f>
        <v>0</v>
      </c>
      <c r="K11" s="3">
        <f>'BIZ kWh ENTRY'!AQ170</f>
        <v>44111</v>
      </c>
      <c r="L11" s="3">
        <f>'BIZ kWh ENTRY'!AR170</f>
        <v>0</v>
      </c>
      <c r="M11" s="3">
        <f>'BIZ kWh ENTRY'!AS170</f>
        <v>934814.35201931943</v>
      </c>
      <c r="N11" s="3">
        <f>'BIZ kWh ENTRY'!AT170</f>
        <v>3995854.0674177832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4</v>
      </c>
      <c r="C12" s="3">
        <f>'BIZ kWh ENTRY'!AI171</f>
        <v>0</v>
      </c>
      <c r="D12" s="3">
        <f>'BIZ kWh ENTRY'!AJ171</f>
        <v>310409</v>
      </c>
      <c r="E12" s="3">
        <f>'BIZ kWh ENTRY'!AK171</f>
        <v>10013</v>
      </c>
      <c r="F12" s="3">
        <f>'BIZ kWh ENTRY'!AL171</f>
        <v>548970</v>
      </c>
      <c r="G12" s="3">
        <f>'BIZ kWh ENTRY'!AM171</f>
        <v>604024</v>
      </c>
      <c r="H12" s="3">
        <f>'BIZ kWh ENTRY'!AN171</f>
        <v>1291065</v>
      </c>
      <c r="I12" s="3">
        <f>'BIZ kWh ENTRY'!AO171</f>
        <v>280886</v>
      </c>
      <c r="J12" s="3">
        <f>'BIZ kWh ENTRY'!AP171</f>
        <v>598461</v>
      </c>
      <c r="K12" s="3">
        <f>'BIZ kWh ENTRY'!AQ171</f>
        <v>421795</v>
      </c>
      <c r="L12" s="3">
        <f>'BIZ kWh ENTRY'!AR171</f>
        <v>538800</v>
      </c>
      <c r="M12" s="3">
        <f>'BIZ kWh ENTRY'!AS171</f>
        <v>1366089.0766175722</v>
      </c>
      <c r="N12" s="3">
        <f>'BIZ kWh ENTRY'!AT171</f>
        <v>2758928.3894233946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0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0</v>
      </c>
      <c r="M13" s="3">
        <f>'BIZ kWh ENTRY'!AS172</f>
        <v>29356.970865671465</v>
      </c>
      <c r="N13" s="3">
        <f>'BIZ kWh ENTRY'!AT172</f>
        <v>119870.21310436461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23</v>
      </c>
      <c r="C14" s="3">
        <f>'BIZ kWh ENTRY'!AI173</f>
        <v>0</v>
      </c>
      <c r="D14" s="3">
        <f>'BIZ kWh ENTRY'!AJ173</f>
        <v>0</v>
      </c>
      <c r="E14" s="3">
        <f>'BIZ kWh ENTRY'!AK173</f>
        <v>0</v>
      </c>
      <c r="F14" s="3">
        <f>'BIZ kWh ENTRY'!AL173</f>
        <v>57804</v>
      </c>
      <c r="G14" s="3">
        <f>'BIZ kWh ENTRY'!AM173</f>
        <v>0</v>
      </c>
      <c r="H14" s="3">
        <f>'BIZ kWh ENTRY'!AN173</f>
        <v>75684</v>
      </c>
      <c r="I14" s="3">
        <f>'BIZ kWh ENTRY'!AO173</f>
        <v>0</v>
      </c>
      <c r="J14" s="3">
        <f>'BIZ kWh ENTRY'!AP173</f>
        <v>0</v>
      </c>
      <c r="K14" s="3">
        <f>'BIZ kWh ENTRY'!AQ173</f>
        <v>0</v>
      </c>
      <c r="L14" s="3">
        <f>'BIZ kWh ENTRY'!AR173</f>
        <v>0</v>
      </c>
      <c r="M14" s="3">
        <f>'BIZ kWh ENTRY'!AS173</f>
        <v>237195.24057464977</v>
      </c>
      <c r="N14" s="3">
        <f>'BIZ kWh ENTRY'!AT173</f>
        <v>917750.50974272727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0</v>
      </c>
      <c r="L15" s="3">
        <f>'BIZ kWh ENTRY'!AR174</f>
        <v>0</v>
      </c>
      <c r="M15" s="3">
        <f>'BIZ kWh ENTRY'!AS174</f>
        <v>373929.48240039585</v>
      </c>
      <c r="N15" s="3">
        <f>'BIZ kWh ENTRY'!AT174</f>
        <v>1526826.6929322032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x14ac:dyDescent="0.35">
      <c r="A16" s="775"/>
      <c r="B16" s="11" t="s">
        <v>7</v>
      </c>
      <c r="C16" s="3">
        <f>'BIZ kWh ENTRY'!AI175</f>
        <v>0</v>
      </c>
      <c r="D16" s="3">
        <f>'BIZ kWh ENTRY'!AJ175</f>
        <v>109535</v>
      </c>
      <c r="E16" s="3">
        <f>'BIZ kWh ENTRY'!AK175</f>
        <v>0</v>
      </c>
      <c r="F16" s="3">
        <f>'BIZ kWh ENTRY'!AL175</f>
        <v>0</v>
      </c>
      <c r="G16" s="3">
        <f>'BIZ kWh ENTRY'!AM175</f>
        <v>0</v>
      </c>
      <c r="H16" s="3">
        <f>'BIZ kWh ENTRY'!AN175</f>
        <v>0</v>
      </c>
      <c r="I16" s="3">
        <f>'BIZ kWh ENTRY'!AO175</f>
        <v>0</v>
      </c>
      <c r="J16" s="3">
        <f>'BIZ kWh ENTRY'!AP175</f>
        <v>0</v>
      </c>
      <c r="K16" s="3">
        <f>'BIZ kWh ENTRY'!AQ175</f>
        <v>0</v>
      </c>
      <c r="L16" s="3">
        <f>'BIZ kWh ENTRY'!AR175</f>
        <v>0</v>
      </c>
      <c r="M16" s="3">
        <f>'BIZ kWh ENTRY'!AS175</f>
        <v>15295.303983080787</v>
      </c>
      <c r="N16" s="3">
        <f>'BIZ kWh ENTRY'!AT175</f>
        <v>28611.216262398269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ENTRY'!AI176</f>
        <v>0</v>
      </c>
      <c r="D17" s="3">
        <f>'BIZ kWh ENTRY'!AJ176</f>
        <v>0</v>
      </c>
      <c r="E17" s="3">
        <f>'BIZ kWh ENTRY'!AK176</f>
        <v>0</v>
      </c>
      <c r="F17" s="3">
        <f>'BIZ kWh ENTRY'!AL176</f>
        <v>0</v>
      </c>
      <c r="G17" s="3">
        <f>'BIZ kWh ENTRY'!AM176</f>
        <v>0</v>
      </c>
      <c r="H17" s="3">
        <f>'BIZ kWh ENTRY'!AN176</f>
        <v>0</v>
      </c>
      <c r="I17" s="3">
        <f>'BIZ kWh ENTRY'!AO176</f>
        <v>0</v>
      </c>
      <c r="J17" s="3">
        <f>'BIZ kWh ENTRY'!AP176</f>
        <v>0</v>
      </c>
      <c r="K17" s="3">
        <f>'BIZ kWh ENTRY'!AQ176</f>
        <v>0</v>
      </c>
      <c r="L17" s="3">
        <f>'BIZ kWh ENTRY'!AR176</f>
        <v>0</v>
      </c>
      <c r="M17" s="3">
        <f>'BIZ kWh ENTRY'!AS176</f>
        <v>1529.5303983080789</v>
      </c>
      <c r="N17" s="3">
        <f>'BIZ kWh ENTRY'!AT176</f>
        <v>2861.1216262398275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1M - RES'!B16</f>
        <v>Monthly kWh</v>
      </c>
      <c r="C19" s="256">
        <f>SUM(C5:C18)</f>
        <v>0</v>
      </c>
      <c r="D19" s="256">
        <f t="shared" ref="D19:AA19" si="1">SUM(D5:D18)</f>
        <v>419944</v>
      </c>
      <c r="E19" s="256">
        <f t="shared" si="1"/>
        <v>10013</v>
      </c>
      <c r="F19" s="256">
        <f t="shared" si="1"/>
        <v>628542</v>
      </c>
      <c r="G19" s="256">
        <f t="shared" si="1"/>
        <v>616175</v>
      </c>
      <c r="H19" s="256">
        <f t="shared" si="1"/>
        <v>4061560</v>
      </c>
      <c r="I19" s="256">
        <f t="shared" si="1"/>
        <v>639613</v>
      </c>
      <c r="J19" s="256">
        <f t="shared" si="1"/>
        <v>688601</v>
      </c>
      <c r="K19" s="256">
        <f t="shared" si="1"/>
        <v>479017</v>
      </c>
      <c r="L19" s="256">
        <f t="shared" si="1"/>
        <v>1097537</v>
      </c>
      <c r="M19" s="256">
        <f t="shared" si="1"/>
        <v>4443152.0073140198</v>
      </c>
      <c r="N19" s="256">
        <f t="shared" si="1"/>
        <v>15165069.562626809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x14ac:dyDescent="0.35">
      <c r="A20" s="277"/>
      <c r="B20" s="139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  <c r="V20" s="31"/>
      <c r="W20" s="9"/>
      <c r="X20" s="31"/>
      <c r="Y20" s="31"/>
      <c r="Z20" s="9"/>
      <c r="AA20" s="31"/>
    </row>
    <row r="21" spans="1:27" s="42" customFormat="1" ht="15" thickBot="1" x14ac:dyDescent="0.4">
      <c r="A21" s="140"/>
      <c r="B21" s="140"/>
      <c r="C21" s="282"/>
      <c r="D21" s="140"/>
      <c r="E21" s="282"/>
      <c r="F21" s="140"/>
      <c r="G21" s="140"/>
      <c r="H21" s="282"/>
      <c r="I21" s="140"/>
      <c r="J21" s="140"/>
      <c r="K21" s="282"/>
      <c r="L21" s="140"/>
      <c r="M21" s="140"/>
      <c r="N21" s="282"/>
      <c r="O21" s="140"/>
      <c r="P21" s="140"/>
      <c r="Q21" s="282"/>
      <c r="R21" s="140"/>
      <c r="S21" s="140"/>
      <c r="T21" s="282"/>
      <c r="U21" s="140"/>
      <c r="V21" s="140"/>
      <c r="W21" s="282"/>
      <c r="X21" s="140"/>
      <c r="Y21" s="140"/>
      <c r="Z21" s="282"/>
      <c r="AA21" s="140"/>
    </row>
    <row r="22" spans="1:27" ht="16" thickBot="1" x14ac:dyDescent="0.4">
      <c r="A22" s="777" t="s">
        <v>15</v>
      </c>
      <c r="B22" s="17" t="s">
        <v>10</v>
      </c>
      <c r="C22" s="156">
        <f>C$4</f>
        <v>44562</v>
      </c>
      <c r="D22" s="156">
        <f t="shared" ref="D22:AA22" si="2">D$4</f>
        <v>44593</v>
      </c>
      <c r="E22" s="156">
        <f t="shared" si="2"/>
        <v>44621</v>
      </c>
      <c r="F22" s="156">
        <f t="shared" si="2"/>
        <v>44652</v>
      </c>
      <c r="G22" s="156">
        <f t="shared" si="2"/>
        <v>44682</v>
      </c>
      <c r="H22" s="156">
        <f t="shared" si="2"/>
        <v>44713</v>
      </c>
      <c r="I22" s="156">
        <f t="shared" si="2"/>
        <v>44743</v>
      </c>
      <c r="J22" s="156">
        <f t="shared" si="2"/>
        <v>44774</v>
      </c>
      <c r="K22" s="156">
        <f t="shared" si="2"/>
        <v>44805</v>
      </c>
      <c r="L22" s="156">
        <f t="shared" si="2"/>
        <v>44835</v>
      </c>
      <c r="M22" s="156">
        <f t="shared" si="2"/>
        <v>44866</v>
      </c>
      <c r="N22" s="156">
        <f t="shared" si="2"/>
        <v>44896</v>
      </c>
      <c r="O22" s="156">
        <f t="shared" si="2"/>
        <v>44927</v>
      </c>
      <c r="P22" s="156">
        <f t="shared" si="2"/>
        <v>44958</v>
      </c>
      <c r="Q22" s="156">
        <f t="shared" si="2"/>
        <v>44986</v>
      </c>
      <c r="R22" s="156">
        <f t="shared" si="2"/>
        <v>45017</v>
      </c>
      <c r="S22" s="156">
        <f t="shared" si="2"/>
        <v>45047</v>
      </c>
      <c r="T22" s="156">
        <f t="shared" si="2"/>
        <v>45078</v>
      </c>
      <c r="U22" s="156">
        <f t="shared" si="2"/>
        <v>45108</v>
      </c>
      <c r="V22" s="156">
        <f t="shared" si="2"/>
        <v>45139</v>
      </c>
      <c r="W22" s="156">
        <f t="shared" si="2"/>
        <v>45170</v>
      </c>
      <c r="X22" s="156">
        <f t="shared" si="2"/>
        <v>45200</v>
      </c>
      <c r="Y22" s="156">
        <f t="shared" si="2"/>
        <v>45231</v>
      </c>
      <c r="Z22" s="156">
        <f t="shared" si="2"/>
        <v>45261</v>
      </c>
      <c r="AA22" s="156">
        <f t="shared" si="2"/>
        <v>45292</v>
      </c>
    </row>
    <row r="23" spans="1:27" ht="15" customHeight="1" x14ac:dyDescent="0.35">
      <c r="A23" s="778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0</v>
      </c>
      <c r="F23" s="3">
        <f t="shared" si="4"/>
        <v>21768</v>
      </c>
      <c r="G23" s="3">
        <f t="shared" si="4"/>
        <v>21768</v>
      </c>
      <c r="H23" s="399">
        <f t="shared" si="4"/>
        <v>21768</v>
      </c>
      <c r="I23" s="3">
        <f t="shared" si="4"/>
        <v>245330</v>
      </c>
      <c r="J23" s="3">
        <f t="shared" si="4"/>
        <v>335470</v>
      </c>
      <c r="K23" s="3">
        <f t="shared" si="4"/>
        <v>335470</v>
      </c>
      <c r="L23" s="3">
        <f t="shared" si="4"/>
        <v>779335</v>
      </c>
      <c r="M23" s="3">
        <f t="shared" si="4"/>
        <v>1212232.9568779829</v>
      </c>
      <c r="N23" s="3">
        <f t="shared" si="4"/>
        <v>2933253.5480338419</v>
      </c>
      <c r="O23" s="3">
        <f t="shared" si="4"/>
        <v>2933253.5480338419</v>
      </c>
      <c r="P23" s="3">
        <f t="shared" si="4"/>
        <v>2933253.5480338419</v>
      </c>
      <c r="Q23" s="3">
        <f t="shared" si="4"/>
        <v>2933253.5480338419</v>
      </c>
      <c r="R23" s="3">
        <f t="shared" si="4"/>
        <v>2933253.5480338419</v>
      </c>
      <c r="S23" s="3">
        <f t="shared" si="4"/>
        <v>2933253.5480338419</v>
      </c>
      <c r="T23" s="3">
        <f t="shared" si="4"/>
        <v>2933253.5480338419</v>
      </c>
      <c r="U23" s="3">
        <f t="shared" si="4"/>
        <v>2933253.5480338419</v>
      </c>
      <c r="V23" s="3">
        <f t="shared" si="4"/>
        <v>2933253.5480338419</v>
      </c>
      <c r="W23" s="3">
        <f t="shared" si="4"/>
        <v>2933253.5480338419</v>
      </c>
      <c r="X23" s="3">
        <f t="shared" si="4"/>
        <v>2933253.5480338419</v>
      </c>
      <c r="Y23" s="3">
        <f t="shared" si="4"/>
        <v>2933253.5480338419</v>
      </c>
      <c r="Z23" s="3">
        <f t="shared" si="4"/>
        <v>2933253.5480338419</v>
      </c>
      <c r="AA23" s="3">
        <f t="shared" si="4"/>
        <v>2933253.5480338419</v>
      </c>
    </row>
    <row r="24" spans="1:27" x14ac:dyDescent="0.35">
      <c r="A24" s="778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99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1823.2308806174815</v>
      </c>
      <c r="N24" s="3">
        <f t="shared" si="5"/>
        <v>9267.8366336462532</v>
      </c>
      <c r="O24" s="3">
        <f t="shared" si="5"/>
        <v>9267.8366336462532</v>
      </c>
      <c r="P24" s="3">
        <f t="shared" si="5"/>
        <v>9267.8366336462532</v>
      </c>
      <c r="Q24" s="3">
        <f t="shared" si="5"/>
        <v>9267.8366336462532</v>
      </c>
      <c r="R24" s="3">
        <f t="shared" si="5"/>
        <v>9267.8366336462532</v>
      </c>
      <c r="S24" s="3">
        <f t="shared" si="5"/>
        <v>9267.8366336462532</v>
      </c>
      <c r="T24" s="3">
        <f t="shared" si="5"/>
        <v>9267.8366336462532</v>
      </c>
      <c r="U24" s="3">
        <f t="shared" si="5"/>
        <v>9267.8366336462532</v>
      </c>
      <c r="V24" s="3">
        <f t="shared" si="5"/>
        <v>9267.8366336462532</v>
      </c>
      <c r="W24" s="3">
        <f t="shared" si="5"/>
        <v>9267.8366336462532</v>
      </c>
      <c r="X24" s="3">
        <f t="shared" si="5"/>
        <v>9267.8366336462532</v>
      </c>
      <c r="Y24" s="3">
        <f t="shared" si="5"/>
        <v>9267.8366336462532</v>
      </c>
      <c r="Z24" s="3">
        <f t="shared" si="5"/>
        <v>9267.8366336462532</v>
      </c>
      <c r="AA24" s="3">
        <f t="shared" si="5"/>
        <v>9267.8366336462532</v>
      </c>
    </row>
    <row r="25" spans="1:27" x14ac:dyDescent="0.35">
      <c r="A25" s="778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99">
        <f t="shared" si="6"/>
        <v>41970</v>
      </c>
      <c r="I25" s="3">
        <f t="shared" si="6"/>
        <v>41970</v>
      </c>
      <c r="J25" s="3">
        <f t="shared" si="6"/>
        <v>41970</v>
      </c>
      <c r="K25" s="3">
        <f t="shared" si="6"/>
        <v>41970</v>
      </c>
      <c r="L25" s="3">
        <f t="shared" si="6"/>
        <v>41970</v>
      </c>
      <c r="M25" s="3">
        <f t="shared" si="6"/>
        <v>43499.530398308081</v>
      </c>
      <c r="N25" s="3">
        <f t="shared" si="6"/>
        <v>46360.652024547911</v>
      </c>
      <c r="O25" s="3">
        <f t="shared" si="6"/>
        <v>46360.652024547911</v>
      </c>
      <c r="P25" s="3">
        <f t="shared" si="6"/>
        <v>46360.652024547911</v>
      </c>
      <c r="Q25" s="3">
        <f t="shared" si="6"/>
        <v>46360.652024547911</v>
      </c>
      <c r="R25" s="3">
        <f t="shared" si="6"/>
        <v>46360.652024547911</v>
      </c>
      <c r="S25" s="3">
        <f t="shared" si="6"/>
        <v>46360.652024547911</v>
      </c>
      <c r="T25" s="3">
        <f t="shared" si="6"/>
        <v>46360.652024547911</v>
      </c>
      <c r="U25" s="3">
        <f t="shared" si="6"/>
        <v>46360.652024547911</v>
      </c>
      <c r="V25" s="3">
        <f t="shared" si="6"/>
        <v>46360.652024547911</v>
      </c>
      <c r="W25" s="3">
        <f t="shared" si="6"/>
        <v>46360.652024547911</v>
      </c>
      <c r="X25" s="3">
        <f t="shared" si="6"/>
        <v>46360.652024547911</v>
      </c>
      <c r="Y25" s="3">
        <f t="shared" si="6"/>
        <v>46360.652024547911</v>
      </c>
      <c r="Z25" s="3">
        <f t="shared" si="6"/>
        <v>46360.652024547911</v>
      </c>
      <c r="AA25" s="3">
        <f t="shared" si="6"/>
        <v>46360.652024547911</v>
      </c>
    </row>
    <row r="26" spans="1:27" x14ac:dyDescent="0.35">
      <c r="A26" s="778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11211</v>
      </c>
      <c r="H26" s="399">
        <f t="shared" si="7"/>
        <v>2606512</v>
      </c>
      <c r="I26" s="3">
        <f t="shared" si="7"/>
        <v>2736587</v>
      </c>
      <c r="J26" s="3">
        <f t="shared" si="7"/>
        <v>2736587</v>
      </c>
      <c r="K26" s="3">
        <f t="shared" si="7"/>
        <v>2749698</v>
      </c>
      <c r="L26" s="3">
        <f t="shared" si="7"/>
        <v>2864570</v>
      </c>
      <c r="M26" s="3">
        <f t="shared" si="7"/>
        <v>3905789.5092801778</v>
      </c>
      <c r="N26" s="3">
        <f t="shared" si="7"/>
        <v>7958321.6384687535</v>
      </c>
      <c r="O26" s="3">
        <f t="shared" si="7"/>
        <v>7958321.6384687535</v>
      </c>
      <c r="P26" s="3">
        <f t="shared" si="7"/>
        <v>7958321.6384687535</v>
      </c>
      <c r="Q26" s="3">
        <f t="shared" si="7"/>
        <v>7958321.6384687535</v>
      </c>
      <c r="R26" s="3">
        <f t="shared" si="7"/>
        <v>7958321.6384687535</v>
      </c>
      <c r="S26" s="3">
        <f t="shared" si="7"/>
        <v>7958321.6384687535</v>
      </c>
      <c r="T26" s="3">
        <f t="shared" si="7"/>
        <v>7958321.6384687535</v>
      </c>
      <c r="U26" s="3">
        <f t="shared" si="7"/>
        <v>7958321.6384687535</v>
      </c>
      <c r="V26" s="3">
        <f t="shared" si="7"/>
        <v>7958321.6384687535</v>
      </c>
      <c r="W26" s="3">
        <f t="shared" si="7"/>
        <v>7958321.6384687535</v>
      </c>
      <c r="X26" s="3">
        <f t="shared" si="7"/>
        <v>7958321.6384687535</v>
      </c>
      <c r="Y26" s="3">
        <f t="shared" si="7"/>
        <v>7958321.6384687535</v>
      </c>
      <c r="Z26" s="3">
        <f t="shared" si="7"/>
        <v>7958321.6384687535</v>
      </c>
      <c r="AA26" s="3">
        <f t="shared" si="7"/>
        <v>7958321.6384687535</v>
      </c>
    </row>
    <row r="27" spans="1:27" x14ac:dyDescent="0.35">
      <c r="A27" s="778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99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3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</row>
    <row r="28" spans="1:27" x14ac:dyDescent="0.35">
      <c r="A28" s="778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99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7471.8230179355223</v>
      </c>
      <c r="N28" s="3">
        <f t="shared" si="9"/>
        <v>37980.727411929169</v>
      </c>
      <c r="O28" s="3">
        <f t="shared" si="9"/>
        <v>37980.727411929169</v>
      </c>
      <c r="P28" s="3">
        <f t="shared" si="9"/>
        <v>37980.727411929169</v>
      </c>
      <c r="Q28" s="3">
        <f t="shared" si="9"/>
        <v>37980.727411929169</v>
      </c>
      <c r="R28" s="3">
        <f t="shared" si="9"/>
        <v>37980.727411929169</v>
      </c>
      <c r="S28" s="3">
        <f t="shared" si="9"/>
        <v>37980.727411929169</v>
      </c>
      <c r="T28" s="3">
        <f t="shared" si="9"/>
        <v>37980.727411929169</v>
      </c>
      <c r="U28" s="3">
        <f t="shared" si="9"/>
        <v>37980.727411929169</v>
      </c>
      <c r="V28" s="3">
        <f t="shared" si="9"/>
        <v>37980.727411929169</v>
      </c>
      <c r="W28" s="3">
        <f t="shared" si="9"/>
        <v>37980.727411929169</v>
      </c>
      <c r="X28" s="3">
        <f t="shared" si="9"/>
        <v>37980.727411929169</v>
      </c>
      <c r="Y28" s="3">
        <f t="shared" si="9"/>
        <v>37980.727411929169</v>
      </c>
      <c r="Z28" s="3">
        <f t="shared" si="9"/>
        <v>37980.727411929169</v>
      </c>
      <c r="AA28" s="3">
        <f t="shared" si="9"/>
        <v>37980.727411929169</v>
      </c>
    </row>
    <row r="29" spans="1:27" x14ac:dyDescent="0.35">
      <c r="A29" s="778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940</v>
      </c>
      <c r="H29" s="399">
        <f t="shared" si="10"/>
        <v>58480</v>
      </c>
      <c r="I29" s="3">
        <f t="shared" si="10"/>
        <v>63570</v>
      </c>
      <c r="J29" s="3">
        <f t="shared" si="10"/>
        <v>63570</v>
      </c>
      <c r="K29" s="3">
        <f t="shared" si="10"/>
        <v>107681</v>
      </c>
      <c r="L29" s="3">
        <f t="shared" si="10"/>
        <v>107681</v>
      </c>
      <c r="M29" s="3">
        <f t="shared" si="10"/>
        <v>1042495.3520193194</v>
      </c>
      <c r="N29" s="3">
        <f t="shared" si="10"/>
        <v>5038349.419437103</v>
      </c>
      <c r="O29" s="3">
        <f t="shared" si="10"/>
        <v>5038349.419437103</v>
      </c>
      <c r="P29" s="3">
        <f t="shared" si="10"/>
        <v>5038349.419437103</v>
      </c>
      <c r="Q29" s="3">
        <f t="shared" si="10"/>
        <v>5038349.419437103</v>
      </c>
      <c r="R29" s="3">
        <f t="shared" si="10"/>
        <v>5038349.419437103</v>
      </c>
      <c r="S29" s="3">
        <f t="shared" si="10"/>
        <v>5038349.419437103</v>
      </c>
      <c r="T29" s="3">
        <f t="shared" si="10"/>
        <v>5038349.419437103</v>
      </c>
      <c r="U29" s="3">
        <f t="shared" si="10"/>
        <v>5038349.419437103</v>
      </c>
      <c r="V29" s="3">
        <f t="shared" si="10"/>
        <v>5038349.419437103</v>
      </c>
      <c r="W29" s="3">
        <f t="shared" si="10"/>
        <v>5038349.419437103</v>
      </c>
      <c r="X29" s="3">
        <f t="shared" si="10"/>
        <v>5038349.419437103</v>
      </c>
      <c r="Y29" s="3">
        <f t="shared" si="10"/>
        <v>5038349.419437103</v>
      </c>
      <c r="Z29" s="3">
        <f t="shared" si="10"/>
        <v>5038349.419437103</v>
      </c>
      <c r="AA29" s="3">
        <f t="shared" si="10"/>
        <v>5038349.419437103</v>
      </c>
    </row>
    <row r="30" spans="1:27" x14ac:dyDescent="0.35">
      <c r="A30" s="778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310409</v>
      </c>
      <c r="E30" s="3">
        <f t="shared" si="11"/>
        <v>320422</v>
      </c>
      <c r="F30" s="3">
        <f t="shared" si="11"/>
        <v>869392</v>
      </c>
      <c r="G30" s="3">
        <f t="shared" si="11"/>
        <v>1473416</v>
      </c>
      <c r="H30" s="399">
        <f t="shared" si="11"/>
        <v>2764481</v>
      </c>
      <c r="I30" s="3">
        <f t="shared" si="11"/>
        <v>3045367</v>
      </c>
      <c r="J30" s="3">
        <f t="shared" si="11"/>
        <v>3643828</v>
      </c>
      <c r="K30" s="3">
        <f t="shared" si="11"/>
        <v>4065623</v>
      </c>
      <c r="L30" s="3">
        <f t="shared" si="11"/>
        <v>4604423</v>
      </c>
      <c r="M30" s="3">
        <f t="shared" si="11"/>
        <v>5970512.0766175725</v>
      </c>
      <c r="N30" s="3">
        <f t="shared" si="11"/>
        <v>8729440.466040967</v>
      </c>
      <c r="O30" s="3">
        <f t="shared" si="11"/>
        <v>8729440.466040967</v>
      </c>
      <c r="P30" s="3">
        <f t="shared" si="11"/>
        <v>8729440.466040967</v>
      </c>
      <c r="Q30" s="3">
        <f t="shared" si="11"/>
        <v>8729440.466040967</v>
      </c>
      <c r="R30" s="3">
        <f t="shared" si="11"/>
        <v>8729440.466040967</v>
      </c>
      <c r="S30" s="3">
        <f t="shared" si="11"/>
        <v>8729440.466040967</v>
      </c>
      <c r="T30" s="3">
        <f t="shared" si="11"/>
        <v>8729440.466040967</v>
      </c>
      <c r="U30" s="3">
        <f t="shared" si="11"/>
        <v>8729440.466040967</v>
      </c>
      <c r="V30" s="3">
        <f t="shared" si="11"/>
        <v>8729440.466040967</v>
      </c>
      <c r="W30" s="3">
        <f t="shared" si="11"/>
        <v>8729440.466040967</v>
      </c>
      <c r="X30" s="3">
        <f t="shared" si="11"/>
        <v>8729440.466040967</v>
      </c>
      <c r="Y30" s="3">
        <f t="shared" si="11"/>
        <v>8729440.466040967</v>
      </c>
      <c r="Z30" s="3">
        <f t="shared" si="11"/>
        <v>8729440.466040967</v>
      </c>
      <c r="AA30" s="3">
        <f t="shared" si="11"/>
        <v>8729440.466040967</v>
      </c>
    </row>
    <row r="31" spans="1:27" x14ac:dyDescent="0.35">
      <c r="A31" s="778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99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29356.970865671465</v>
      </c>
      <c r="N31" s="3">
        <f t="shared" si="12"/>
        <v>149227.18397003607</v>
      </c>
      <c r="O31" s="3">
        <f t="shared" si="12"/>
        <v>149227.18397003607</v>
      </c>
      <c r="P31" s="3">
        <f t="shared" si="12"/>
        <v>149227.18397003607</v>
      </c>
      <c r="Q31" s="3">
        <f t="shared" si="12"/>
        <v>149227.18397003607</v>
      </c>
      <c r="R31" s="3">
        <f t="shared" si="12"/>
        <v>149227.18397003607</v>
      </c>
      <c r="S31" s="3">
        <f t="shared" si="12"/>
        <v>149227.18397003607</v>
      </c>
      <c r="T31" s="3">
        <f t="shared" si="12"/>
        <v>149227.18397003607</v>
      </c>
      <c r="U31" s="3">
        <f t="shared" si="12"/>
        <v>149227.18397003607</v>
      </c>
      <c r="V31" s="3">
        <f t="shared" si="12"/>
        <v>149227.18397003607</v>
      </c>
      <c r="W31" s="3">
        <f t="shared" si="12"/>
        <v>149227.18397003607</v>
      </c>
      <c r="X31" s="3">
        <f t="shared" si="12"/>
        <v>149227.18397003607</v>
      </c>
      <c r="Y31" s="3">
        <f t="shared" si="12"/>
        <v>149227.18397003607</v>
      </c>
      <c r="Z31" s="3">
        <f t="shared" si="12"/>
        <v>149227.18397003607</v>
      </c>
      <c r="AA31" s="3">
        <f t="shared" si="12"/>
        <v>149227.18397003607</v>
      </c>
    </row>
    <row r="32" spans="1:27" ht="15" customHeight="1" x14ac:dyDescent="0.35">
      <c r="A32" s="778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57804</v>
      </c>
      <c r="G32" s="3">
        <f t="shared" si="13"/>
        <v>57804</v>
      </c>
      <c r="H32" s="399">
        <f t="shared" si="13"/>
        <v>133488</v>
      </c>
      <c r="I32" s="3">
        <f t="shared" si="13"/>
        <v>133488</v>
      </c>
      <c r="J32" s="3">
        <f t="shared" si="13"/>
        <v>133488</v>
      </c>
      <c r="K32" s="3">
        <f t="shared" si="13"/>
        <v>133488</v>
      </c>
      <c r="L32" s="3">
        <f t="shared" si="13"/>
        <v>133488</v>
      </c>
      <c r="M32" s="3">
        <f t="shared" si="13"/>
        <v>370683.24057464977</v>
      </c>
      <c r="N32" s="3">
        <f t="shared" si="13"/>
        <v>1288433.750317377</v>
      </c>
      <c r="O32" s="3">
        <f t="shared" si="13"/>
        <v>1288433.750317377</v>
      </c>
      <c r="P32" s="3">
        <f t="shared" si="13"/>
        <v>1288433.750317377</v>
      </c>
      <c r="Q32" s="3">
        <f t="shared" si="13"/>
        <v>1288433.750317377</v>
      </c>
      <c r="R32" s="3">
        <f t="shared" si="13"/>
        <v>1288433.750317377</v>
      </c>
      <c r="S32" s="3">
        <f t="shared" si="13"/>
        <v>1288433.750317377</v>
      </c>
      <c r="T32" s="3">
        <f t="shared" si="13"/>
        <v>1288433.750317377</v>
      </c>
      <c r="U32" s="3">
        <f t="shared" si="13"/>
        <v>1288433.750317377</v>
      </c>
      <c r="V32" s="3">
        <f t="shared" si="13"/>
        <v>1288433.750317377</v>
      </c>
      <c r="W32" s="3">
        <f t="shared" si="13"/>
        <v>1288433.750317377</v>
      </c>
      <c r="X32" s="3">
        <f t="shared" si="13"/>
        <v>1288433.750317377</v>
      </c>
      <c r="Y32" s="3">
        <f t="shared" si="13"/>
        <v>1288433.750317377</v>
      </c>
      <c r="Z32" s="3">
        <f t="shared" si="13"/>
        <v>1288433.750317377</v>
      </c>
      <c r="AA32" s="3">
        <f t="shared" si="13"/>
        <v>1288433.750317377</v>
      </c>
    </row>
    <row r="33" spans="1:27" x14ac:dyDescent="0.35">
      <c r="A33" s="778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99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373929.48240039585</v>
      </c>
      <c r="N33" s="3">
        <f t="shared" si="14"/>
        <v>1900756.1753325991</v>
      </c>
      <c r="O33" s="3">
        <f t="shared" si="14"/>
        <v>1900756.1753325991</v>
      </c>
      <c r="P33" s="3">
        <f t="shared" si="14"/>
        <v>1900756.1753325991</v>
      </c>
      <c r="Q33" s="3">
        <f t="shared" si="14"/>
        <v>1900756.1753325991</v>
      </c>
      <c r="R33" s="3">
        <f t="shared" si="14"/>
        <v>1900756.1753325991</v>
      </c>
      <c r="S33" s="3">
        <f t="shared" si="14"/>
        <v>1900756.1753325991</v>
      </c>
      <c r="T33" s="3">
        <f t="shared" si="14"/>
        <v>1900756.1753325991</v>
      </c>
      <c r="U33" s="3">
        <f t="shared" si="14"/>
        <v>1900756.1753325991</v>
      </c>
      <c r="V33" s="3">
        <f t="shared" si="14"/>
        <v>1900756.1753325991</v>
      </c>
      <c r="W33" s="3">
        <f t="shared" si="14"/>
        <v>1900756.1753325991</v>
      </c>
      <c r="X33" s="3">
        <f t="shared" si="14"/>
        <v>1900756.1753325991</v>
      </c>
      <c r="Y33" s="3">
        <f t="shared" si="14"/>
        <v>1900756.1753325991</v>
      </c>
      <c r="Z33" s="3">
        <f t="shared" si="14"/>
        <v>1900756.1753325991</v>
      </c>
      <c r="AA33" s="3">
        <f t="shared" si="14"/>
        <v>1900756.1753325991</v>
      </c>
    </row>
    <row r="34" spans="1:27" x14ac:dyDescent="0.35">
      <c r="A34" s="778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109535</v>
      </c>
      <c r="E34" s="3">
        <f t="shared" si="15"/>
        <v>109535</v>
      </c>
      <c r="F34" s="3">
        <f t="shared" si="15"/>
        <v>109535</v>
      </c>
      <c r="G34" s="3">
        <f t="shared" si="15"/>
        <v>109535</v>
      </c>
      <c r="H34" s="399">
        <f t="shared" si="15"/>
        <v>109535</v>
      </c>
      <c r="I34" s="3">
        <f t="shared" si="15"/>
        <v>109535</v>
      </c>
      <c r="J34" s="3">
        <f t="shared" si="15"/>
        <v>109535</v>
      </c>
      <c r="K34" s="3">
        <f t="shared" si="15"/>
        <v>109535</v>
      </c>
      <c r="L34" s="3">
        <f t="shared" si="15"/>
        <v>109535</v>
      </c>
      <c r="M34" s="3">
        <f t="shared" si="15"/>
        <v>124830.30398308078</v>
      </c>
      <c r="N34" s="3">
        <f t="shared" si="15"/>
        <v>153441.52024547904</v>
      </c>
      <c r="O34" s="3">
        <f t="shared" si="15"/>
        <v>153441.52024547904</v>
      </c>
      <c r="P34" s="3">
        <f t="shared" si="15"/>
        <v>153441.52024547904</v>
      </c>
      <c r="Q34" s="3">
        <f t="shared" si="15"/>
        <v>153441.52024547904</v>
      </c>
      <c r="R34" s="3">
        <f t="shared" si="15"/>
        <v>153441.52024547904</v>
      </c>
      <c r="S34" s="3">
        <f t="shared" si="15"/>
        <v>153441.52024547904</v>
      </c>
      <c r="T34" s="3">
        <f t="shared" si="15"/>
        <v>153441.52024547904</v>
      </c>
      <c r="U34" s="3">
        <f t="shared" si="15"/>
        <v>153441.52024547904</v>
      </c>
      <c r="V34" s="3">
        <f t="shared" si="15"/>
        <v>153441.52024547904</v>
      </c>
      <c r="W34" s="3">
        <f t="shared" si="15"/>
        <v>153441.52024547904</v>
      </c>
      <c r="X34" s="3">
        <f t="shared" si="15"/>
        <v>153441.52024547904</v>
      </c>
      <c r="Y34" s="3">
        <f t="shared" si="15"/>
        <v>153441.52024547904</v>
      </c>
      <c r="Z34" s="3">
        <f t="shared" si="15"/>
        <v>153441.52024547904</v>
      </c>
      <c r="AA34" s="3">
        <f t="shared" si="15"/>
        <v>153441.52024547904</v>
      </c>
    </row>
    <row r="35" spans="1:27" x14ac:dyDescent="0.35">
      <c r="A35" s="778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99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1529.5303983080789</v>
      </c>
      <c r="N35" s="3">
        <f t="shared" si="16"/>
        <v>4390.652024547906</v>
      </c>
      <c r="O35" s="3">
        <f t="shared" si="16"/>
        <v>4390.652024547906</v>
      </c>
      <c r="P35" s="3">
        <f t="shared" si="16"/>
        <v>4390.652024547906</v>
      </c>
      <c r="Q35" s="3">
        <f t="shared" si="16"/>
        <v>4390.652024547906</v>
      </c>
      <c r="R35" s="3">
        <f t="shared" si="16"/>
        <v>4390.652024547906</v>
      </c>
      <c r="S35" s="3">
        <f t="shared" si="16"/>
        <v>4390.652024547906</v>
      </c>
      <c r="T35" s="3">
        <f t="shared" si="16"/>
        <v>4390.652024547906</v>
      </c>
      <c r="U35" s="3">
        <f t="shared" si="16"/>
        <v>4390.652024547906</v>
      </c>
      <c r="V35" s="3">
        <f t="shared" si="16"/>
        <v>4390.652024547906</v>
      </c>
      <c r="W35" s="3">
        <f t="shared" si="16"/>
        <v>4390.652024547906</v>
      </c>
      <c r="X35" s="3">
        <f t="shared" si="16"/>
        <v>4390.652024547906</v>
      </c>
      <c r="Y35" s="3">
        <f t="shared" si="16"/>
        <v>4390.652024547906</v>
      </c>
      <c r="Z35" s="3">
        <f t="shared" si="16"/>
        <v>4390.652024547906</v>
      </c>
      <c r="AA35" s="3">
        <f t="shared" si="16"/>
        <v>4390.652024547906</v>
      </c>
    </row>
    <row r="36" spans="1:27" ht="15" customHeight="1" x14ac:dyDescent="0.35">
      <c r="A36" s="778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255" t="str">
        <f t="shared" si="3"/>
        <v>Monthly kWh</v>
      </c>
      <c r="C37" s="256">
        <f>SUM(C23:C36)</f>
        <v>0</v>
      </c>
      <c r="D37" s="256">
        <f t="shared" ref="D37:AA37" si="17">SUM(D23:D36)</f>
        <v>419944</v>
      </c>
      <c r="E37" s="256">
        <f t="shared" si="17"/>
        <v>429957</v>
      </c>
      <c r="F37" s="256">
        <f t="shared" si="17"/>
        <v>1058499</v>
      </c>
      <c r="G37" s="256">
        <f t="shared" si="17"/>
        <v>1674674</v>
      </c>
      <c r="H37" s="256">
        <f t="shared" si="17"/>
        <v>5736234</v>
      </c>
      <c r="I37" s="256">
        <f t="shared" si="17"/>
        <v>6375847</v>
      </c>
      <c r="J37" s="256">
        <f t="shared" si="17"/>
        <v>7064448</v>
      </c>
      <c r="K37" s="256">
        <f t="shared" si="17"/>
        <v>7543465</v>
      </c>
      <c r="L37" s="256">
        <f t="shared" si="17"/>
        <v>8641002</v>
      </c>
      <c r="M37" s="256">
        <f t="shared" si="17"/>
        <v>13084154.007314017</v>
      </c>
      <c r="N37" s="256">
        <f t="shared" si="17"/>
        <v>28249223.569940828</v>
      </c>
      <c r="O37" s="256">
        <f t="shared" si="17"/>
        <v>28249223.569940828</v>
      </c>
      <c r="P37" s="256">
        <f t="shared" si="17"/>
        <v>28249223.569940828</v>
      </c>
      <c r="Q37" s="256">
        <f t="shared" si="17"/>
        <v>28249223.569940828</v>
      </c>
      <c r="R37" s="256">
        <f t="shared" si="17"/>
        <v>28249223.569940828</v>
      </c>
      <c r="S37" s="256">
        <f t="shared" si="17"/>
        <v>28249223.569940828</v>
      </c>
      <c r="T37" s="256">
        <f t="shared" si="17"/>
        <v>28249223.569940828</v>
      </c>
      <c r="U37" s="256">
        <f t="shared" si="17"/>
        <v>28249223.569940828</v>
      </c>
      <c r="V37" s="256">
        <f t="shared" si="17"/>
        <v>28249223.569940828</v>
      </c>
      <c r="W37" s="256">
        <f t="shared" si="17"/>
        <v>28249223.569940828</v>
      </c>
      <c r="X37" s="256">
        <f t="shared" si="17"/>
        <v>28249223.569940828</v>
      </c>
      <c r="Y37" s="256">
        <f t="shared" si="17"/>
        <v>28249223.569940828</v>
      </c>
      <c r="Z37" s="256">
        <f t="shared" si="17"/>
        <v>28249223.569940828</v>
      </c>
      <c r="AA37" s="256">
        <f t="shared" si="17"/>
        <v>28249223.569940828</v>
      </c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281"/>
      <c r="N38" s="346" t="s">
        <v>214</v>
      </c>
      <c r="O38" s="345">
        <f>SUM(C5:N18)</f>
        <v>28249223.569940828</v>
      </c>
      <c r="P38" s="281"/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572" t="s">
        <v>300</v>
      </c>
      <c r="V39" s="140"/>
      <c r="W39" s="140"/>
      <c r="X39" s="140"/>
      <c r="Y39" s="140"/>
      <c r="Z39" s="140"/>
      <c r="AA39" s="140"/>
    </row>
    <row r="40" spans="1:27" ht="16" thickBot="1" x14ac:dyDescent="0.4">
      <c r="A40" s="780" t="s">
        <v>16</v>
      </c>
      <c r="B40" s="17" t="s">
        <v>10</v>
      </c>
      <c r="C40" s="156">
        <f>C$4</f>
        <v>44562</v>
      </c>
      <c r="D40" s="156">
        <f t="shared" ref="D40:AA40" si="18">D$4</f>
        <v>44593</v>
      </c>
      <c r="E40" s="156">
        <f t="shared" si="18"/>
        <v>44621</v>
      </c>
      <c r="F40" s="156">
        <f t="shared" si="18"/>
        <v>44652</v>
      </c>
      <c r="G40" s="156">
        <f t="shared" si="18"/>
        <v>44682</v>
      </c>
      <c r="H40" s="156">
        <f t="shared" si="18"/>
        <v>44713</v>
      </c>
      <c r="I40" s="156">
        <f t="shared" si="18"/>
        <v>44743</v>
      </c>
      <c r="J40" s="156">
        <f t="shared" si="18"/>
        <v>44774</v>
      </c>
      <c r="K40" s="156">
        <f t="shared" si="18"/>
        <v>44805</v>
      </c>
      <c r="L40" s="156">
        <f t="shared" si="18"/>
        <v>44835</v>
      </c>
      <c r="M40" s="156">
        <f t="shared" si="18"/>
        <v>44866</v>
      </c>
      <c r="N40" s="156">
        <f t="shared" si="18"/>
        <v>44896</v>
      </c>
      <c r="O40" s="156">
        <f t="shared" si="18"/>
        <v>44927</v>
      </c>
      <c r="P40" s="156">
        <f t="shared" si="18"/>
        <v>44958</v>
      </c>
      <c r="Q40" s="156">
        <f t="shared" si="18"/>
        <v>44986</v>
      </c>
      <c r="R40" s="156">
        <f t="shared" si="18"/>
        <v>45017</v>
      </c>
      <c r="S40" s="156">
        <f t="shared" si="18"/>
        <v>45047</v>
      </c>
      <c r="T40" s="156">
        <f t="shared" si="18"/>
        <v>45078</v>
      </c>
      <c r="U40" s="156">
        <f t="shared" si="18"/>
        <v>45108</v>
      </c>
      <c r="V40" s="156">
        <f t="shared" si="18"/>
        <v>45139</v>
      </c>
      <c r="W40" s="156">
        <f t="shared" si="18"/>
        <v>45170</v>
      </c>
      <c r="X40" s="156">
        <f t="shared" si="18"/>
        <v>45200</v>
      </c>
      <c r="Y40" s="156">
        <f t="shared" si="18"/>
        <v>45231</v>
      </c>
      <c r="Z40" s="156">
        <f t="shared" si="18"/>
        <v>45261</v>
      </c>
      <c r="AA40" s="156">
        <f t="shared" si="18"/>
        <v>45292</v>
      </c>
    </row>
    <row r="41" spans="1:27" ht="15" customHeight="1" x14ac:dyDescent="0.35">
      <c r="A41" s="781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399">
        <f>H23</f>
        <v>21768</v>
      </c>
      <c r="V41" s="3">
        <f t="shared" si="20"/>
        <v>21768</v>
      </c>
      <c r="W41" s="3">
        <f t="shared" si="20"/>
        <v>21768</v>
      </c>
      <c r="X41" s="3">
        <f t="shared" si="20"/>
        <v>21768</v>
      </c>
      <c r="Y41" s="3">
        <f t="shared" si="20"/>
        <v>21768</v>
      </c>
      <c r="Z41" s="3">
        <f t="shared" si="20"/>
        <v>21768</v>
      </c>
      <c r="AA41" s="3">
        <f t="shared" si="20"/>
        <v>21768</v>
      </c>
    </row>
    <row r="42" spans="1:27" x14ac:dyDescent="0.35">
      <c r="A42" s="781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399">
        <f t="shared" ref="U42:U53" si="22">H24</f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35">
      <c r="A43" s="781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3">
        <f t="shared" si="23"/>
        <v>0</v>
      </c>
      <c r="U43" s="399">
        <f t="shared" si="22"/>
        <v>41970</v>
      </c>
      <c r="V43" s="3">
        <f t="shared" si="23"/>
        <v>41970</v>
      </c>
      <c r="W43" s="3">
        <f t="shared" si="23"/>
        <v>41970</v>
      </c>
      <c r="X43" s="3">
        <f t="shared" si="23"/>
        <v>41970</v>
      </c>
      <c r="Y43" s="3">
        <f t="shared" si="23"/>
        <v>41970</v>
      </c>
      <c r="Z43" s="3">
        <f t="shared" si="23"/>
        <v>41970</v>
      </c>
      <c r="AA43" s="3">
        <f t="shared" si="23"/>
        <v>41970</v>
      </c>
    </row>
    <row r="44" spans="1:27" x14ac:dyDescent="0.35">
      <c r="A44" s="781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3">
        <f t="shared" si="24"/>
        <v>0</v>
      </c>
      <c r="U44" s="399">
        <f t="shared" si="22"/>
        <v>2606512</v>
      </c>
      <c r="V44" s="3">
        <f t="shared" si="24"/>
        <v>2606512</v>
      </c>
      <c r="W44" s="3">
        <f t="shared" si="24"/>
        <v>2606512</v>
      </c>
      <c r="X44" s="3">
        <f t="shared" si="24"/>
        <v>2606512</v>
      </c>
      <c r="Y44" s="3">
        <f t="shared" si="24"/>
        <v>2606512</v>
      </c>
      <c r="Z44" s="3">
        <f t="shared" si="24"/>
        <v>2606512</v>
      </c>
      <c r="AA44" s="3">
        <f t="shared" si="24"/>
        <v>2606512</v>
      </c>
    </row>
    <row r="45" spans="1:27" x14ac:dyDescent="0.35">
      <c r="A45" s="781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3">
        <f t="shared" si="25"/>
        <v>0</v>
      </c>
      <c r="U45" s="399">
        <f t="shared" si="22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35">
      <c r="A46" s="781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3">
        <f t="shared" si="26"/>
        <v>0</v>
      </c>
      <c r="U46" s="399">
        <f t="shared" si="22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35">
      <c r="A47" s="781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3">
        <f t="shared" si="27"/>
        <v>0</v>
      </c>
      <c r="U47" s="399">
        <f t="shared" si="22"/>
        <v>58480</v>
      </c>
      <c r="V47" s="3">
        <f t="shared" si="27"/>
        <v>58480</v>
      </c>
      <c r="W47" s="3">
        <f t="shared" si="27"/>
        <v>58480</v>
      </c>
      <c r="X47" s="3">
        <f t="shared" si="27"/>
        <v>58480</v>
      </c>
      <c r="Y47" s="3">
        <f t="shared" si="27"/>
        <v>58480</v>
      </c>
      <c r="Z47" s="3">
        <f t="shared" si="27"/>
        <v>58480</v>
      </c>
      <c r="AA47" s="3">
        <f t="shared" si="27"/>
        <v>58480</v>
      </c>
    </row>
    <row r="48" spans="1:27" x14ac:dyDescent="0.35">
      <c r="A48" s="781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3">
        <f t="shared" si="28"/>
        <v>0</v>
      </c>
      <c r="U48" s="399">
        <f t="shared" si="22"/>
        <v>2764481</v>
      </c>
      <c r="V48" s="3">
        <f t="shared" si="28"/>
        <v>2764481</v>
      </c>
      <c r="W48" s="3">
        <f t="shared" si="28"/>
        <v>2764481</v>
      </c>
      <c r="X48" s="3">
        <f t="shared" si="28"/>
        <v>2764481</v>
      </c>
      <c r="Y48" s="3">
        <f t="shared" si="28"/>
        <v>2764481</v>
      </c>
      <c r="Z48" s="3">
        <f t="shared" si="28"/>
        <v>2764481</v>
      </c>
      <c r="AA48" s="3">
        <f t="shared" si="28"/>
        <v>2764481</v>
      </c>
    </row>
    <row r="49" spans="1:27" x14ac:dyDescent="0.35">
      <c r="A49" s="781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3">
        <f t="shared" si="29"/>
        <v>0</v>
      </c>
      <c r="U49" s="399">
        <f t="shared" si="22"/>
        <v>0</v>
      </c>
      <c r="V49" s="3">
        <f t="shared" si="29"/>
        <v>0</v>
      </c>
      <c r="W49" s="3">
        <f t="shared" si="29"/>
        <v>0</v>
      </c>
      <c r="X49" s="3">
        <f t="shared" si="29"/>
        <v>0</v>
      </c>
      <c r="Y49" s="3">
        <f t="shared" si="29"/>
        <v>0</v>
      </c>
      <c r="Z49" s="3">
        <f t="shared" si="29"/>
        <v>0</v>
      </c>
      <c r="AA49" s="3">
        <f t="shared" si="29"/>
        <v>0</v>
      </c>
    </row>
    <row r="50" spans="1:27" ht="15" customHeight="1" x14ac:dyDescent="0.35">
      <c r="A50" s="781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3">
        <f t="shared" si="30"/>
        <v>0</v>
      </c>
      <c r="U50" s="399">
        <f t="shared" si="22"/>
        <v>133488</v>
      </c>
      <c r="V50" s="3">
        <f t="shared" si="30"/>
        <v>133488</v>
      </c>
      <c r="W50" s="3">
        <f t="shared" si="30"/>
        <v>133488</v>
      </c>
      <c r="X50" s="3">
        <f t="shared" si="30"/>
        <v>133488</v>
      </c>
      <c r="Y50" s="3">
        <f t="shared" si="30"/>
        <v>133488</v>
      </c>
      <c r="Z50" s="3">
        <f t="shared" si="30"/>
        <v>133488</v>
      </c>
      <c r="AA50" s="3">
        <f t="shared" si="30"/>
        <v>133488</v>
      </c>
    </row>
    <row r="51" spans="1:27" x14ac:dyDescent="0.35">
      <c r="A51" s="781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3">
        <f t="shared" si="31"/>
        <v>0</v>
      </c>
      <c r="U51" s="399">
        <f t="shared" si="22"/>
        <v>0</v>
      </c>
      <c r="V51" s="3">
        <f t="shared" si="31"/>
        <v>0</v>
      </c>
      <c r="W51" s="3">
        <f t="shared" si="31"/>
        <v>0</v>
      </c>
      <c r="X51" s="3">
        <f t="shared" si="31"/>
        <v>0</v>
      </c>
      <c r="Y51" s="3">
        <f t="shared" si="31"/>
        <v>0</v>
      </c>
      <c r="Z51" s="3">
        <f t="shared" si="31"/>
        <v>0</v>
      </c>
      <c r="AA51" s="3">
        <f t="shared" si="31"/>
        <v>0</v>
      </c>
    </row>
    <row r="52" spans="1:27" x14ac:dyDescent="0.35">
      <c r="A52" s="781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3">
        <f t="shared" si="32"/>
        <v>0</v>
      </c>
      <c r="U52" s="399">
        <f t="shared" si="22"/>
        <v>109535</v>
      </c>
      <c r="V52" s="3">
        <f t="shared" si="32"/>
        <v>109535</v>
      </c>
      <c r="W52" s="3">
        <f t="shared" si="32"/>
        <v>109535</v>
      </c>
      <c r="X52" s="3">
        <f t="shared" si="32"/>
        <v>109535</v>
      </c>
      <c r="Y52" s="3">
        <f t="shared" si="32"/>
        <v>109535</v>
      </c>
      <c r="Z52" s="3">
        <f t="shared" si="32"/>
        <v>109535</v>
      </c>
      <c r="AA52" s="3">
        <f t="shared" si="32"/>
        <v>109535</v>
      </c>
    </row>
    <row r="53" spans="1:27" x14ac:dyDescent="0.35">
      <c r="A53" s="781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3">
        <f t="shared" si="33"/>
        <v>0</v>
      </c>
      <c r="U53" s="399">
        <f t="shared" si="22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35">
      <c r="A54" s="781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19"/>
        <v>Monthly kWh</v>
      </c>
      <c r="C55" s="256">
        <f>SUM(C41:C54)</f>
        <v>0</v>
      </c>
      <c r="D55" s="256">
        <f t="shared" ref="D55:AA55" si="34">SUM(D41:D54)</f>
        <v>0</v>
      </c>
      <c r="E55" s="256">
        <f t="shared" si="34"/>
        <v>0</v>
      </c>
      <c r="F55" s="256">
        <f t="shared" si="34"/>
        <v>0</v>
      </c>
      <c r="G55" s="256">
        <f t="shared" si="34"/>
        <v>0</v>
      </c>
      <c r="H55" s="256">
        <f t="shared" si="34"/>
        <v>0</v>
      </c>
      <c r="I55" s="256">
        <f t="shared" si="34"/>
        <v>0</v>
      </c>
      <c r="J55" s="256">
        <f t="shared" si="34"/>
        <v>0</v>
      </c>
      <c r="K55" s="256">
        <f t="shared" si="34"/>
        <v>0</v>
      </c>
      <c r="L55" s="256">
        <f t="shared" si="34"/>
        <v>0</v>
      </c>
      <c r="M55" s="256">
        <f t="shared" si="34"/>
        <v>0</v>
      </c>
      <c r="N55" s="256">
        <f t="shared" si="34"/>
        <v>0</v>
      </c>
      <c r="O55" s="256">
        <f t="shared" si="34"/>
        <v>0</v>
      </c>
      <c r="P55" s="256">
        <f t="shared" si="34"/>
        <v>0</v>
      </c>
      <c r="Q55" s="256">
        <f t="shared" si="34"/>
        <v>0</v>
      </c>
      <c r="R55" s="256">
        <f t="shared" si="34"/>
        <v>0</v>
      </c>
      <c r="S55" s="256">
        <f t="shared" si="34"/>
        <v>0</v>
      </c>
      <c r="T55" s="256">
        <f t="shared" si="34"/>
        <v>0</v>
      </c>
      <c r="U55" s="256">
        <f t="shared" si="34"/>
        <v>5736234</v>
      </c>
      <c r="V55" s="256">
        <f t="shared" si="34"/>
        <v>5736234</v>
      </c>
      <c r="W55" s="256">
        <f t="shared" si="34"/>
        <v>5736234</v>
      </c>
      <c r="X55" s="256">
        <f t="shared" si="34"/>
        <v>5736234</v>
      </c>
      <c r="Y55" s="256">
        <f t="shared" si="34"/>
        <v>5736234</v>
      </c>
      <c r="Z55" s="256">
        <f t="shared" si="34"/>
        <v>5736234</v>
      </c>
      <c r="AA55" s="256">
        <f t="shared" si="34"/>
        <v>5736234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</row>
    <row r="58" spans="1:27" ht="16" thickBot="1" x14ac:dyDescent="0.4">
      <c r="A58" s="783" t="s">
        <v>17</v>
      </c>
      <c r="B58" s="17" t="s">
        <v>10</v>
      </c>
      <c r="C58" s="156">
        <f>C$4</f>
        <v>44562</v>
      </c>
      <c r="D58" s="156">
        <f t="shared" ref="D58:AA58" si="35">D$4</f>
        <v>44593</v>
      </c>
      <c r="E58" s="156">
        <f t="shared" si="35"/>
        <v>44621</v>
      </c>
      <c r="F58" s="156">
        <f t="shared" si="35"/>
        <v>44652</v>
      </c>
      <c r="G58" s="156">
        <f t="shared" si="35"/>
        <v>44682</v>
      </c>
      <c r="H58" s="156">
        <f t="shared" si="35"/>
        <v>44713</v>
      </c>
      <c r="I58" s="156">
        <f t="shared" si="35"/>
        <v>44743</v>
      </c>
      <c r="J58" s="156">
        <f t="shared" si="35"/>
        <v>44774</v>
      </c>
      <c r="K58" s="156">
        <f t="shared" si="35"/>
        <v>44805</v>
      </c>
      <c r="L58" s="156">
        <f t="shared" si="35"/>
        <v>44835</v>
      </c>
      <c r="M58" s="156">
        <f t="shared" si="35"/>
        <v>44866</v>
      </c>
      <c r="N58" s="156">
        <f t="shared" si="35"/>
        <v>44896</v>
      </c>
      <c r="O58" s="156">
        <f t="shared" si="35"/>
        <v>44927</v>
      </c>
      <c r="P58" s="156">
        <f t="shared" si="35"/>
        <v>44958</v>
      </c>
      <c r="Q58" s="156">
        <f t="shared" si="35"/>
        <v>44986</v>
      </c>
      <c r="R58" s="156">
        <f t="shared" si="35"/>
        <v>45017</v>
      </c>
      <c r="S58" s="156">
        <f t="shared" si="35"/>
        <v>45047</v>
      </c>
      <c r="T58" s="156">
        <f t="shared" si="35"/>
        <v>45078</v>
      </c>
      <c r="U58" s="156">
        <f t="shared" si="35"/>
        <v>45108</v>
      </c>
      <c r="V58" s="156">
        <f t="shared" si="35"/>
        <v>45139</v>
      </c>
      <c r="W58" s="156">
        <f t="shared" si="35"/>
        <v>45170</v>
      </c>
      <c r="X58" s="156">
        <f t="shared" si="35"/>
        <v>45200</v>
      </c>
      <c r="Y58" s="156">
        <f t="shared" si="35"/>
        <v>45231</v>
      </c>
      <c r="Z58" s="156">
        <f t="shared" si="35"/>
        <v>45261</v>
      </c>
      <c r="AA58" s="156">
        <f t="shared" si="35"/>
        <v>45292</v>
      </c>
    </row>
    <row r="59" spans="1:27" ht="15" customHeight="1" x14ac:dyDescent="0.35">
      <c r="A59" s="784"/>
      <c r="B59" s="13" t="str">
        <f t="shared" ref="B59:B72" si="36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A59" si="37">((E5*0.5)+D23-E41)*E78*E93*E$2</f>
        <v>0</v>
      </c>
      <c r="F59" s="26">
        <f t="shared" si="37"/>
        <v>28.595286299725199</v>
      </c>
      <c r="G59" s="26">
        <f t="shared" si="37"/>
        <v>63.984820213511995</v>
      </c>
      <c r="H59" s="26">
        <f t="shared" si="37"/>
        <v>111.699128713392</v>
      </c>
      <c r="I59" s="26">
        <f t="shared" si="37"/>
        <v>672.6360896649428</v>
      </c>
      <c r="J59" s="26">
        <f t="shared" si="37"/>
        <v>1492.3740595480199</v>
      </c>
      <c r="K59" s="26">
        <f t="shared" si="37"/>
        <v>1646.1737753464079</v>
      </c>
      <c r="L59" s="26">
        <f t="shared" si="37"/>
        <v>1581.2365330439577</v>
      </c>
      <c r="M59" s="26">
        <f t="shared" si="37"/>
        <v>2749.9062899545233</v>
      </c>
      <c r="N59" s="26">
        <f t="shared" si="37"/>
        <v>5535.0182305148228</v>
      </c>
      <c r="O59" s="26">
        <f t="shared" si="37"/>
        <v>7797.9885309372403</v>
      </c>
      <c r="P59" s="26">
        <f t="shared" si="37"/>
        <v>7197.2546137042409</v>
      </c>
      <c r="Q59" s="26">
        <f t="shared" si="37"/>
        <v>7984.0094761166083</v>
      </c>
      <c r="R59" s="26">
        <f t="shared" si="37"/>
        <v>7706.4705067725527</v>
      </c>
      <c r="S59" s="26">
        <f t="shared" si="37"/>
        <v>8622.0002256335683</v>
      </c>
      <c r="T59" s="26">
        <f t="shared" si="37"/>
        <v>15051.537376462969</v>
      </c>
      <c r="U59" s="26">
        <f t="shared" si="37"/>
        <v>14664.057792611526</v>
      </c>
      <c r="V59" s="26">
        <f t="shared" si="37"/>
        <v>14962.20904488518</v>
      </c>
      <c r="W59" s="26">
        <f t="shared" si="37"/>
        <v>14286.854730596997</v>
      </c>
      <c r="X59" s="26">
        <f t="shared" si="37"/>
        <v>8259.2871649851204</v>
      </c>
      <c r="Y59" s="26">
        <f t="shared" si="37"/>
        <v>8040.2101208745999</v>
      </c>
      <c r="Z59" s="26">
        <f t="shared" si="37"/>
        <v>7774.7813517924005</v>
      </c>
      <c r="AA59" s="26">
        <f t="shared" si="37"/>
        <v>7740.1187929273028</v>
      </c>
    </row>
    <row r="60" spans="1:27" ht="15.5" x14ac:dyDescent="0.35">
      <c r="A60" s="784"/>
      <c r="B60" s="13" t="str">
        <f t="shared" si="36"/>
        <v>Building Shell</v>
      </c>
      <c r="C60" s="26">
        <f t="shared" ref="C60:C71" si="38">((C6*0.5)-C42)*C79*C94*C$2</f>
        <v>0</v>
      </c>
      <c r="D60" s="26">
        <f t="shared" ref="D60:AA60" si="39">((D6*0.5)+C24-D42)*D79*D94*D$2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2.0919286295138431</v>
      </c>
      <c r="N60" s="26">
        <f t="shared" si="39"/>
        <v>20.67099964309951</v>
      </c>
      <c r="O60" s="26">
        <f t="shared" si="39"/>
        <v>36.487116370839821</v>
      </c>
      <c r="P60" s="26">
        <f t="shared" si="39"/>
        <v>30.342327663360901</v>
      </c>
      <c r="Q60" s="26">
        <f t="shared" si="39"/>
        <v>23.866688796721288</v>
      </c>
      <c r="R60" s="26">
        <f t="shared" si="39"/>
        <v>13.577729479078791</v>
      </c>
      <c r="S60" s="26">
        <f t="shared" si="39"/>
        <v>16.972009028941578</v>
      </c>
      <c r="T60" s="26">
        <f t="shared" si="39"/>
        <v>80.88949265198211</v>
      </c>
      <c r="U60" s="26">
        <f t="shared" si="39"/>
        <v>98.071510066410383</v>
      </c>
      <c r="V60" s="26">
        <f t="shared" si="39"/>
        <v>97.018671642488599</v>
      </c>
      <c r="W60" s="26">
        <f t="shared" si="39"/>
        <v>42.687871586382244</v>
      </c>
      <c r="X60" s="26">
        <f t="shared" si="39"/>
        <v>13.372059437197384</v>
      </c>
      <c r="Y60" s="26">
        <f t="shared" si="39"/>
        <v>21.267358943608606</v>
      </c>
      <c r="Z60" s="26">
        <f t="shared" si="39"/>
        <v>34.545898760426709</v>
      </c>
      <c r="AA60" s="26">
        <f t="shared" si="39"/>
        <v>36.487116370839821</v>
      </c>
    </row>
    <row r="61" spans="1:27" ht="15.5" x14ac:dyDescent="0.35">
      <c r="A61" s="784"/>
      <c r="B61" s="13" t="str">
        <f t="shared" si="36"/>
        <v>Cooking</v>
      </c>
      <c r="C61" s="26">
        <f t="shared" si="38"/>
        <v>0</v>
      </c>
      <c r="D61" s="26">
        <f t="shared" ref="D61:AA61" si="40">((D7*0.5)+C25-D43)*D80*D95*D$2</f>
        <v>0</v>
      </c>
      <c r="E61" s="26">
        <f t="shared" si="40"/>
        <v>0</v>
      </c>
      <c r="F61" s="26">
        <f t="shared" si="40"/>
        <v>0</v>
      </c>
      <c r="G61" s="26">
        <f t="shared" si="40"/>
        <v>0</v>
      </c>
      <c r="H61" s="26">
        <f t="shared" si="40"/>
        <v>119.97321774423973</v>
      </c>
      <c r="I61" s="26">
        <f t="shared" si="40"/>
        <v>233.27965360084272</v>
      </c>
      <c r="J61" s="26">
        <f t="shared" si="40"/>
        <v>240.76097950199625</v>
      </c>
      <c r="K61" s="26">
        <f t="shared" si="40"/>
        <v>225.44962435524374</v>
      </c>
      <c r="L61" s="26">
        <f t="shared" si="40"/>
        <v>128.11765717505699</v>
      </c>
      <c r="M61" s="26">
        <f t="shared" si="40"/>
        <v>127.12290487683677</v>
      </c>
      <c r="N61" s="26">
        <f t="shared" si="40"/>
        <v>125.62021234351428</v>
      </c>
      <c r="O61" s="26">
        <f t="shared" si="40"/>
        <v>127.73391936129448</v>
      </c>
      <c r="P61" s="26">
        <f t="shared" si="40"/>
        <v>118.58033193823472</v>
      </c>
      <c r="Q61" s="26">
        <f t="shared" si="40"/>
        <v>127.45835273513588</v>
      </c>
      <c r="R61" s="26">
        <f t="shared" si="40"/>
        <v>120.93886819996889</v>
      </c>
      <c r="S61" s="26">
        <f t="shared" si="40"/>
        <v>147.05927828087297</v>
      </c>
      <c r="T61" s="26">
        <f t="shared" si="40"/>
        <v>265.04820586638152</v>
      </c>
      <c r="U61" s="26">
        <f t="shared" si="40"/>
        <v>24.404331269201229</v>
      </c>
      <c r="V61" s="26">
        <f t="shared" si="40"/>
        <v>25.186983132775268</v>
      </c>
      <c r="W61" s="26">
        <f t="shared" si="40"/>
        <v>23.585200133641099</v>
      </c>
      <c r="X61" s="26">
        <f t="shared" si="40"/>
        <v>13.402908049940416</v>
      </c>
      <c r="Y61" s="26">
        <f t="shared" si="40"/>
        <v>13.060851909745463</v>
      </c>
      <c r="Z61" s="26">
        <f t="shared" si="40"/>
        <v>12.275840639956265</v>
      </c>
      <c r="AA61" s="26">
        <f t="shared" si="40"/>
        <v>12.097223985334496</v>
      </c>
    </row>
    <row r="62" spans="1:27" ht="15.5" x14ac:dyDescent="0.35">
      <c r="A62" s="784"/>
      <c r="B62" s="13" t="str">
        <f t="shared" si="36"/>
        <v>Cooling</v>
      </c>
      <c r="C62" s="26">
        <f t="shared" si="38"/>
        <v>0</v>
      </c>
      <c r="D62" s="26">
        <f t="shared" ref="D62:AA62" si="41">((D8*0.5)+C26-D44)*D81*D96*D$2</f>
        <v>0</v>
      </c>
      <c r="E62" s="26">
        <f t="shared" si="41"/>
        <v>0</v>
      </c>
      <c r="F62" s="26">
        <f t="shared" si="41"/>
        <v>0</v>
      </c>
      <c r="G62" s="26">
        <f t="shared" si="41"/>
        <v>17.197637841722251</v>
      </c>
      <c r="H62" s="26">
        <f t="shared" si="41"/>
        <v>23227.101703493478</v>
      </c>
      <c r="I62" s="26">
        <f t="shared" si="41"/>
        <v>57721.383298850516</v>
      </c>
      <c r="J62" s="26">
        <f t="shared" si="41"/>
        <v>58423.51520966395</v>
      </c>
      <c r="K62" s="26">
        <f t="shared" si="41"/>
        <v>24996.937311898786</v>
      </c>
      <c r="L62" s="26">
        <f t="shared" si="41"/>
        <v>2380.4953918632955</v>
      </c>
      <c r="M62" s="26">
        <f t="shared" si="41"/>
        <v>766.99706482430599</v>
      </c>
      <c r="N62" s="26">
        <f t="shared" si="41"/>
        <v>12.941941917299625</v>
      </c>
      <c r="O62" s="26">
        <f t="shared" si="41"/>
        <v>1.5327691663243446</v>
      </c>
      <c r="P62" s="26">
        <f t="shared" si="41"/>
        <v>63.591996272550048</v>
      </c>
      <c r="Q62" s="26">
        <f t="shared" si="41"/>
        <v>1882.1558398082577</v>
      </c>
      <c r="R62" s="26">
        <f t="shared" si="41"/>
        <v>6996.125212455855</v>
      </c>
      <c r="S62" s="26">
        <f t="shared" si="41"/>
        <v>24416.079451668404</v>
      </c>
      <c r="T62" s="26">
        <f t="shared" si="41"/>
        <v>141228.65260062012</v>
      </c>
      <c r="U62" s="26">
        <f t="shared" si="41"/>
        <v>115630.96827685114</v>
      </c>
      <c r="V62" s="26">
        <f t="shared" si="41"/>
        <v>114256.01737211544</v>
      </c>
      <c r="W62" s="26">
        <f t="shared" si="41"/>
        <v>48768.465377944871</v>
      </c>
      <c r="X62" s="26">
        <f t="shared" si="41"/>
        <v>4538.421814742167</v>
      </c>
      <c r="Y62" s="26">
        <f t="shared" si="41"/>
        <v>1212.5862086281993</v>
      </c>
      <c r="Z62" s="26">
        <f t="shared" si="41"/>
        <v>11.676021681008725</v>
      </c>
      <c r="AA62" s="26">
        <f t="shared" si="41"/>
        <v>1.0307561280547444</v>
      </c>
    </row>
    <row r="63" spans="1:27" ht="15.5" x14ac:dyDescent="0.35">
      <c r="A63" s="784"/>
      <c r="B63" s="13" t="str">
        <f t="shared" si="36"/>
        <v>Ext Lighting</v>
      </c>
      <c r="C63" s="26">
        <f t="shared" si="38"/>
        <v>0</v>
      </c>
      <c r="D63" s="26">
        <f t="shared" ref="D63:AA63" si="42">((D9*0.5)+C27-D45)*D82*D97*D$2</f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0</v>
      </c>
      <c r="K63" s="26">
        <f t="shared" si="42"/>
        <v>0</v>
      </c>
      <c r="L63" s="26">
        <f t="shared" si="42"/>
        <v>0</v>
      </c>
      <c r="M63" s="26">
        <f t="shared" si="42"/>
        <v>0</v>
      </c>
      <c r="N63" s="26">
        <f t="shared" si="42"/>
        <v>0</v>
      </c>
      <c r="O63" s="26">
        <f t="shared" si="42"/>
        <v>0</v>
      </c>
      <c r="P63" s="26">
        <f t="shared" si="42"/>
        <v>0</v>
      </c>
      <c r="Q63" s="26">
        <f t="shared" si="42"/>
        <v>0</v>
      </c>
      <c r="R63" s="26">
        <f t="shared" si="42"/>
        <v>0</v>
      </c>
      <c r="S63" s="26">
        <f t="shared" si="42"/>
        <v>0</v>
      </c>
      <c r="T63" s="26">
        <f t="shared" si="42"/>
        <v>0</v>
      </c>
      <c r="U63" s="26">
        <f t="shared" si="42"/>
        <v>0</v>
      </c>
      <c r="V63" s="26">
        <f t="shared" si="42"/>
        <v>0</v>
      </c>
      <c r="W63" s="26">
        <f t="shared" si="42"/>
        <v>0</v>
      </c>
      <c r="X63" s="26">
        <f t="shared" si="42"/>
        <v>0</v>
      </c>
      <c r="Y63" s="26">
        <f t="shared" si="42"/>
        <v>0</v>
      </c>
      <c r="Z63" s="26">
        <f t="shared" si="42"/>
        <v>0</v>
      </c>
      <c r="AA63" s="26">
        <f t="shared" si="42"/>
        <v>0</v>
      </c>
    </row>
    <row r="64" spans="1:27" ht="15.5" x14ac:dyDescent="0.35">
      <c r="A64" s="784"/>
      <c r="B64" s="13" t="str">
        <f t="shared" si="36"/>
        <v>Heating</v>
      </c>
      <c r="C64" s="26">
        <f t="shared" si="38"/>
        <v>0</v>
      </c>
      <c r="D64" s="26">
        <f t="shared" ref="D64:AA64" si="43">((D10*0.5)+C28-D46)*D83*D98*D$2</f>
        <v>0</v>
      </c>
      <c r="E64" s="26">
        <f t="shared" si="43"/>
        <v>0</v>
      </c>
      <c r="F64" s="26">
        <f t="shared" si="43"/>
        <v>0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0</v>
      </c>
      <c r="K64" s="26">
        <f t="shared" si="43"/>
        <v>0</v>
      </c>
      <c r="L64" s="26">
        <f t="shared" si="43"/>
        <v>0</v>
      </c>
      <c r="M64" s="26">
        <f t="shared" si="43"/>
        <v>14.175863321018383</v>
      </c>
      <c r="N64" s="26">
        <f t="shared" si="43"/>
        <v>149.90434410315734</v>
      </c>
      <c r="O64" s="26">
        <f t="shared" si="43"/>
        <v>271.64811027203689</v>
      </c>
      <c r="P64" s="26">
        <f t="shared" si="43"/>
        <v>224.79928778807516</v>
      </c>
      <c r="Q64" s="26">
        <f t="shared" si="43"/>
        <v>169.36263489068176</v>
      </c>
      <c r="R64" s="26">
        <f t="shared" si="43"/>
        <v>76.626040927449537</v>
      </c>
      <c r="S64" s="26">
        <f t="shared" si="43"/>
        <v>34.27181522877958</v>
      </c>
      <c r="T64" s="26">
        <f t="shared" si="43"/>
        <v>5.5940851970391954</v>
      </c>
      <c r="U64" s="26">
        <f t="shared" si="43"/>
        <v>3.7206524086484385</v>
      </c>
      <c r="V64" s="26">
        <f t="shared" si="43"/>
        <v>4.4497334981021686</v>
      </c>
      <c r="W64" s="26">
        <f t="shared" si="43"/>
        <v>22.113800698165157</v>
      </c>
      <c r="X64" s="26">
        <f t="shared" si="43"/>
        <v>70.502191227796317</v>
      </c>
      <c r="Y64" s="26">
        <f t="shared" si="43"/>
        <v>144.1173323650612</v>
      </c>
      <c r="Z64" s="26">
        <f t="shared" si="43"/>
        <v>250.52394100662571</v>
      </c>
      <c r="AA64" s="26">
        <f t="shared" si="43"/>
        <v>271.64811027203689</v>
      </c>
    </row>
    <row r="65" spans="1:29" ht="15.5" x14ac:dyDescent="0.35">
      <c r="A65" s="784"/>
      <c r="B65" s="13" t="str">
        <f t="shared" si="36"/>
        <v>HVAC</v>
      </c>
      <c r="C65" s="26">
        <f t="shared" si="38"/>
        <v>0</v>
      </c>
      <c r="D65" s="26">
        <f t="shared" ref="D65:AA65" si="44">((D11*0.5)+C29-D47)*D84*D99*D$2</f>
        <v>0</v>
      </c>
      <c r="E65" s="26">
        <f t="shared" si="44"/>
        <v>0</v>
      </c>
      <c r="F65" s="26">
        <f t="shared" si="44"/>
        <v>0</v>
      </c>
      <c r="G65" s="26">
        <f t="shared" si="44"/>
        <v>0.86070186160199991</v>
      </c>
      <c r="H65" s="26">
        <f t="shared" si="44"/>
        <v>259.30828538406001</v>
      </c>
      <c r="I65" s="26">
        <f t="shared" si="44"/>
        <v>645.76169589300196</v>
      </c>
      <c r="J65" s="26">
        <f t="shared" si="44"/>
        <v>665.47104789508194</v>
      </c>
      <c r="K65" s="26">
        <f t="shared" si="44"/>
        <v>394.393049101656</v>
      </c>
      <c r="L65" s="26">
        <f t="shared" si="44"/>
        <v>155.36708178792571</v>
      </c>
      <c r="M65" s="26">
        <f t="shared" si="44"/>
        <v>1319.6830227909074</v>
      </c>
      <c r="N65" s="26">
        <f t="shared" si="44"/>
        <v>11333.186813520488</v>
      </c>
      <c r="O65" s="26">
        <f t="shared" si="44"/>
        <v>19835.78788134384</v>
      </c>
      <c r="P65" s="26">
        <f t="shared" si="44"/>
        <v>16495.246410803305</v>
      </c>
      <c r="Q65" s="26">
        <f t="shared" si="44"/>
        <v>12974.842176899394</v>
      </c>
      <c r="R65" s="26">
        <f t="shared" si="44"/>
        <v>7381.3715263209506</v>
      </c>
      <c r="S65" s="26">
        <f t="shared" si="44"/>
        <v>9226.6313291720635</v>
      </c>
      <c r="T65" s="26">
        <f t="shared" si="44"/>
        <v>43974.612895321756</v>
      </c>
      <c r="U65" s="26">
        <f t="shared" si="44"/>
        <v>52696.582083103684</v>
      </c>
      <c r="V65" s="26">
        <f t="shared" si="44"/>
        <v>52130.862371141768</v>
      </c>
      <c r="W65" s="26">
        <f t="shared" si="44"/>
        <v>22937.394636643199</v>
      </c>
      <c r="X65" s="26">
        <f t="shared" si="44"/>
        <v>7185.1838242853837</v>
      </c>
      <c r="Y65" s="26">
        <f t="shared" si="44"/>
        <v>11427.550422174514</v>
      </c>
      <c r="Z65" s="26">
        <f t="shared" si="44"/>
        <v>18562.483522795501</v>
      </c>
      <c r="AA65" s="26">
        <f t="shared" si="44"/>
        <v>19605.554370578211</v>
      </c>
    </row>
    <row r="66" spans="1:29" ht="15.5" x14ac:dyDescent="0.35">
      <c r="A66" s="784"/>
      <c r="B66" s="13" t="str">
        <f t="shared" si="36"/>
        <v>Lighting</v>
      </c>
      <c r="C66" s="26">
        <f t="shared" si="38"/>
        <v>0</v>
      </c>
      <c r="D66" s="26">
        <f t="shared" ref="D66:AA66" si="45">((D12*0.5)+C30-D48)*D85*D100*D$2</f>
        <v>319.83880555302636</v>
      </c>
      <c r="E66" s="26">
        <f t="shared" si="45"/>
        <v>827.34576602823074</v>
      </c>
      <c r="F66" s="26">
        <f t="shared" si="45"/>
        <v>1621.8846431123854</v>
      </c>
      <c r="G66" s="26">
        <f t="shared" si="45"/>
        <v>4091.6354938596419</v>
      </c>
      <c r="H66" s="26">
        <f t="shared" si="45"/>
        <v>10804.897713729353</v>
      </c>
      <c r="I66" s="26">
        <f t="shared" si="45"/>
        <v>17795.869397446138</v>
      </c>
      <c r="J66" s="26">
        <f t="shared" si="45"/>
        <v>16901.741668980587</v>
      </c>
      <c r="K66" s="26">
        <f t="shared" si="45"/>
        <v>19354.778999114544</v>
      </c>
      <c r="L66" s="26">
        <f t="shared" si="45"/>
        <v>14556.349612744907</v>
      </c>
      <c r="M66" s="26">
        <f t="shared" si="45"/>
        <v>14440.354166971558</v>
      </c>
      <c r="N66" s="26">
        <f t="shared" si="45"/>
        <v>20267.469082632582</v>
      </c>
      <c r="O66" s="26">
        <f t="shared" si="45"/>
        <v>27065.654433677457</v>
      </c>
      <c r="P66" s="26">
        <f t="shared" si="45"/>
        <v>20952.041899319545</v>
      </c>
      <c r="Q66" s="26">
        <f t="shared" si="45"/>
        <v>22897.624274566406</v>
      </c>
      <c r="R66" s="26">
        <f t="shared" si="45"/>
        <v>23798.92224303239</v>
      </c>
      <c r="S66" s="26">
        <f t="shared" si="45"/>
        <v>30491.349229119816</v>
      </c>
      <c r="T66" s="26">
        <f t="shared" si="45"/>
        <v>44512.979590425413</v>
      </c>
      <c r="U66" s="26">
        <f t="shared" si="45"/>
        <v>36541.967920236501</v>
      </c>
      <c r="V66" s="26">
        <f t="shared" si="45"/>
        <v>30143.598433283769</v>
      </c>
      <c r="W66" s="26">
        <f t="shared" si="45"/>
        <v>29950.37446995881</v>
      </c>
      <c r="X66" s="26">
        <f t="shared" si="45"/>
        <v>20029.429005000555</v>
      </c>
      <c r="Y66" s="26">
        <f t="shared" si="45"/>
        <v>16290.620539452435</v>
      </c>
      <c r="Z66" s="26">
        <f t="shared" si="45"/>
        <v>16448.302292991979</v>
      </c>
      <c r="AA66" s="26">
        <f t="shared" si="45"/>
        <v>18494.37340764383</v>
      </c>
    </row>
    <row r="67" spans="1:29" ht="15.5" x14ac:dyDescent="0.35">
      <c r="A67" s="784"/>
      <c r="B67" s="13" t="str">
        <f t="shared" si="36"/>
        <v>Miscellaneous</v>
      </c>
      <c r="C67" s="26">
        <f t="shared" si="38"/>
        <v>0</v>
      </c>
      <c r="D67" s="26">
        <f t="shared" ref="D67:AA67" si="46">((D13*0.5)+C31-D49)*D86*D101*D$2</f>
        <v>0</v>
      </c>
      <c r="E67" s="26">
        <f t="shared" si="46"/>
        <v>0</v>
      </c>
      <c r="F67" s="26">
        <f t="shared" si="46"/>
        <v>0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0</v>
      </c>
      <c r="K67" s="26">
        <f t="shared" si="46"/>
        <v>0</v>
      </c>
      <c r="L67" s="26">
        <f t="shared" si="46"/>
        <v>0</v>
      </c>
      <c r="M67" s="26">
        <f t="shared" si="46"/>
        <v>40.535357359371112</v>
      </c>
      <c r="N67" s="26">
        <f t="shared" si="46"/>
        <v>238.44404065132713</v>
      </c>
      <c r="O67" s="26">
        <f t="shared" si="46"/>
        <v>396.71710953265926</v>
      </c>
      <c r="P67" s="26">
        <f t="shared" si="46"/>
        <v>366.15519958659996</v>
      </c>
      <c r="Q67" s="26">
        <f t="shared" si="46"/>
        <v>406.18079255698166</v>
      </c>
      <c r="R67" s="26">
        <f t="shared" si="46"/>
        <v>392.06119527057558</v>
      </c>
      <c r="S67" s="26">
        <f t="shared" si="46"/>
        <v>438.63811729563753</v>
      </c>
      <c r="T67" s="26">
        <f t="shared" si="46"/>
        <v>765.73623804695376</v>
      </c>
      <c r="U67" s="26">
        <f t="shared" si="46"/>
        <v>751.60120627871504</v>
      </c>
      <c r="V67" s="26">
        <f t="shared" si="46"/>
        <v>766.8828455106127</v>
      </c>
      <c r="W67" s="26">
        <f t="shared" si="46"/>
        <v>732.26779390189063</v>
      </c>
      <c r="X67" s="26">
        <f t="shared" si="46"/>
        <v>423.3269047352544</v>
      </c>
      <c r="Y67" s="26">
        <f t="shared" si="46"/>
        <v>412.0981866716632</v>
      </c>
      <c r="Z67" s="26">
        <f t="shared" si="46"/>
        <v>398.49372698903898</v>
      </c>
      <c r="AA67" s="26">
        <f t="shared" si="46"/>
        <v>396.71710953265926</v>
      </c>
    </row>
    <row r="68" spans="1:29" ht="15.75" customHeight="1" x14ac:dyDescent="0.35">
      <c r="A68" s="784"/>
      <c r="B68" s="13" t="str">
        <f t="shared" si="36"/>
        <v>Motors</v>
      </c>
      <c r="C68" s="26">
        <f t="shared" si="38"/>
        <v>0</v>
      </c>
      <c r="D68" s="26">
        <f t="shared" ref="D68:AA68" si="47">((D14*0.5)+C32-D50)*D87*D102*D$2</f>
        <v>0</v>
      </c>
      <c r="E68" s="26">
        <f t="shared" si="47"/>
        <v>0</v>
      </c>
      <c r="F68" s="26">
        <f t="shared" si="47"/>
        <v>75.933568966800607</v>
      </c>
      <c r="G68" s="26">
        <f t="shared" si="47"/>
        <v>169.90897407303595</v>
      </c>
      <c r="H68" s="26">
        <f t="shared" si="47"/>
        <v>490.79267111912407</v>
      </c>
      <c r="I68" s="26">
        <f t="shared" si="47"/>
        <v>672.32885560501313</v>
      </c>
      <c r="J68" s="26">
        <f t="shared" si="47"/>
        <v>685.99872059554446</v>
      </c>
      <c r="K68" s="26">
        <f t="shared" si="47"/>
        <v>655.0345632200831</v>
      </c>
      <c r="L68" s="26">
        <f t="shared" si="47"/>
        <v>378.67806894115438</v>
      </c>
      <c r="M68" s="26">
        <f t="shared" si="47"/>
        <v>696.14680276528782</v>
      </c>
      <c r="N68" s="26">
        <f t="shared" si="47"/>
        <v>2215.2388580359384</v>
      </c>
      <c r="O68" s="26">
        <f t="shared" si="47"/>
        <v>3425.2721230259795</v>
      </c>
      <c r="P68" s="26">
        <f t="shared" si="47"/>
        <v>3161.3993137892267</v>
      </c>
      <c r="Q68" s="26">
        <f t="shared" si="47"/>
        <v>3506.9819582346295</v>
      </c>
      <c r="R68" s="26">
        <f t="shared" si="47"/>
        <v>3385.072764475749</v>
      </c>
      <c r="S68" s="26">
        <f t="shared" si="47"/>
        <v>3787.2198580980507</v>
      </c>
      <c r="T68" s="26">
        <f t="shared" si="47"/>
        <v>6611.3987190085936</v>
      </c>
      <c r="U68" s="26">
        <f t="shared" si="47"/>
        <v>5817.0274076827536</v>
      </c>
      <c r="V68" s="26">
        <f t="shared" si="47"/>
        <v>5935.2998552302952</v>
      </c>
      <c r="W68" s="26">
        <f t="shared" si="47"/>
        <v>5667.3962086632082</v>
      </c>
      <c r="X68" s="26">
        <f t="shared" si="47"/>
        <v>3276.3441392632817</v>
      </c>
      <c r="Y68" s="26">
        <f t="shared" si="47"/>
        <v>3189.4393283297682</v>
      </c>
      <c r="Z68" s="26">
        <f t="shared" si="47"/>
        <v>3084.1474339322572</v>
      </c>
      <c r="AA68" s="26">
        <f t="shared" si="47"/>
        <v>3070.3972797941383</v>
      </c>
    </row>
    <row r="69" spans="1:29" ht="15.5" x14ac:dyDescent="0.35">
      <c r="A69" s="784"/>
      <c r="B69" s="13" t="str">
        <f t="shared" si="36"/>
        <v>Process</v>
      </c>
      <c r="C69" s="26">
        <f t="shared" si="38"/>
        <v>0</v>
      </c>
      <c r="D69" s="26">
        <f t="shared" ref="D69:AA69" si="48">((D15*0.5)+C33-D51)*D88*D103*D$2</f>
        <v>0</v>
      </c>
      <c r="E69" s="26">
        <f t="shared" si="48"/>
        <v>0</v>
      </c>
      <c r="F69" s="26">
        <f t="shared" si="48"/>
        <v>0</v>
      </c>
      <c r="G69" s="26">
        <f t="shared" si="48"/>
        <v>0</v>
      </c>
      <c r="H69" s="26">
        <f t="shared" si="48"/>
        <v>0</v>
      </c>
      <c r="I69" s="26">
        <f t="shared" si="48"/>
        <v>0</v>
      </c>
      <c r="J69" s="26">
        <f t="shared" si="48"/>
        <v>0</v>
      </c>
      <c r="K69" s="26">
        <f t="shared" si="48"/>
        <v>0</v>
      </c>
      <c r="L69" s="26">
        <f t="shared" si="48"/>
        <v>0</v>
      </c>
      <c r="M69" s="26">
        <f t="shared" si="48"/>
        <v>516.31230162199608</v>
      </c>
      <c r="N69" s="26">
        <f t="shared" si="48"/>
        <v>3037.1408927094139</v>
      </c>
      <c r="O69" s="26">
        <f t="shared" si="48"/>
        <v>5053.1175067654722</v>
      </c>
      <c r="P69" s="26">
        <f t="shared" si="48"/>
        <v>4663.8403153417221</v>
      </c>
      <c r="Q69" s="26">
        <f t="shared" si="48"/>
        <v>5173.6595787346323</v>
      </c>
      <c r="R69" s="26">
        <f t="shared" si="48"/>
        <v>4993.8135813677272</v>
      </c>
      <c r="S69" s="26">
        <f t="shared" si="48"/>
        <v>5587.0792975183303</v>
      </c>
      <c r="T69" s="26">
        <f t="shared" si="48"/>
        <v>9753.4366354856065</v>
      </c>
      <c r="U69" s="26">
        <f t="shared" si="48"/>
        <v>9573.3940440004208</v>
      </c>
      <c r="V69" s="26">
        <f t="shared" si="48"/>
        <v>9768.0413553446251</v>
      </c>
      <c r="W69" s="26">
        <f t="shared" si="48"/>
        <v>9327.1379532007741</v>
      </c>
      <c r="X69" s="26">
        <f t="shared" si="48"/>
        <v>5392.0553008729084</v>
      </c>
      <c r="Y69" s="26">
        <f t="shared" si="48"/>
        <v>5249.0313917389985</v>
      </c>
      <c r="Z69" s="26">
        <f t="shared" si="48"/>
        <v>5075.746873021526</v>
      </c>
      <c r="AA69" s="26">
        <f t="shared" si="48"/>
        <v>5053.1175067654722</v>
      </c>
    </row>
    <row r="70" spans="1:29" ht="15.5" x14ac:dyDescent="0.35">
      <c r="A70" s="784"/>
      <c r="B70" s="13" t="str">
        <f t="shared" si="36"/>
        <v>Refrigeration</v>
      </c>
      <c r="C70" s="26">
        <f t="shared" si="38"/>
        <v>0</v>
      </c>
      <c r="D70" s="26">
        <f t="shared" ref="D70:AA70" si="49">((D16*0.5)+C34-D52)*D89*D104*D$2</f>
        <v>108.59645020961135</v>
      </c>
      <c r="E70" s="26">
        <f t="shared" si="49"/>
        <v>279.77916431369027</v>
      </c>
      <c r="F70" s="26">
        <f t="shared" si="49"/>
        <v>282.14028452143458</v>
      </c>
      <c r="G70" s="26">
        <f t="shared" si="49"/>
        <v>305.08767002821384</v>
      </c>
      <c r="H70" s="26">
        <f t="shared" si="49"/>
        <v>545.33968747052427</v>
      </c>
      <c r="I70" s="26">
        <f t="shared" si="49"/>
        <v>540.41100217962401</v>
      </c>
      <c r="J70" s="26">
        <f t="shared" si="49"/>
        <v>551.99895417756386</v>
      </c>
      <c r="K70" s="26">
        <f t="shared" si="49"/>
        <v>512.51509442640383</v>
      </c>
      <c r="L70" s="26">
        <f t="shared" si="49"/>
        <v>293.25602829194099</v>
      </c>
      <c r="M70" s="26">
        <f t="shared" si="49"/>
        <v>302.45674890672302</v>
      </c>
      <c r="N70" s="26">
        <f t="shared" si="49"/>
        <v>344.45840710586725</v>
      </c>
      <c r="O70" s="26">
        <f t="shared" si="49"/>
        <v>380.65372889723199</v>
      </c>
      <c r="P70" s="26">
        <f t="shared" si="49"/>
        <v>350.27862038837719</v>
      </c>
      <c r="Q70" s="26">
        <f t="shared" si="49"/>
        <v>391.92714936141243</v>
      </c>
      <c r="R70" s="26">
        <f t="shared" si="49"/>
        <v>395.23471200493839</v>
      </c>
      <c r="S70" s="26">
        <f t="shared" si="49"/>
        <v>427.38043453946415</v>
      </c>
      <c r="T70" s="26">
        <f t="shared" si="49"/>
        <v>763.93619113225611</v>
      </c>
      <c r="U70" s="26">
        <f t="shared" si="49"/>
        <v>216.62086646349823</v>
      </c>
      <c r="V70" s="26">
        <f t="shared" si="49"/>
        <v>221.26583518583521</v>
      </c>
      <c r="W70" s="26">
        <f t="shared" si="49"/>
        <v>205.43894069974439</v>
      </c>
      <c r="X70" s="26">
        <f t="shared" si="49"/>
        <v>117.55011405768822</v>
      </c>
      <c r="Y70" s="26">
        <f t="shared" si="49"/>
        <v>113.32584767080965</v>
      </c>
      <c r="Z70" s="26">
        <f t="shared" si="49"/>
        <v>108.69925524976671</v>
      </c>
      <c r="AA70" s="26">
        <f t="shared" si="49"/>
        <v>108.92215241093351</v>
      </c>
    </row>
    <row r="71" spans="1:29" ht="15.5" x14ac:dyDescent="0.35">
      <c r="A71" s="784"/>
      <c r="B71" s="13" t="str">
        <f t="shared" si="36"/>
        <v>Water Heating</v>
      </c>
      <c r="C71" s="26">
        <f t="shared" si="38"/>
        <v>0</v>
      </c>
      <c r="D71" s="26">
        <f t="shared" ref="D71:AA71" si="50">((D17*0.5)+C35-D53)*D90*D105*D$2</f>
        <v>0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2.3204258020729336</v>
      </c>
      <c r="N71" s="26">
        <f t="shared" si="50"/>
        <v>8.8727773512955963</v>
      </c>
      <c r="O71" s="26">
        <f t="shared" si="50"/>
        <v>14.801760507623403</v>
      </c>
      <c r="P71" s="26">
        <f t="shared" si="50"/>
        <v>12.753689356021189</v>
      </c>
      <c r="Q71" s="26">
        <f t="shared" si="50"/>
        <v>12.403042742686081</v>
      </c>
      <c r="R71" s="26">
        <f t="shared" si="50"/>
        <v>11.259918657657163</v>
      </c>
      <c r="S71" s="26">
        <f t="shared" si="50"/>
        <v>12.709611306392601</v>
      </c>
      <c r="T71" s="26">
        <f t="shared" si="50"/>
        <v>21.884897915825462</v>
      </c>
      <c r="U71" s="26">
        <f t="shared" si="50"/>
        <v>20.972200058674819</v>
      </c>
      <c r="V71" s="26">
        <f t="shared" si="50"/>
        <v>22.222591281892072</v>
      </c>
      <c r="W71" s="26">
        <f t="shared" si="50"/>
        <v>21.034554173646061</v>
      </c>
      <c r="X71" s="26">
        <f t="shared" si="50"/>
        <v>12.695570746092214</v>
      </c>
      <c r="Y71" s="26">
        <f t="shared" si="50"/>
        <v>13.321974191496409</v>
      </c>
      <c r="Z71" s="26">
        <f t="shared" si="50"/>
        <v>13.160836966924153</v>
      </c>
      <c r="AA71" s="26">
        <f t="shared" si="50"/>
        <v>14.801760507623403</v>
      </c>
    </row>
    <row r="72" spans="1:29" ht="15.75" customHeight="1" x14ac:dyDescent="0.35">
      <c r="A72" s="784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428.43525576263772</v>
      </c>
      <c r="E73" s="26">
        <f t="shared" ref="E73:AA73" si="51">SUM(E59:E72)</f>
        <v>1107.1249303419211</v>
      </c>
      <c r="F73" s="26">
        <f t="shared" si="51"/>
        <v>2008.5537829003456</v>
      </c>
      <c r="G73" s="26">
        <f t="shared" si="51"/>
        <v>4648.6752978777286</v>
      </c>
      <c r="H73" s="26">
        <f t="shared" si="51"/>
        <v>35559.112407654167</v>
      </c>
      <c r="I73" s="26">
        <f t="shared" si="51"/>
        <v>78281.669993240081</v>
      </c>
      <c r="J73" s="26">
        <f t="shared" si="51"/>
        <v>78961.860640362735</v>
      </c>
      <c r="K73" s="26">
        <f t="shared" si="51"/>
        <v>47785.282417463124</v>
      </c>
      <c r="L73" s="26">
        <f t="shared" si="51"/>
        <v>19473.500373848237</v>
      </c>
      <c r="M73" s="26">
        <f t="shared" si="51"/>
        <v>20978.102877824116</v>
      </c>
      <c r="N73" s="26">
        <f t="shared" si="51"/>
        <v>43288.966600528809</v>
      </c>
      <c r="O73" s="26">
        <f t="shared" si="51"/>
        <v>64407.394989857989</v>
      </c>
      <c r="P73" s="26">
        <f t="shared" si="51"/>
        <v>53636.284005951275</v>
      </c>
      <c r="Q73" s="26">
        <f t="shared" si="51"/>
        <v>55550.471965443547</v>
      </c>
      <c r="R73" s="26">
        <f t="shared" si="51"/>
        <v>55271.474298964888</v>
      </c>
      <c r="S73" s="26">
        <f t="shared" si="51"/>
        <v>83207.390656890304</v>
      </c>
      <c r="T73" s="26">
        <f t="shared" si="51"/>
        <v>263035.7069281349</v>
      </c>
      <c r="U73" s="26">
        <f t="shared" si="51"/>
        <v>236039.38829103118</v>
      </c>
      <c r="V73" s="26">
        <f t="shared" si="51"/>
        <v>228333.05509225276</v>
      </c>
      <c r="W73" s="26">
        <f t="shared" si="51"/>
        <v>131984.75153820132</v>
      </c>
      <c r="X73" s="26">
        <f t="shared" si="51"/>
        <v>49331.570997403389</v>
      </c>
      <c r="Y73" s="26">
        <f t="shared" si="51"/>
        <v>46126.629562950897</v>
      </c>
      <c r="Z73" s="26">
        <f t="shared" si="51"/>
        <v>51774.83699582742</v>
      </c>
      <c r="AA73" s="26">
        <f t="shared" si="51"/>
        <v>54805.26558691643</v>
      </c>
    </row>
    <row r="74" spans="1:29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428.43525576263772</v>
      </c>
      <c r="E74" s="27">
        <f t="shared" ref="E74:AA74" si="52">D74+E73</f>
        <v>1535.5601861045589</v>
      </c>
      <c r="F74" s="27">
        <f t="shared" si="52"/>
        <v>3544.1139690049044</v>
      </c>
      <c r="G74" s="27">
        <f t="shared" si="52"/>
        <v>8192.7892668826335</v>
      </c>
      <c r="H74" s="27">
        <f t="shared" si="52"/>
        <v>43751.901674536799</v>
      </c>
      <c r="I74" s="27">
        <f t="shared" si="52"/>
        <v>122033.57166777688</v>
      </c>
      <c r="J74" s="27">
        <f t="shared" si="52"/>
        <v>200995.43230813963</v>
      </c>
      <c r="K74" s="27">
        <f t="shared" si="52"/>
        <v>248780.71472560277</v>
      </c>
      <c r="L74" s="27">
        <f t="shared" si="52"/>
        <v>268254.21509945102</v>
      </c>
      <c r="M74" s="27">
        <f t="shared" si="52"/>
        <v>289232.31797727512</v>
      </c>
      <c r="N74" s="27">
        <f t="shared" si="52"/>
        <v>332521.28457780392</v>
      </c>
      <c r="O74" s="27">
        <f t="shared" si="52"/>
        <v>396928.67956766189</v>
      </c>
      <c r="P74" s="27">
        <f t="shared" si="52"/>
        <v>450564.96357361315</v>
      </c>
      <c r="Q74" s="27">
        <f t="shared" si="52"/>
        <v>506115.43553905666</v>
      </c>
      <c r="R74" s="27">
        <f t="shared" si="52"/>
        <v>561386.9098380215</v>
      </c>
      <c r="S74" s="27">
        <f t="shared" si="52"/>
        <v>644594.30049491185</v>
      </c>
      <c r="T74" s="27">
        <f t="shared" si="52"/>
        <v>907630.00742304674</v>
      </c>
      <c r="U74" s="27">
        <f t="shared" si="52"/>
        <v>1143669.3957140779</v>
      </c>
      <c r="V74" s="27">
        <f t="shared" si="52"/>
        <v>1372002.4508063307</v>
      </c>
      <c r="W74" s="27">
        <f t="shared" si="52"/>
        <v>1503987.2023445319</v>
      </c>
      <c r="X74" s="27">
        <f t="shared" si="52"/>
        <v>1553318.7733419354</v>
      </c>
      <c r="Y74" s="27">
        <f t="shared" si="52"/>
        <v>1599445.4029048863</v>
      </c>
      <c r="Z74" s="27">
        <f t="shared" si="52"/>
        <v>1651220.2399007138</v>
      </c>
      <c r="AA74" s="27">
        <f t="shared" si="52"/>
        <v>1706025.5054876301</v>
      </c>
    </row>
    <row r="75" spans="1:29" x14ac:dyDescent="0.35">
      <c r="A75" s="8"/>
      <c r="B75" s="34"/>
      <c r="C75" s="225"/>
      <c r="D75" s="226"/>
      <c r="E75" s="225"/>
      <c r="F75" s="226"/>
      <c r="G75" s="225"/>
      <c r="H75" s="226"/>
      <c r="I75" s="225"/>
      <c r="J75" s="226"/>
      <c r="K75" s="225"/>
      <c r="L75" s="226"/>
      <c r="M75" s="225"/>
      <c r="N75" s="226"/>
      <c r="O75" s="225"/>
      <c r="P75" s="226"/>
      <c r="Q75" s="225"/>
      <c r="R75" s="226"/>
      <c r="S75" s="225"/>
      <c r="T75" s="226"/>
      <c r="U75" s="225"/>
      <c r="V75" s="226"/>
      <c r="W75" s="225"/>
      <c r="X75" s="226"/>
      <c r="Y75" s="225"/>
      <c r="Z75" s="226"/>
      <c r="AA75" s="225"/>
    </row>
    <row r="76" spans="1:29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11"/>
    </row>
    <row r="77" spans="1:29" ht="16" thickBot="1" x14ac:dyDescent="0.4">
      <c r="A77" s="786" t="s">
        <v>12</v>
      </c>
      <c r="B77" s="17" t="s">
        <v>12</v>
      </c>
      <c r="C77" s="156">
        <f>C$4</f>
        <v>44562</v>
      </c>
      <c r="D77" s="156">
        <f t="shared" ref="D77:AA77" si="53">D$4</f>
        <v>44593</v>
      </c>
      <c r="E77" s="156">
        <f t="shared" si="53"/>
        <v>44621</v>
      </c>
      <c r="F77" s="156">
        <f t="shared" si="53"/>
        <v>44652</v>
      </c>
      <c r="G77" s="156">
        <f t="shared" si="53"/>
        <v>44682</v>
      </c>
      <c r="H77" s="156">
        <f t="shared" si="53"/>
        <v>44713</v>
      </c>
      <c r="I77" s="156">
        <f t="shared" si="53"/>
        <v>44743</v>
      </c>
      <c r="J77" s="156">
        <f t="shared" si="53"/>
        <v>44774</v>
      </c>
      <c r="K77" s="156">
        <f t="shared" si="53"/>
        <v>44805</v>
      </c>
      <c r="L77" s="156">
        <f t="shared" si="53"/>
        <v>44835</v>
      </c>
      <c r="M77" s="156">
        <f t="shared" si="53"/>
        <v>44866</v>
      </c>
      <c r="N77" s="156">
        <f t="shared" si="53"/>
        <v>44896</v>
      </c>
      <c r="O77" s="156">
        <f t="shared" si="53"/>
        <v>44927</v>
      </c>
      <c r="P77" s="156">
        <f t="shared" si="53"/>
        <v>44958</v>
      </c>
      <c r="Q77" s="156">
        <f t="shared" si="53"/>
        <v>44986</v>
      </c>
      <c r="R77" s="156">
        <f t="shared" si="53"/>
        <v>45017</v>
      </c>
      <c r="S77" s="156">
        <f t="shared" si="53"/>
        <v>45047</v>
      </c>
      <c r="T77" s="156">
        <f t="shared" si="53"/>
        <v>45078</v>
      </c>
      <c r="U77" s="156">
        <f t="shared" si="53"/>
        <v>45108</v>
      </c>
      <c r="V77" s="156">
        <f t="shared" si="53"/>
        <v>45139</v>
      </c>
      <c r="W77" s="156">
        <f t="shared" si="53"/>
        <v>45170</v>
      </c>
      <c r="X77" s="156">
        <f t="shared" si="53"/>
        <v>45200</v>
      </c>
      <c r="Y77" s="156">
        <f t="shared" si="53"/>
        <v>45231</v>
      </c>
      <c r="Z77" s="156">
        <f t="shared" si="53"/>
        <v>45261</v>
      </c>
      <c r="AA77" s="156">
        <f t="shared" si="53"/>
        <v>45292</v>
      </c>
      <c r="AC77" s="213"/>
    </row>
    <row r="78" spans="1:29" ht="15.75" customHeight="1" x14ac:dyDescent="0.35">
      <c r="A78" s="787"/>
      <c r="B78" s="13" t="str">
        <f>B59</f>
        <v>Air Comp</v>
      </c>
      <c r="C78" s="339">
        <f>'2M - SGS'!C78</f>
        <v>8.5109000000000004E-2</v>
      </c>
      <c r="D78" s="339">
        <f>'2M - SGS'!D78</f>
        <v>7.7715000000000006E-2</v>
      </c>
      <c r="E78" s="339">
        <f>'2M - SGS'!E78</f>
        <v>8.6136000000000004E-2</v>
      </c>
      <c r="F78" s="339">
        <f>'2M - SGS'!F78</f>
        <v>7.9796000000000006E-2</v>
      </c>
      <c r="G78" s="339">
        <f>'2M - SGS'!G78</f>
        <v>8.5334999999999994E-2</v>
      </c>
      <c r="H78" s="339">
        <f>'2M - SGS'!H78</f>
        <v>8.1994999999999998E-2</v>
      </c>
      <c r="I78" s="339">
        <f>'2M - SGS'!I78</f>
        <v>8.4098999999999993E-2</v>
      </c>
      <c r="J78" s="339">
        <f>'2M - SGS'!J78</f>
        <v>8.4198999999999996E-2</v>
      </c>
      <c r="K78" s="339">
        <f>'2M - SGS'!K78</f>
        <v>8.2512000000000002E-2</v>
      </c>
      <c r="L78" s="339">
        <f>'2M - SGS'!L78</f>
        <v>8.5277000000000006E-2</v>
      </c>
      <c r="M78" s="339">
        <f>'2M - SGS'!M78</f>
        <v>8.2588999999999996E-2</v>
      </c>
      <c r="N78" s="339">
        <f>'2M - SGS'!N78</f>
        <v>8.5237999999999994E-2</v>
      </c>
      <c r="O78" s="339">
        <f>'2M - SGS'!O78</f>
        <v>8.5109000000000004E-2</v>
      </c>
      <c r="P78" s="339">
        <f>'2M - SGS'!P78</f>
        <v>7.7715000000000006E-2</v>
      </c>
      <c r="Q78" s="339">
        <f>'2M - SGS'!Q78</f>
        <v>8.6136000000000004E-2</v>
      </c>
      <c r="R78" s="339">
        <f>'2M - SGS'!R78</f>
        <v>7.9796000000000006E-2</v>
      </c>
      <c r="S78" s="339">
        <f>'2M - SGS'!S78</f>
        <v>8.5334999999999994E-2</v>
      </c>
      <c r="T78" s="339">
        <f>'2M - SGS'!T78</f>
        <v>8.1994999999999998E-2</v>
      </c>
      <c r="U78" s="339">
        <f>'2M - SGS'!U78</f>
        <v>8.4098999999999993E-2</v>
      </c>
      <c r="V78" s="339">
        <f>'2M - SGS'!V78</f>
        <v>8.4198999999999996E-2</v>
      </c>
      <c r="W78" s="339">
        <f>'2M - SGS'!W78</f>
        <v>8.2512000000000002E-2</v>
      </c>
      <c r="X78" s="339">
        <f>'2M - SGS'!X78</f>
        <v>8.5277000000000006E-2</v>
      </c>
      <c r="Y78" s="339">
        <f>'2M - SGS'!Y78</f>
        <v>8.2588999999999996E-2</v>
      </c>
      <c r="Z78" s="339">
        <f>'2M - SGS'!Z78</f>
        <v>8.5237999999999994E-2</v>
      </c>
      <c r="AA78" s="339">
        <f>'2M - SGS'!AA78</f>
        <v>8.5109000000000004E-2</v>
      </c>
      <c r="AC78" s="229"/>
    </row>
    <row r="79" spans="1:29" ht="15.5" x14ac:dyDescent="0.35">
      <c r="A79" s="787"/>
      <c r="B79" s="13" t="str">
        <f t="shared" ref="B79:B90" si="54">B60</f>
        <v>Building Shell</v>
      </c>
      <c r="C79" s="339">
        <f>'2M - SGS'!C79</f>
        <v>0.107824</v>
      </c>
      <c r="D79" s="339">
        <f>'2M - SGS'!D79</f>
        <v>9.1051999999999994E-2</v>
      </c>
      <c r="E79" s="339">
        <f>'2M - SGS'!E79</f>
        <v>7.1135000000000004E-2</v>
      </c>
      <c r="F79" s="339">
        <f>'2M - SGS'!F79</f>
        <v>4.1179E-2</v>
      </c>
      <c r="G79" s="339">
        <f>'2M - SGS'!G79</f>
        <v>4.4423999999999998E-2</v>
      </c>
      <c r="H79" s="339">
        <f>'2M - SGS'!H79</f>
        <v>0.106128</v>
      </c>
      <c r="I79" s="339">
        <f>'2M - SGS'!I79</f>
        <v>0.14288100000000001</v>
      </c>
      <c r="J79" s="339">
        <f>'2M - SGS'!J79</f>
        <v>0.133494</v>
      </c>
      <c r="K79" s="339">
        <f>'2M - SGS'!K79</f>
        <v>5.781E-2</v>
      </c>
      <c r="L79" s="339">
        <f>'2M - SGS'!L79</f>
        <v>3.8018000000000003E-2</v>
      </c>
      <c r="M79" s="339">
        <f>'2M - SGS'!M79</f>
        <v>6.2103999999999999E-2</v>
      </c>
      <c r="N79" s="339">
        <f>'2M - SGS'!N79</f>
        <v>0.10395</v>
      </c>
      <c r="O79" s="339">
        <f>'2M - SGS'!O79</f>
        <v>0.107824</v>
      </c>
      <c r="P79" s="339">
        <f>'2M - SGS'!P79</f>
        <v>9.1051999999999994E-2</v>
      </c>
      <c r="Q79" s="339">
        <f>'2M - SGS'!Q79</f>
        <v>7.1135000000000004E-2</v>
      </c>
      <c r="R79" s="339">
        <f>'2M - SGS'!R79</f>
        <v>4.1179E-2</v>
      </c>
      <c r="S79" s="339">
        <f>'2M - SGS'!S79</f>
        <v>4.4423999999999998E-2</v>
      </c>
      <c r="T79" s="339">
        <f>'2M - SGS'!T79</f>
        <v>0.106128</v>
      </c>
      <c r="U79" s="339">
        <f>'2M - SGS'!U79</f>
        <v>0.14288100000000001</v>
      </c>
      <c r="V79" s="339">
        <f>'2M - SGS'!V79</f>
        <v>0.133494</v>
      </c>
      <c r="W79" s="339">
        <f>'2M - SGS'!W79</f>
        <v>5.781E-2</v>
      </c>
      <c r="X79" s="339">
        <f>'2M - SGS'!X79</f>
        <v>3.8018000000000003E-2</v>
      </c>
      <c r="Y79" s="339">
        <f>'2M - SGS'!Y79</f>
        <v>6.2103999999999999E-2</v>
      </c>
      <c r="Z79" s="339">
        <f>'2M - SGS'!Z79</f>
        <v>0.10395</v>
      </c>
      <c r="AA79" s="339">
        <f>'2M - SGS'!AA79</f>
        <v>0.107824</v>
      </c>
      <c r="AC79" s="229"/>
    </row>
    <row r="80" spans="1:29" ht="15.5" x14ac:dyDescent="0.35">
      <c r="A80" s="787"/>
      <c r="B80" s="13" t="str">
        <f t="shared" si="54"/>
        <v>Cooking</v>
      </c>
      <c r="C80" s="339">
        <f>'2M - SGS'!C80</f>
        <v>8.6096000000000006E-2</v>
      </c>
      <c r="D80" s="339">
        <f>'2M - SGS'!D80</f>
        <v>7.8608999999999998E-2</v>
      </c>
      <c r="E80" s="339">
        <f>'2M - SGS'!E80</f>
        <v>8.1547999999999995E-2</v>
      </c>
      <c r="F80" s="339">
        <f>'2M - SGS'!F80</f>
        <v>7.2947999999999999E-2</v>
      </c>
      <c r="G80" s="339">
        <f>'2M - SGS'!G80</f>
        <v>8.6277000000000006E-2</v>
      </c>
      <c r="H80" s="339">
        <f>'2M - SGS'!H80</f>
        <v>8.3294000000000007E-2</v>
      </c>
      <c r="I80" s="339">
        <f>'2M - SGS'!I80</f>
        <v>8.5859000000000005E-2</v>
      </c>
      <c r="J80" s="339">
        <f>'2M - SGS'!J80</f>
        <v>8.5885000000000003E-2</v>
      </c>
      <c r="K80" s="339">
        <f>'2M - SGS'!K80</f>
        <v>8.3474999999999994E-2</v>
      </c>
      <c r="L80" s="339">
        <f>'2M - SGS'!L80</f>
        <v>8.6262000000000005E-2</v>
      </c>
      <c r="M80" s="339">
        <f>'2M - SGS'!M80</f>
        <v>8.3496000000000001E-2</v>
      </c>
      <c r="N80" s="339">
        <f>'2M - SGS'!N80</f>
        <v>8.6250999999999994E-2</v>
      </c>
      <c r="O80" s="339">
        <f>'2M - SGS'!O80</f>
        <v>8.6096000000000006E-2</v>
      </c>
      <c r="P80" s="339">
        <f>'2M - SGS'!P80</f>
        <v>7.8608999999999998E-2</v>
      </c>
      <c r="Q80" s="339">
        <f>'2M - SGS'!Q80</f>
        <v>8.1547999999999995E-2</v>
      </c>
      <c r="R80" s="339">
        <f>'2M - SGS'!R80</f>
        <v>7.2947999999999999E-2</v>
      </c>
      <c r="S80" s="339">
        <f>'2M - SGS'!S80</f>
        <v>8.6277000000000006E-2</v>
      </c>
      <c r="T80" s="339">
        <f>'2M - SGS'!T80</f>
        <v>8.3294000000000007E-2</v>
      </c>
      <c r="U80" s="339">
        <f>'2M - SGS'!U80</f>
        <v>8.5859000000000005E-2</v>
      </c>
      <c r="V80" s="339">
        <f>'2M - SGS'!V80</f>
        <v>8.5885000000000003E-2</v>
      </c>
      <c r="W80" s="339">
        <f>'2M - SGS'!W80</f>
        <v>8.3474999999999994E-2</v>
      </c>
      <c r="X80" s="339">
        <f>'2M - SGS'!X80</f>
        <v>8.6262000000000005E-2</v>
      </c>
      <c r="Y80" s="339">
        <f>'2M - SGS'!Y80</f>
        <v>8.3496000000000001E-2</v>
      </c>
      <c r="Z80" s="339">
        <f>'2M - SGS'!Z80</f>
        <v>8.6250999999999994E-2</v>
      </c>
      <c r="AA80" s="339">
        <f>'2M - SGS'!AA80</f>
        <v>8.6096000000000006E-2</v>
      </c>
      <c r="AC80" s="229"/>
    </row>
    <row r="81" spans="1:29" ht="15.5" x14ac:dyDescent="0.35">
      <c r="A81" s="787"/>
      <c r="B81" s="13" t="str">
        <f t="shared" si="54"/>
        <v>Cooling</v>
      </c>
      <c r="C81" s="339">
        <f>'2M - SGS'!C81</f>
        <v>6.0000000000000002E-6</v>
      </c>
      <c r="D81" s="339">
        <f>'2M - SGS'!D81</f>
        <v>2.4699999999999999E-4</v>
      </c>
      <c r="E81" s="339">
        <f>'2M - SGS'!E81</f>
        <v>7.2360000000000002E-3</v>
      </c>
      <c r="F81" s="339">
        <f>'2M - SGS'!F81</f>
        <v>2.1690999999999998E-2</v>
      </c>
      <c r="G81" s="339">
        <f>'2M - SGS'!G81</f>
        <v>6.2979999999999994E-2</v>
      </c>
      <c r="H81" s="339">
        <f>'2M - SGS'!H81</f>
        <v>0.21317</v>
      </c>
      <c r="I81" s="339">
        <f>'2M - SGS'!I81</f>
        <v>0.29002899999999998</v>
      </c>
      <c r="J81" s="339">
        <f>'2M - SGS'!J81</f>
        <v>0.270206</v>
      </c>
      <c r="K81" s="339">
        <f>'2M - SGS'!K81</f>
        <v>0.108695</v>
      </c>
      <c r="L81" s="339">
        <f>'2M - SGS'!L81</f>
        <v>1.9643000000000001E-2</v>
      </c>
      <c r="M81" s="339">
        <f>'2M - SGS'!M81</f>
        <v>6.0299999999999998E-3</v>
      </c>
      <c r="N81" s="339">
        <f>'2M - SGS'!N81</f>
        <v>6.3999999999999997E-5</v>
      </c>
      <c r="O81" s="339">
        <f>'2M - SGS'!O81</f>
        <v>6.0000000000000002E-6</v>
      </c>
      <c r="P81" s="339">
        <f>'2M - SGS'!P81</f>
        <v>2.4699999999999999E-4</v>
      </c>
      <c r="Q81" s="339">
        <f>'2M - SGS'!Q81</f>
        <v>7.2360000000000002E-3</v>
      </c>
      <c r="R81" s="339">
        <f>'2M - SGS'!R81</f>
        <v>2.1690999999999998E-2</v>
      </c>
      <c r="S81" s="339">
        <f>'2M - SGS'!S81</f>
        <v>6.2979999999999994E-2</v>
      </c>
      <c r="T81" s="339">
        <f>'2M - SGS'!T81</f>
        <v>0.21317</v>
      </c>
      <c r="U81" s="339">
        <f>'2M - SGS'!U81</f>
        <v>0.29002899999999998</v>
      </c>
      <c r="V81" s="339">
        <f>'2M - SGS'!V81</f>
        <v>0.270206</v>
      </c>
      <c r="W81" s="339">
        <f>'2M - SGS'!W81</f>
        <v>0.108695</v>
      </c>
      <c r="X81" s="339">
        <f>'2M - SGS'!X81</f>
        <v>1.9643000000000001E-2</v>
      </c>
      <c r="Y81" s="339">
        <f>'2M - SGS'!Y81</f>
        <v>6.0299999999999998E-3</v>
      </c>
      <c r="Z81" s="339">
        <f>'2M - SGS'!Z81</f>
        <v>6.3999999999999997E-5</v>
      </c>
      <c r="AA81" s="339">
        <f>'2M - SGS'!AA81</f>
        <v>6.0000000000000002E-6</v>
      </c>
      <c r="AC81" s="229"/>
    </row>
    <row r="82" spans="1:29" ht="15.5" x14ac:dyDescent="0.35">
      <c r="A82" s="787"/>
      <c r="B82" s="13" t="str">
        <f t="shared" si="54"/>
        <v>Ext Lighting</v>
      </c>
      <c r="C82" s="339">
        <f>'2M - SGS'!C82</f>
        <v>0.106265</v>
      </c>
      <c r="D82" s="339">
        <f>'2M - SGS'!D82</f>
        <v>8.2161999999999999E-2</v>
      </c>
      <c r="E82" s="339">
        <f>'2M - SGS'!E82</f>
        <v>7.0887000000000006E-2</v>
      </c>
      <c r="F82" s="339">
        <f>'2M - SGS'!F82</f>
        <v>6.8145999999999998E-2</v>
      </c>
      <c r="G82" s="339">
        <f>'2M - SGS'!G82</f>
        <v>8.1852999999999995E-2</v>
      </c>
      <c r="H82" s="339">
        <f>'2M - SGS'!H82</f>
        <v>6.7163E-2</v>
      </c>
      <c r="I82" s="339">
        <f>'2M - SGS'!I82</f>
        <v>8.6751999999999996E-2</v>
      </c>
      <c r="J82" s="339">
        <f>'2M - SGS'!J82</f>
        <v>6.9401000000000004E-2</v>
      </c>
      <c r="K82" s="339">
        <f>'2M - SGS'!K82</f>
        <v>8.2907999999999996E-2</v>
      </c>
      <c r="L82" s="339">
        <f>'2M - SGS'!L82</f>
        <v>0.100507</v>
      </c>
      <c r="M82" s="339">
        <f>'2M - SGS'!M82</f>
        <v>8.7251999999999996E-2</v>
      </c>
      <c r="N82" s="339">
        <f>'2M - SGS'!N82</f>
        <v>9.6703999999999998E-2</v>
      </c>
      <c r="O82" s="339">
        <f>'2M - SGS'!O82</f>
        <v>0.106265</v>
      </c>
      <c r="P82" s="339">
        <f>'2M - SGS'!P82</f>
        <v>8.2161999999999999E-2</v>
      </c>
      <c r="Q82" s="339">
        <f>'2M - SGS'!Q82</f>
        <v>7.0887000000000006E-2</v>
      </c>
      <c r="R82" s="339">
        <f>'2M - SGS'!R82</f>
        <v>6.8145999999999998E-2</v>
      </c>
      <c r="S82" s="339">
        <f>'2M - SGS'!S82</f>
        <v>8.1852999999999995E-2</v>
      </c>
      <c r="T82" s="339">
        <f>'2M - SGS'!T82</f>
        <v>6.7163E-2</v>
      </c>
      <c r="U82" s="339">
        <f>'2M - SGS'!U82</f>
        <v>8.6751999999999996E-2</v>
      </c>
      <c r="V82" s="339">
        <f>'2M - SGS'!V82</f>
        <v>6.9401000000000004E-2</v>
      </c>
      <c r="W82" s="339">
        <f>'2M - SGS'!W82</f>
        <v>8.2907999999999996E-2</v>
      </c>
      <c r="X82" s="339">
        <f>'2M - SGS'!X82</f>
        <v>0.100507</v>
      </c>
      <c r="Y82" s="339">
        <f>'2M - SGS'!Y82</f>
        <v>8.7251999999999996E-2</v>
      </c>
      <c r="Z82" s="339">
        <f>'2M - SGS'!Z82</f>
        <v>9.6703999999999998E-2</v>
      </c>
      <c r="AA82" s="339">
        <f>'2M - SGS'!AA82</f>
        <v>0.106265</v>
      </c>
      <c r="AC82" s="229"/>
    </row>
    <row r="83" spans="1:29" ht="15.5" x14ac:dyDescent="0.35">
      <c r="A83" s="787"/>
      <c r="B83" s="13" t="str">
        <f t="shared" si="54"/>
        <v>Heating</v>
      </c>
      <c r="C83" s="339">
        <f>'2M - SGS'!C83</f>
        <v>0.210397</v>
      </c>
      <c r="D83" s="339">
        <f>'2M - SGS'!D83</f>
        <v>0.17743600000000001</v>
      </c>
      <c r="E83" s="339">
        <f>'2M - SGS'!E83</f>
        <v>0.13192400000000001</v>
      </c>
      <c r="F83" s="339">
        <f>'2M - SGS'!F83</f>
        <v>5.9718E-2</v>
      </c>
      <c r="G83" s="339">
        <f>'2M - SGS'!G83</f>
        <v>2.6769000000000001E-2</v>
      </c>
      <c r="H83" s="339">
        <f>'2M - SGS'!H83</f>
        <v>4.2950000000000002E-3</v>
      </c>
      <c r="I83" s="339">
        <f>'2M - SGS'!I83</f>
        <v>2.895E-3</v>
      </c>
      <c r="J83" s="339">
        <f>'2M - SGS'!J83</f>
        <v>3.4320000000000002E-3</v>
      </c>
      <c r="K83" s="339">
        <f>'2M - SGS'!K83</f>
        <v>9.4020000000000006E-3</v>
      </c>
      <c r="L83" s="339">
        <f>'2M - SGS'!L83</f>
        <v>5.5496999999999998E-2</v>
      </c>
      <c r="M83" s="339">
        <f>'2M - SGS'!M83</f>
        <v>0.115452</v>
      </c>
      <c r="N83" s="339">
        <f>'2M - SGS'!N83</f>
        <v>0.20278099999999999</v>
      </c>
      <c r="O83" s="339">
        <f>'2M - SGS'!O83</f>
        <v>0.210397</v>
      </c>
      <c r="P83" s="339">
        <f>'2M - SGS'!P83</f>
        <v>0.17743600000000001</v>
      </c>
      <c r="Q83" s="339">
        <f>'2M - SGS'!Q83</f>
        <v>0.13192400000000001</v>
      </c>
      <c r="R83" s="339">
        <f>'2M - SGS'!R83</f>
        <v>5.9718E-2</v>
      </c>
      <c r="S83" s="339">
        <f>'2M - SGS'!S83</f>
        <v>2.6769000000000001E-2</v>
      </c>
      <c r="T83" s="339">
        <f>'2M - SGS'!T83</f>
        <v>4.2950000000000002E-3</v>
      </c>
      <c r="U83" s="339">
        <f>'2M - SGS'!U83</f>
        <v>2.895E-3</v>
      </c>
      <c r="V83" s="339">
        <f>'2M - SGS'!V83</f>
        <v>3.4320000000000002E-3</v>
      </c>
      <c r="W83" s="339">
        <f>'2M - SGS'!W83</f>
        <v>9.4020000000000006E-3</v>
      </c>
      <c r="X83" s="339">
        <f>'2M - SGS'!X83</f>
        <v>5.5496999999999998E-2</v>
      </c>
      <c r="Y83" s="339">
        <f>'2M - SGS'!Y83</f>
        <v>0.115452</v>
      </c>
      <c r="Z83" s="339">
        <f>'2M - SGS'!Z83</f>
        <v>0.20278099999999999</v>
      </c>
      <c r="AA83" s="339">
        <f>'2M - SGS'!AA83</f>
        <v>0.210397</v>
      </c>
      <c r="AC83" s="229"/>
    </row>
    <row r="84" spans="1:29" ht="15.5" x14ac:dyDescent="0.35">
      <c r="A84" s="787"/>
      <c r="B84" s="13" t="str">
        <f t="shared" si="54"/>
        <v>HVAC</v>
      </c>
      <c r="C84" s="339">
        <f>'2M - SGS'!C84</f>
        <v>0.107824</v>
      </c>
      <c r="D84" s="339">
        <f>'2M - SGS'!D84</f>
        <v>9.1051999999999994E-2</v>
      </c>
      <c r="E84" s="339">
        <f>'2M - SGS'!E84</f>
        <v>7.1135000000000004E-2</v>
      </c>
      <c r="F84" s="339">
        <f>'2M - SGS'!F84</f>
        <v>4.1179E-2</v>
      </c>
      <c r="G84" s="339">
        <f>'2M - SGS'!G84</f>
        <v>4.4423999999999998E-2</v>
      </c>
      <c r="H84" s="339">
        <f>'2M - SGS'!H84</f>
        <v>0.106128</v>
      </c>
      <c r="I84" s="339">
        <f>'2M - SGS'!I84</f>
        <v>0.14288100000000001</v>
      </c>
      <c r="J84" s="339">
        <f>'2M - SGS'!J84</f>
        <v>0.133494</v>
      </c>
      <c r="K84" s="339">
        <f>'2M - SGS'!K84</f>
        <v>5.781E-2</v>
      </c>
      <c r="L84" s="339">
        <f>'2M - SGS'!L84</f>
        <v>3.8018000000000003E-2</v>
      </c>
      <c r="M84" s="339">
        <f>'2M - SGS'!M84</f>
        <v>6.2103999999999999E-2</v>
      </c>
      <c r="N84" s="339">
        <f>'2M - SGS'!N84</f>
        <v>0.10395</v>
      </c>
      <c r="O84" s="339">
        <f>'2M - SGS'!O84</f>
        <v>0.107824</v>
      </c>
      <c r="P84" s="339">
        <f>'2M - SGS'!P84</f>
        <v>9.1051999999999994E-2</v>
      </c>
      <c r="Q84" s="339">
        <f>'2M - SGS'!Q84</f>
        <v>7.1135000000000004E-2</v>
      </c>
      <c r="R84" s="339">
        <f>'2M - SGS'!R84</f>
        <v>4.1179E-2</v>
      </c>
      <c r="S84" s="339">
        <f>'2M - SGS'!S84</f>
        <v>4.4423999999999998E-2</v>
      </c>
      <c r="T84" s="339">
        <f>'2M - SGS'!T84</f>
        <v>0.106128</v>
      </c>
      <c r="U84" s="339">
        <f>'2M - SGS'!U84</f>
        <v>0.14288100000000001</v>
      </c>
      <c r="V84" s="339">
        <f>'2M - SGS'!V84</f>
        <v>0.133494</v>
      </c>
      <c r="W84" s="339">
        <f>'2M - SGS'!W84</f>
        <v>5.781E-2</v>
      </c>
      <c r="X84" s="339">
        <f>'2M - SGS'!X84</f>
        <v>3.8018000000000003E-2</v>
      </c>
      <c r="Y84" s="339">
        <f>'2M - SGS'!Y84</f>
        <v>6.2103999999999999E-2</v>
      </c>
      <c r="Z84" s="339">
        <f>'2M - SGS'!Z84</f>
        <v>0.10395</v>
      </c>
      <c r="AA84" s="339">
        <f>'2M - SGS'!AA84</f>
        <v>0.107824</v>
      </c>
      <c r="AC84" s="229"/>
    </row>
    <row r="85" spans="1:29" ht="15.5" x14ac:dyDescent="0.35">
      <c r="A85" s="787"/>
      <c r="B85" s="13" t="str">
        <f t="shared" si="54"/>
        <v>Lighting</v>
      </c>
      <c r="C85" s="339">
        <f>'2M - SGS'!C85</f>
        <v>9.3563999999999994E-2</v>
      </c>
      <c r="D85" s="339">
        <f>'2M - SGS'!D85</f>
        <v>7.2162000000000004E-2</v>
      </c>
      <c r="E85" s="339">
        <f>'2M - SGS'!E85</f>
        <v>7.8372999999999998E-2</v>
      </c>
      <c r="F85" s="339">
        <f>'2M - SGS'!F85</f>
        <v>7.6534000000000005E-2</v>
      </c>
      <c r="G85" s="339">
        <f>'2M - SGS'!G85</f>
        <v>9.4246999999999997E-2</v>
      </c>
      <c r="H85" s="339">
        <f>'2M - SGS'!H85</f>
        <v>7.5599E-2</v>
      </c>
      <c r="I85" s="339">
        <f>'2M - SGS'!I85</f>
        <v>9.6199999999999994E-2</v>
      </c>
      <c r="J85" s="339">
        <f>'2M - SGS'!J85</f>
        <v>7.7077999999999994E-2</v>
      </c>
      <c r="K85" s="339">
        <f>'2M - SGS'!K85</f>
        <v>8.1374000000000002E-2</v>
      </c>
      <c r="L85" s="339">
        <f>'2M - SGS'!L85</f>
        <v>9.4072000000000003E-2</v>
      </c>
      <c r="M85" s="339">
        <f>'2M - SGS'!M85</f>
        <v>7.6706999999999997E-2</v>
      </c>
      <c r="N85" s="339">
        <f>'2M - SGS'!N85</f>
        <v>8.4089999999999998E-2</v>
      </c>
      <c r="O85" s="339">
        <f>'2M - SGS'!O85</f>
        <v>9.3563999999999994E-2</v>
      </c>
      <c r="P85" s="339">
        <f>'2M - SGS'!P85</f>
        <v>7.2162000000000004E-2</v>
      </c>
      <c r="Q85" s="339">
        <f>'2M - SGS'!Q85</f>
        <v>7.8372999999999998E-2</v>
      </c>
      <c r="R85" s="339">
        <f>'2M - SGS'!R85</f>
        <v>7.6534000000000005E-2</v>
      </c>
      <c r="S85" s="339">
        <f>'2M - SGS'!S85</f>
        <v>9.4246999999999997E-2</v>
      </c>
      <c r="T85" s="339">
        <f>'2M - SGS'!T85</f>
        <v>7.5599E-2</v>
      </c>
      <c r="U85" s="339">
        <f>'2M - SGS'!U85</f>
        <v>9.6199999999999994E-2</v>
      </c>
      <c r="V85" s="339">
        <f>'2M - SGS'!V85</f>
        <v>7.7077999999999994E-2</v>
      </c>
      <c r="W85" s="339">
        <f>'2M - SGS'!W85</f>
        <v>8.1374000000000002E-2</v>
      </c>
      <c r="X85" s="339">
        <f>'2M - SGS'!X85</f>
        <v>9.4072000000000003E-2</v>
      </c>
      <c r="Y85" s="339">
        <f>'2M - SGS'!Y85</f>
        <v>7.6706999999999997E-2</v>
      </c>
      <c r="Z85" s="339">
        <f>'2M - SGS'!Z85</f>
        <v>8.4089999999999998E-2</v>
      </c>
      <c r="AA85" s="339">
        <f>'2M - SGS'!AA85</f>
        <v>9.3563999999999994E-2</v>
      </c>
      <c r="AC85" s="229"/>
    </row>
    <row r="86" spans="1:29" ht="15.5" x14ac:dyDescent="0.35">
      <c r="A86" s="787"/>
      <c r="B86" s="13" t="str">
        <f t="shared" si="54"/>
        <v>Miscellaneous</v>
      </c>
      <c r="C86" s="339">
        <f>'2M - SGS'!C86</f>
        <v>8.5109000000000004E-2</v>
      </c>
      <c r="D86" s="339">
        <f>'2M - SGS'!D86</f>
        <v>7.7715000000000006E-2</v>
      </c>
      <c r="E86" s="339">
        <f>'2M - SGS'!E86</f>
        <v>8.6136000000000004E-2</v>
      </c>
      <c r="F86" s="339">
        <f>'2M - SGS'!F86</f>
        <v>7.9796000000000006E-2</v>
      </c>
      <c r="G86" s="339">
        <f>'2M - SGS'!G86</f>
        <v>8.5334999999999994E-2</v>
      </c>
      <c r="H86" s="339">
        <f>'2M - SGS'!H86</f>
        <v>8.1994999999999998E-2</v>
      </c>
      <c r="I86" s="339">
        <f>'2M - SGS'!I86</f>
        <v>8.4098999999999993E-2</v>
      </c>
      <c r="J86" s="339">
        <f>'2M - SGS'!J86</f>
        <v>8.4198999999999996E-2</v>
      </c>
      <c r="K86" s="339">
        <f>'2M - SGS'!K86</f>
        <v>8.2512000000000002E-2</v>
      </c>
      <c r="L86" s="339">
        <f>'2M - SGS'!L86</f>
        <v>8.5277000000000006E-2</v>
      </c>
      <c r="M86" s="339">
        <f>'2M - SGS'!M86</f>
        <v>8.2588999999999996E-2</v>
      </c>
      <c r="N86" s="339">
        <f>'2M - SGS'!N86</f>
        <v>8.5237999999999994E-2</v>
      </c>
      <c r="O86" s="339">
        <f>'2M - SGS'!O86</f>
        <v>8.5109000000000004E-2</v>
      </c>
      <c r="P86" s="339">
        <f>'2M - SGS'!P86</f>
        <v>7.7715000000000006E-2</v>
      </c>
      <c r="Q86" s="339">
        <f>'2M - SGS'!Q86</f>
        <v>8.6136000000000004E-2</v>
      </c>
      <c r="R86" s="339">
        <f>'2M - SGS'!R86</f>
        <v>7.9796000000000006E-2</v>
      </c>
      <c r="S86" s="339">
        <f>'2M - SGS'!S86</f>
        <v>8.5334999999999994E-2</v>
      </c>
      <c r="T86" s="339">
        <f>'2M - SGS'!T86</f>
        <v>8.1994999999999998E-2</v>
      </c>
      <c r="U86" s="339">
        <f>'2M - SGS'!U86</f>
        <v>8.4098999999999993E-2</v>
      </c>
      <c r="V86" s="339">
        <f>'2M - SGS'!V86</f>
        <v>8.4198999999999996E-2</v>
      </c>
      <c r="W86" s="339">
        <f>'2M - SGS'!W86</f>
        <v>8.2512000000000002E-2</v>
      </c>
      <c r="X86" s="339">
        <f>'2M - SGS'!X86</f>
        <v>8.5277000000000006E-2</v>
      </c>
      <c r="Y86" s="339">
        <f>'2M - SGS'!Y86</f>
        <v>8.2588999999999996E-2</v>
      </c>
      <c r="Z86" s="339">
        <f>'2M - SGS'!Z86</f>
        <v>8.5237999999999994E-2</v>
      </c>
      <c r="AA86" s="339">
        <f>'2M - SGS'!AA86</f>
        <v>8.5109000000000004E-2</v>
      </c>
      <c r="AC86" s="229"/>
    </row>
    <row r="87" spans="1:29" ht="15.5" x14ac:dyDescent="0.35">
      <c r="A87" s="787"/>
      <c r="B87" s="13" t="str">
        <f t="shared" si="54"/>
        <v>Motors</v>
      </c>
      <c r="C87" s="339">
        <f>'2M - SGS'!C87</f>
        <v>8.5109000000000004E-2</v>
      </c>
      <c r="D87" s="339">
        <f>'2M - SGS'!D87</f>
        <v>7.7715000000000006E-2</v>
      </c>
      <c r="E87" s="339">
        <f>'2M - SGS'!E87</f>
        <v>8.6136000000000004E-2</v>
      </c>
      <c r="F87" s="339">
        <f>'2M - SGS'!F87</f>
        <v>7.9796000000000006E-2</v>
      </c>
      <c r="G87" s="339">
        <f>'2M - SGS'!G87</f>
        <v>8.5334999999999994E-2</v>
      </c>
      <c r="H87" s="339">
        <f>'2M - SGS'!H87</f>
        <v>8.1994999999999998E-2</v>
      </c>
      <c r="I87" s="339">
        <f>'2M - SGS'!I87</f>
        <v>8.4098999999999993E-2</v>
      </c>
      <c r="J87" s="339">
        <f>'2M - SGS'!J87</f>
        <v>8.4198999999999996E-2</v>
      </c>
      <c r="K87" s="339">
        <f>'2M - SGS'!K87</f>
        <v>8.2512000000000002E-2</v>
      </c>
      <c r="L87" s="339">
        <f>'2M - SGS'!L87</f>
        <v>8.5277000000000006E-2</v>
      </c>
      <c r="M87" s="339">
        <f>'2M - SGS'!M87</f>
        <v>8.2588999999999996E-2</v>
      </c>
      <c r="N87" s="339">
        <f>'2M - SGS'!N87</f>
        <v>8.5237999999999994E-2</v>
      </c>
      <c r="O87" s="339">
        <f>'2M - SGS'!O87</f>
        <v>8.5109000000000004E-2</v>
      </c>
      <c r="P87" s="339">
        <f>'2M - SGS'!P87</f>
        <v>7.7715000000000006E-2</v>
      </c>
      <c r="Q87" s="339">
        <f>'2M - SGS'!Q87</f>
        <v>8.6136000000000004E-2</v>
      </c>
      <c r="R87" s="339">
        <f>'2M - SGS'!R87</f>
        <v>7.9796000000000006E-2</v>
      </c>
      <c r="S87" s="339">
        <f>'2M - SGS'!S87</f>
        <v>8.5334999999999994E-2</v>
      </c>
      <c r="T87" s="339">
        <f>'2M - SGS'!T87</f>
        <v>8.1994999999999998E-2</v>
      </c>
      <c r="U87" s="339">
        <f>'2M - SGS'!U87</f>
        <v>8.4098999999999993E-2</v>
      </c>
      <c r="V87" s="339">
        <f>'2M - SGS'!V87</f>
        <v>8.4198999999999996E-2</v>
      </c>
      <c r="W87" s="339">
        <f>'2M - SGS'!W87</f>
        <v>8.2512000000000002E-2</v>
      </c>
      <c r="X87" s="339">
        <f>'2M - SGS'!X87</f>
        <v>8.5277000000000006E-2</v>
      </c>
      <c r="Y87" s="339">
        <f>'2M - SGS'!Y87</f>
        <v>8.2588999999999996E-2</v>
      </c>
      <c r="Z87" s="339">
        <f>'2M - SGS'!Z87</f>
        <v>8.5237999999999994E-2</v>
      </c>
      <c r="AA87" s="339">
        <f>'2M - SGS'!AA87</f>
        <v>8.5109000000000004E-2</v>
      </c>
      <c r="AC87" s="229"/>
    </row>
    <row r="88" spans="1:29" ht="15.5" x14ac:dyDescent="0.35">
      <c r="A88" s="787"/>
      <c r="B88" s="13" t="str">
        <f t="shared" si="54"/>
        <v>Process</v>
      </c>
      <c r="C88" s="339">
        <f>'2M - SGS'!C88</f>
        <v>8.5109000000000004E-2</v>
      </c>
      <c r="D88" s="339">
        <f>'2M - SGS'!D88</f>
        <v>7.7715000000000006E-2</v>
      </c>
      <c r="E88" s="339">
        <f>'2M - SGS'!E88</f>
        <v>8.6136000000000004E-2</v>
      </c>
      <c r="F88" s="339">
        <f>'2M - SGS'!F88</f>
        <v>7.9796000000000006E-2</v>
      </c>
      <c r="G88" s="339">
        <f>'2M - SGS'!G88</f>
        <v>8.5334999999999994E-2</v>
      </c>
      <c r="H88" s="339">
        <f>'2M - SGS'!H88</f>
        <v>8.1994999999999998E-2</v>
      </c>
      <c r="I88" s="339">
        <f>'2M - SGS'!I88</f>
        <v>8.4098999999999993E-2</v>
      </c>
      <c r="J88" s="339">
        <f>'2M - SGS'!J88</f>
        <v>8.4198999999999996E-2</v>
      </c>
      <c r="K88" s="339">
        <f>'2M - SGS'!K88</f>
        <v>8.2512000000000002E-2</v>
      </c>
      <c r="L88" s="339">
        <f>'2M - SGS'!L88</f>
        <v>8.5277000000000006E-2</v>
      </c>
      <c r="M88" s="339">
        <f>'2M - SGS'!M88</f>
        <v>8.2588999999999996E-2</v>
      </c>
      <c r="N88" s="339">
        <f>'2M - SGS'!N88</f>
        <v>8.5237999999999994E-2</v>
      </c>
      <c r="O88" s="339">
        <f>'2M - SGS'!O88</f>
        <v>8.5109000000000004E-2</v>
      </c>
      <c r="P88" s="339">
        <f>'2M - SGS'!P88</f>
        <v>7.7715000000000006E-2</v>
      </c>
      <c r="Q88" s="339">
        <f>'2M - SGS'!Q88</f>
        <v>8.6136000000000004E-2</v>
      </c>
      <c r="R88" s="339">
        <f>'2M - SGS'!R88</f>
        <v>7.9796000000000006E-2</v>
      </c>
      <c r="S88" s="339">
        <f>'2M - SGS'!S88</f>
        <v>8.5334999999999994E-2</v>
      </c>
      <c r="T88" s="339">
        <f>'2M - SGS'!T88</f>
        <v>8.1994999999999998E-2</v>
      </c>
      <c r="U88" s="339">
        <f>'2M - SGS'!U88</f>
        <v>8.4098999999999993E-2</v>
      </c>
      <c r="V88" s="339">
        <f>'2M - SGS'!V88</f>
        <v>8.4198999999999996E-2</v>
      </c>
      <c r="W88" s="339">
        <f>'2M - SGS'!W88</f>
        <v>8.2512000000000002E-2</v>
      </c>
      <c r="X88" s="339">
        <f>'2M - SGS'!X88</f>
        <v>8.5277000000000006E-2</v>
      </c>
      <c r="Y88" s="339">
        <f>'2M - SGS'!Y88</f>
        <v>8.2588999999999996E-2</v>
      </c>
      <c r="Z88" s="339">
        <f>'2M - SGS'!Z88</f>
        <v>8.5237999999999994E-2</v>
      </c>
      <c r="AA88" s="339">
        <f>'2M - SGS'!AA88</f>
        <v>8.5109000000000004E-2</v>
      </c>
      <c r="AC88" s="229"/>
    </row>
    <row r="89" spans="1:29" ht="15.5" x14ac:dyDescent="0.35">
      <c r="A89" s="787"/>
      <c r="B89" s="13" t="str">
        <f t="shared" si="54"/>
        <v>Refrigeration</v>
      </c>
      <c r="C89" s="339">
        <f>'2M - SGS'!C89</f>
        <v>8.3486000000000005E-2</v>
      </c>
      <c r="D89" s="339">
        <f>'2M - SGS'!D89</f>
        <v>7.6158000000000003E-2</v>
      </c>
      <c r="E89" s="339">
        <f>'2M - SGS'!E89</f>
        <v>8.3346000000000003E-2</v>
      </c>
      <c r="F89" s="339">
        <f>'2M - SGS'!F89</f>
        <v>8.0782999999999994E-2</v>
      </c>
      <c r="G89" s="339">
        <f>'2M - SGS'!G89</f>
        <v>8.5133E-2</v>
      </c>
      <c r="H89" s="339">
        <f>'2M - SGS'!H89</f>
        <v>8.4294999999999995E-2</v>
      </c>
      <c r="I89" s="339">
        <f>'2M - SGS'!I89</f>
        <v>8.7456999999999993E-2</v>
      </c>
      <c r="J89" s="339">
        <f>'2M - SGS'!J89</f>
        <v>8.7230000000000002E-2</v>
      </c>
      <c r="K89" s="339">
        <f>'2M - SGS'!K89</f>
        <v>8.3319000000000004E-2</v>
      </c>
      <c r="L89" s="339">
        <f>'2M - SGS'!L89</f>
        <v>8.4562999999999999E-2</v>
      </c>
      <c r="M89" s="339">
        <f>'2M - SGS'!M89</f>
        <v>8.1112000000000004E-2</v>
      </c>
      <c r="N89" s="339">
        <f>'2M - SGS'!N89</f>
        <v>8.3118999999999998E-2</v>
      </c>
      <c r="O89" s="339">
        <f>'2M - SGS'!O89</f>
        <v>8.3486000000000005E-2</v>
      </c>
      <c r="P89" s="339">
        <f>'2M - SGS'!P89</f>
        <v>7.6158000000000003E-2</v>
      </c>
      <c r="Q89" s="339">
        <f>'2M - SGS'!Q89</f>
        <v>8.3346000000000003E-2</v>
      </c>
      <c r="R89" s="339">
        <f>'2M - SGS'!R89</f>
        <v>8.0782999999999994E-2</v>
      </c>
      <c r="S89" s="339">
        <f>'2M - SGS'!S89</f>
        <v>8.5133E-2</v>
      </c>
      <c r="T89" s="339">
        <f>'2M - SGS'!T89</f>
        <v>8.4294999999999995E-2</v>
      </c>
      <c r="U89" s="339">
        <f>'2M - SGS'!U89</f>
        <v>8.7456999999999993E-2</v>
      </c>
      <c r="V89" s="339">
        <f>'2M - SGS'!V89</f>
        <v>8.7230000000000002E-2</v>
      </c>
      <c r="W89" s="339">
        <f>'2M - SGS'!W89</f>
        <v>8.3319000000000004E-2</v>
      </c>
      <c r="X89" s="339">
        <f>'2M - SGS'!X89</f>
        <v>8.4562999999999999E-2</v>
      </c>
      <c r="Y89" s="339">
        <f>'2M - SGS'!Y89</f>
        <v>8.1112000000000004E-2</v>
      </c>
      <c r="Z89" s="339">
        <f>'2M - SGS'!Z89</f>
        <v>8.3118999999999998E-2</v>
      </c>
      <c r="AA89" s="339">
        <f>'2M - SGS'!AA89</f>
        <v>8.3486000000000005E-2</v>
      </c>
      <c r="AC89" s="229"/>
    </row>
    <row r="90" spans="1:29" ht="16" thickBot="1" x14ac:dyDescent="0.4">
      <c r="A90" s="788"/>
      <c r="B90" s="14" t="str">
        <f t="shared" si="54"/>
        <v>Water Heating</v>
      </c>
      <c r="C90" s="340">
        <f>'2M - SGS'!C90</f>
        <v>0.108255</v>
      </c>
      <c r="D90" s="340">
        <f>'2M - SGS'!D90</f>
        <v>9.1078000000000006E-2</v>
      </c>
      <c r="E90" s="340">
        <f>'2M - SGS'!E90</f>
        <v>8.5239999999999996E-2</v>
      </c>
      <c r="F90" s="340">
        <f>'2M - SGS'!F90</f>
        <v>7.2980000000000003E-2</v>
      </c>
      <c r="G90" s="340">
        <f>'2M - SGS'!G90</f>
        <v>7.9849000000000003E-2</v>
      </c>
      <c r="H90" s="340">
        <f>'2M - SGS'!H90</f>
        <v>7.2720999999999994E-2</v>
      </c>
      <c r="I90" s="340">
        <f>'2M - SGS'!I90</f>
        <v>7.4929999999999997E-2</v>
      </c>
      <c r="J90" s="340">
        <f>'2M - SGS'!J90</f>
        <v>7.5861999999999999E-2</v>
      </c>
      <c r="K90" s="340">
        <f>'2M - SGS'!K90</f>
        <v>7.5733999999999996E-2</v>
      </c>
      <c r="L90" s="340">
        <f>'2M - SGS'!L90</f>
        <v>8.2808000000000007E-2</v>
      </c>
      <c r="M90" s="340">
        <f>'2M - SGS'!M90</f>
        <v>8.6345000000000005E-2</v>
      </c>
      <c r="N90" s="340">
        <f>'2M - SGS'!N90</f>
        <v>9.4200000000000006E-2</v>
      </c>
      <c r="O90" s="340">
        <f>'2M - SGS'!O90</f>
        <v>0.108255</v>
      </c>
      <c r="P90" s="340">
        <f>'2M - SGS'!P90</f>
        <v>9.1078000000000006E-2</v>
      </c>
      <c r="Q90" s="340">
        <f>'2M - SGS'!Q90</f>
        <v>8.5239999999999996E-2</v>
      </c>
      <c r="R90" s="340">
        <f>'2M - SGS'!R90</f>
        <v>7.2980000000000003E-2</v>
      </c>
      <c r="S90" s="340">
        <f>'2M - SGS'!S90</f>
        <v>7.9849000000000003E-2</v>
      </c>
      <c r="T90" s="340">
        <f>'2M - SGS'!T90</f>
        <v>7.2720999999999994E-2</v>
      </c>
      <c r="U90" s="340">
        <f>'2M - SGS'!U90</f>
        <v>7.4929999999999997E-2</v>
      </c>
      <c r="V90" s="340">
        <f>'2M - SGS'!V90</f>
        <v>7.5861999999999999E-2</v>
      </c>
      <c r="W90" s="340">
        <f>'2M - SGS'!W90</f>
        <v>7.5733999999999996E-2</v>
      </c>
      <c r="X90" s="340">
        <f>'2M - SGS'!X90</f>
        <v>8.2808000000000007E-2</v>
      </c>
      <c r="Y90" s="340">
        <f>'2M - SGS'!Y90</f>
        <v>8.6345000000000005E-2</v>
      </c>
      <c r="Z90" s="340">
        <f>'2M - SGS'!Z90</f>
        <v>9.4200000000000006E-2</v>
      </c>
      <c r="AA90" s="340">
        <f>'2M - SGS'!AA90</f>
        <v>0.108255</v>
      </c>
      <c r="AC90" s="229"/>
    </row>
    <row r="91" spans="1:29" ht="15" thickBot="1" x14ac:dyDescent="0.4">
      <c r="AC91" s="213"/>
    </row>
    <row r="92" spans="1:29" ht="15" customHeight="1" thickBot="1" x14ac:dyDescent="0.4">
      <c r="A92" s="808" t="s">
        <v>28</v>
      </c>
      <c r="B92" s="261" t="s">
        <v>32</v>
      </c>
      <c r="C92" s="156">
        <f>C$4</f>
        <v>44562</v>
      </c>
      <c r="D92" s="156">
        <f t="shared" ref="D92:AA92" si="55">D$4</f>
        <v>44593</v>
      </c>
      <c r="E92" s="156">
        <f t="shared" si="55"/>
        <v>44621</v>
      </c>
      <c r="F92" s="156">
        <f t="shared" si="55"/>
        <v>44652</v>
      </c>
      <c r="G92" s="156">
        <f t="shared" si="55"/>
        <v>44682</v>
      </c>
      <c r="H92" s="156">
        <f t="shared" si="55"/>
        <v>44713</v>
      </c>
      <c r="I92" s="156">
        <f t="shared" si="55"/>
        <v>44743</v>
      </c>
      <c r="J92" s="156">
        <f t="shared" si="55"/>
        <v>44774</v>
      </c>
      <c r="K92" s="156">
        <f t="shared" si="55"/>
        <v>44805</v>
      </c>
      <c r="L92" s="156">
        <f t="shared" si="55"/>
        <v>44835</v>
      </c>
      <c r="M92" s="156">
        <f t="shared" si="55"/>
        <v>44866</v>
      </c>
      <c r="N92" s="156">
        <f t="shared" si="55"/>
        <v>44896</v>
      </c>
      <c r="O92" s="156">
        <f t="shared" si="55"/>
        <v>44927</v>
      </c>
      <c r="P92" s="156">
        <f t="shared" si="55"/>
        <v>44958</v>
      </c>
      <c r="Q92" s="156">
        <f t="shared" si="55"/>
        <v>44986</v>
      </c>
      <c r="R92" s="156">
        <f t="shared" si="55"/>
        <v>45017</v>
      </c>
      <c r="S92" s="156">
        <f t="shared" si="55"/>
        <v>45047</v>
      </c>
      <c r="T92" s="156">
        <f t="shared" si="55"/>
        <v>45078</v>
      </c>
      <c r="U92" s="156">
        <f t="shared" si="55"/>
        <v>45108</v>
      </c>
      <c r="V92" s="156">
        <f t="shared" si="55"/>
        <v>45139</v>
      </c>
      <c r="W92" s="156">
        <f t="shared" si="55"/>
        <v>45170</v>
      </c>
      <c r="X92" s="156">
        <f t="shared" si="55"/>
        <v>45200</v>
      </c>
      <c r="Y92" s="156">
        <f t="shared" si="55"/>
        <v>45231</v>
      </c>
      <c r="Z92" s="156">
        <f t="shared" si="55"/>
        <v>45261</v>
      </c>
      <c r="AA92" s="156">
        <f t="shared" si="55"/>
        <v>45292</v>
      </c>
    </row>
    <row r="93" spans="1:29" ht="15.75" customHeight="1" x14ac:dyDescent="0.35">
      <c r="A93" s="809"/>
      <c r="B93" s="11" t="str">
        <f>B78</f>
        <v>Air Comp</v>
      </c>
      <c r="C93" s="321">
        <v>3.2612000000000002E-2</v>
      </c>
      <c r="D93" s="321">
        <v>3.3308999999999998E-2</v>
      </c>
      <c r="E93" s="570">
        <v>3.8302999999999997E-2</v>
      </c>
      <c r="F93" s="570">
        <v>3.9909E-2</v>
      </c>
      <c r="G93" s="570">
        <v>4.1751999999999997E-2</v>
      </c>
      <c r="H93" s="570">
        <v>7.5856000000000007E-2</v>
      </c>
      <c r="I93" s="570">
        <v>7.2593000000000005E-2</v>
      </c>
      <c r="J93" s="570">
        <v>7.3981000000000005E-2</v>
      </c>
      <c r="K93" s="570">
        <v>7.2085999999999997E-2</v>
      </c>
      <c r="L93" s="570">
        <v>4.0321999999999997E-2</v>
      </c>
      <c r="M93" s="570">
        <v>4.0529999999999997E-2</v>
      </c>
      <c r="N93" s="570">
        <v>3.7974000000000001E-2</v>
      </c>
      <c r="O93" s="570">
        <v>3.7862E-2</v>
      </c>
      <c r="P93" s="570">
        <v>3.8269999999999998E-2</v>
      </c>
      <c r="Q93" s="570">
        <v>3.8302999999999997E-2</v>
      </c>
      <c r="R93" s="570">
        <v>3.9909E-2</v>
      </c>
      <c r="S93" s="570">
        <v>4.1751999999999997E-2</v>
      </c>
      <c r="T93" s="570">
        <v>7.5856000000000007E-2</v>
      </c>
      <c r="U93" s="570">
        <v>7.2593000000000005E-2</v>
      </c>
      <c r="V93" s="570">
        <v>7.3981000000000005E-2</v>
      </c>
      <c r="W93" s="570">
        <v>7.2085999999999997E-2</v>
      </c>
      <c r="X93" s="570">
        <v>4.0321999999999997E-2</v>
      </c>
      <c r="Y93" s="570">
        <v>4.0529999999999997E-2</v>
      </c>
      <c r="Z93" s="570">
        <v>3.7974000000000001E-2</v>
      </c>
      <c r="AA93" s="570">
        <v>3.7862E-2</v>
      </c>
      <c r="AC93" s="213"/>
    </row>
    <row r="94" spans="1:29" x14ac:dyDescent="0.35">
      <c r="A94" s="809"/>
      <c r="B94" s="11" t="str">
        <f t="shared" ref="B94:B105" si="56">B79</f>
        <v>Building Shell</v>
      </c>
      <c r="C94" s="321">
        <v>3.8338999999999998E-2</v>
      </c>
      <c r="D94" s="321">
        <v>3.7275999999999997E-2</v>
      </c>
      <c r="E94" s="570">
        <v>4.3881000000000003E-2</v>
      </c>
      <c r="F94" s="570">
        <v>4.3124000000000003E-2</v>
      </c>
      <c r="G94" s="570">
        <v>4.9966999999999998E-2</v>
      </c>
      <c r="H94" s="570">
        <v>9.9684999999999996E-2</v>
      </c>
      <c r="I94" s="570">
        <v>8.9771000000000004E-2</v>
      </c>
      <c r="J94" s="570">
        <v>9.5051999999999998E-2</v>
      </c>
      <c r="K94" s="570">
        <v>9.6575999999999995E-2</v>
      </c>
      <c r="L94" s="570">
        <v>4.6002000000000001E-2</v>
      </c>
      <c r="M94" s="570">
        <v>4.4788000000000001E-2</v>
      </c>
      <c r="N94" s="570">
        <v>4.3464999999999997E-2</v>
      </c>
      <c r="O94" s="570">
        <v>4.4257999999999999E-2</v>
      </c>
      <c r="P94" s="570">
        <v>4.3583999999999998E-2</v>
      </c>
      <c r="Q94" s="570">
        <v>4.3881000000000003E-2</v>
      </c>
      <c r="R94" s="570">
        <v>4.3124000000000003E-2</v>
      </c>
      <c r="S94" s="570">
        <v>4.9966999999999998E-2</v>
      </c>
      <c r="T94" s="570">
        <v>9.9684999999999996E-2</v>
      </c>
      <c r="U94" s="570">
        <v>8.9771000000000004E-2</v>
      </c>
      <c r="V94" s="570">
        <v>9.5051999999999998E-2</v>
      </c>
      <c r="W94" s="570">
        <v>9.6575999999999995E-2</v>
      </c>
      <c r="X94" s="570">
        <v>4.6002000000000001E-2</v>
      </c>
      <c r="Y94" s="570">
        <v>4.4788000000000001E-2</v>
      </c>
      <c r="Z94" s="570">
        <v>4.3464999999999997E-2</v>
      </c>
      <c r="AA94" s="570">
        <v>4.4257999999999999E-2</v>
      </c>
      <c r="AC94" s="213"/>
    </row>
    <row r="95" spans="1:29" x14ac:dyDescent="0.35">
      <c r="A95" s="809"/>
      <c r="B95" s="11" t="str">
        <f t="shared" si="56"/>
        <v>Cooking</v>
      </c>
      <c r="C95" s="321">
        <v>3.2231999999999997E-2</v>
      </c>
      <c r="D95" s="321">
        <v>3.3331E-2</v>
      </c>
      <c r="E95" s="570">
        <v>4.0864999999999999E-2</v>
      </c>
      <c r="F95" s="570">
        <v>4.3346000000000003E-2</v>
      </c>
      <c r="G95" s="570">
        <v>4.4565E-2</v>
      </c>
      <c r="H95" s="570">
        <v>8.3196999999999993E-2</v>
      </c>
      <c r="I95" s="570">
        <v>7.8468999999999997E-2</v>
      </c>
      <c r="J95" s="570">
        <v>8.0961000000000005E-2</v>
      </c>
      <c r="K95" s="570">
        <v>7.8001000000000001E-2</v>
      </c>
      <c r="L95" s="570">
        <v>4.2894000000000002E-2</v>
      </c>
      <c r="M95" s="570">
        <v>4.3184E-2</v>
      </c>
      <c r="N95" s="570">
        <v>3.9292000000000001E-2</v>
      </c>
      <c r="O95" s="570">
        <v>3.8789999999999998E-2</v>
      </c>
      <c r="P95" s="570">
        <v>3.9440000000000003E-2</v>
      </c>
      <c r="Q95" s="570">
        <v>4.0864999999999999E-2</v>
      </c>
      <c r="R95" s="570">
        <v>4.3346000000000003E-2</v>
      </c>
      <c r="S95" s="570">
        <v>4.4565E-2</v>
      </c>
      <c r="T95" s="570">
        <v>8.3196999999999993E-2</v>
      </c>
      <c r="U95" s="570">
        <v>7.8468999999999997E-2</v>
      </c>
      <c r="V95" s="570">
        <v>8.0961000000000005E-2</v>
      </c>
      <c r="W95" s="570">
        <v>7.8001000000000001E-2</v>
      </c>
      <c r="X95" s="570">
        <v>4.2894000000000002E-2</v>
      </c>
      <c r="Y95" s="570">
        <v>4.3184E-2</v>
      </c>
      <c r="Z95" s="570">
        <v>3.9292000000000001E-2</v>
      </c>
      <c r="AA95" s="570">
        <v>3.8789999999999998E-2</v>
      </c>
    </row>
    <row r="96" spans="1:29" x14ac:dyDescent="0.35">
      <c r="A96" s="809"/>
      <c r="B96" s="11" t="str">
        <f t="shared" si="56"/>
        <v>Cooling</v>
      </c>
      <c r="C96" s="321">
        <v>2.3078999999999999E-2</v>
      </c>
      <c r="D96" s="321">
        <v>2.3199999999999998E-2</v>
      </c>
      <c r="E96" s="570">
        <v>3.9616999999999999E-2</v>
      </c>
      <c r="F96" s="570">
        <v>4.9125000000000002E-2</v>
      </c>
      <c r="G96" s="570">
        <v>5.9047000000000002E-2</v>
      </c>
      <c r="H96" s="570">
        <v>0.100907</v>
      </c>
      <c r="I96" s="570">
        <v>9.0298000000000003E-2</v>
      </c>
      <c r="J96" s="570">
        <v>9.5769999999999994E-2</v>
      </c>
      <c r="K96" s="570">
        <v>0.101619</v>
      </c>
      <c r="L96" s="570">
        <v>5.2329000000000001E-2</v>
      </c>
      <c r="M96" s="570">
        <v>4.5545000000000002E-2</v>
      </c>
      <c r="N96" s="570">
        <v>4.1320000000000003E-2</v>
      </c>
      <c r="O96" s="570">
        <v>3.8908999999999999E-2</v>
      </c>
      <c r="P96" s="570">
        <v>3.9212999999999998E-2</v>
      </c>
      <c r="Q96" s="570">
        <v>3.9616999999999999E-2</v>
      </c>
      <c r="R96" s="570">
        <v>4.9125000000000002E-2</v>
      </c>
      <c r="S96" s="570">
        <v>5.9047000000000002E-2</v>
      </c>
      <c r="T96" s="570">
        <v>0.100907</v>
      </c>
      <c r="U96" s="570">
        <v>9.0298000000000003E-2</v>
      </c>
      <c r="V96" s="570">
        <v>9.5769999999999994E-2</v>
      </c>
      <c r="W96" s="570">
        <v>0.101619</v>
      </c>
      <c r="X96" s="570">
        <v>5.2329000000000001E-2</v>
      </c>
      <c r="Y96" s="570">
        <v>4.5545000000000002E-2</v>
      </c>
      <c r="Z96" s="570">
        <v>4.1320000000000003E-2</v>
      </c>
      <c r="AA96" s="570">
        <v>3.8908999999999999E-2</v>
      </c>
    </row>
    <row r="97" spans="1:27" x14ac:dyDescent="0.35">
      <c r="A97" s="809"/>
      <c r="B97" s="11" t="str">
        <f t="shared" si="56"/>
        <v>Ext Lighting</v>
      </c>
      <c r="C97" s="321">
        <v>2.4801E-2</v>
      </c>
      <c r="D97" s="321">
        <v>2.3220000000000001E-2</v>
      </c>
      <c r="E97" s="570">
        <v>2.6467000000000001E-2</v>
      </c>
      <c r="F97" s="570">
        <v>2.7630999999999999E-2</v>
      </c>
      <c r="G97" s="570">
        <v>2.7195E-2</v>
      </c>
      <c r="H97" s="570">
        <v>4.2216999999999998E-2</v>
      </c>
      <c r="I97" s="570">
        <v>4.1651000000000001E-2</v>
      </c>
      <c r="J97" s="570">
        <v>4.1998000000000001E-2</v>
      </c>
      <c r="K97" s="570">
        <v>4.1888000000000002E-2</v>
      </c>
      <c r="L97" s="570">
        <v>2.6915999999999999E-2</v>
      </c>
      <c r="M97" s="570">
        <v>2.6818999999999999E-2</v>
      </c>
      <c r="N97" s="570">
        <v>2.6338E-2</v>
      </c>
      <c r="O97" s="570">
        <v>2.7383000000000001E-2</v>
      </c>
      <c r="P97" s="570">
        <v>2.6421E-2</v>
      </c>
      <c r="Q97" s="570">
        <v>2.6467000000000001E-2</v>
      </c>
      <c r="R97" s="570">
        <v>2.7630999999999999E-2</v>
      </c>
      <c r="S97" s="570">
        <v>2.7195E-2</v>
      </c>
      <c r="T97" s="570">
        <v>4.2216999999999998E-2</v>
      </c>
      <c r="U97" s="570">
        <v>4.1651000000000001E-2</v>
      </c>
      <c r="V97" s="570">
        <v>4.1998000000000001E-2</v>
      </c>
      <c r="W97" s="570">
        <v>4.1888000000000002E-2</v>
      </c>
      <c r="X97" s="570">
        <v>2.6915999999999999E-2</v>
      </c>
      <c r="Y97" s="570">
        <v>2.6818999999999999E-2</v>
      </c>
      <c r="Z97" s="570">
        <v>2.6338E-2</v>
      </c>
      <c r="AA97" s="570">
        <v>2.7383000000000001E-2</v>
      </c>
    </row>
    <row r="98" spans="1:27" x14ac:dyDescent="0.35">
      <c r="A98" s="809"/>
      <c r="B98" s="11" t="str">
        <f t="shared" si="56"/>
        <v>Heating</v>
      </c>
      <c r="C98" s="321">
        <v>3.8339999999999999E-2</v>
      </c>
      <c r="D98" s="321">
        <v>3.7297999999999998E-2</v>
      </c>
      <c r="E98" s="570">
        <v>4.0971E-2</v>
      </c>
      <c r="F98" s="570">
        <v>4.095E-2</v>
      </c>
      <c r="G98" s="570">
        <v>4.0858999999999999E-2</v>
      </c>
      <c r="H98" s="570">
        <v>4.1567E-2</v>
      </c>
      <c r="I98" s="570">
        <v>4.1015999999999997E-2</v>
      </c>
      <c r="J98" s="570">
        <v>4.1377999999999998E-2</v>
      </c>
      <c r="K98" s="570">
        <v>7.5063000000000005E-2</v>
      </c>
      <c r="L98" s="570">
        <v>4.0543000000000003E-2</v>
      </c>
      <c r="M98" s="570">
        <v>3.9837999999999998E-2</v>
      </c>
      <c r="N98" s="570">
        <v>3.9427999999999998E-2</v>
      </c>
      <c r="O98" s="570">
        <v>4.1204999999999999E-2</v>
      </c>
      <c r="P98" s="570">
        <v>4.0432999999999997E-2</v>
      </c>
      <c r="Q98" s="570">
        <v>4.0971E-2</v>
      </c>
      <c r="R98" s="570">
        <v>4.095E-2</v>
      </c>
      <c r="S98" s="570">
        <v>4.0858999999999999E-2</v>
      </c>
      <c r="T98" s="570">
        <v>4.1567E-2</v>
      </c>
      <c r="U98" s="570">
        <v>4.1015999999999997E-2</v>
      </c>
      <c r="V98" s="570">
        <v>4.1377999999999998E-2</v>
      </c>
      <c r="W98" s="570">
        <v>7.5063000000000005E-2</v>
      </c>
      <c r="X98" s="570">
        <v>4.0543000000000003E-2</v>
      </c>
      <c r="Y98" s="570">
        <v>3.9837999999999998E-2</v>
      </c>
      <c r="Z98" s="570">
        <v>3.9427999999999998E-2</v>
      </c>
      <c r="AA98" s="570">
        <v>4.1204999999999999E-2</v>
      </c>
    </row>
    <row r="99" spans="1:27" x14ac:dyDescent="0.35">
      <c r="A99" s="809"/>
      <c r="B99" s="11" t="str">
        <f t="shared" si="56"/>
        <v>HVAC</v>
      </c>
      <c r="C99" s="321">
        <v>3.8338999999999998E-2</v>
      </c>
      <c r="D99" s="321">
        <v>3.7275999999999997E-2</v>
      </c>
      <c r="E99" s="570">
        <v>4.3881000000000003E-2</v>
      </c>
      <c r="F99" s="570">
        <v>4.3124000000000003E-2</v>
      </c>
      <c r="G99" s="570">
        <v>4.9966999999999998E-2</v>
      </c>
      <c r="H99" s="570">
        <v>9.9684999999999996E-2</v>
      </c>
      <c r="I99" s="570">
        <v>8.9771000000000004E-2</v>
      </c>
      <c r="J99" s="570">
        <v>9.5051999999999998E-2</v>
      </c>
      <c r="K99" s="570">
        <v>9.6575999999999995E-2</v>
      </c>
      <c r="L99" s="570">
        <v>4.6002000000000001E-2</v>
      </c>
      <c r="M99" s="570">
        <v>4.4788000000000001E-2</v>
      </c>
      <c r="N99" s="570">
        <v>4.3464999999999997E-2</v>
      </c>
      <c r="O99" s="570">
        <v>4.4257999999999999E-2</v>
      </c>
      <c r="P99" s="570">
        <v>4.3583999999999998E-2</v>
      </c>
      <c r="Q99" s="570">
        <v>4.3881000000000003E-2</v>
      </c>
      <c r="R99" s="570">
        <v>4.3124000000000003E-2</v>
      </c>
      <c r="S99" s="570">
        <v>4.9966999999999998E-2</v>
      </c>
      <c r="T99" s="570">
        <v>9.9684999999999996E-2</v>
      </c>
      <c r="U99" s="570">
        <v>8.9771000000000004E-2</v>
      </c>
      <c r="V99" s="570">
        <v>9.5051999999999998E-2</v>
      </c>
      <c r="W99" s="570">
        <v>9.6575999999999995E-2</v>
      </c>
      <c r="X99" s="570">
        <v>4.6002000000000001E-2</v>
      </c>
      <c r="Y99" s="570">
        <v>4.4788000000000001E-2</v>
      </c>
      <c r="Z99" s="570">
        <v>4.3464999999999997E-2</v>
      </c>
      <c r="AA99" s="570">
        <v>4.4257999999999999E-2</v>
      </c>
    </row>
    <row r="100" spans="1:27" x14ac:dyDescent="0.35">
      <c r="A100" s="809"/>
      <c r="B100" s="11" t="str">
        <f t="shared" si="56"/>
        <v>Lighting</v>
      </c>
      <c r="C100" s="321">
        <v>3.4349999999999999E-2</v>
      </c>
      <c r="D100" s="321">
        <v>3.4615E-2</v>
      </c>
      <c r="E100" s="570">
        <v>4.0568E-2</v>
      </c>
      <c r="F100" s="570">
        <v>4.3178000000000001E-2</v>
      </c>
      <c r="G100" s="570">
        <v>4.4922999999999998E-2</v>
      </c>
      <c r="H100" s="570">
        <v>8.1757999999999997E-2</v>
      </c>
      <c r="I100" s="570">
        <v>7.7188999999999994E-2</v>
      </c>
      <c r="J100" s="570">
        <v>7.9469999999999999E-2</v>
      </c>
      <c r="K100" s="570">
        <v>7.4791999999999997E-2</v>
      </c>
      <c r="L100" s="570">
        <v>4.3265999999999999E-2</v>
      </c>
      <c r="M100" s="570">
        <v>4.3156E-2</v>
      </c>
      <c r="N100" s="570">
        <v>3.9747999999999999E-2</v>
      </c>
      <c r="O100" s="570">
        <v>4.0167000000000001E-2</v>
      </c>
      <c r="P100" s="570">
        <v>4.0315999999999998E-2</v>
      </c>
      <c r="Q100" s="570">
        <v>4.0568E-2</v>
      </c>
      <c r="R100" s="570">
        <v>4.3178000000000001E-2</v>
      </c>
      <c r="S100" s="570">
        <v>4.4922999999999998E-2</v>
      </c>
      <c r="T100" s="570">
        <v>8.1757999999999997E-2</v>
      </c>
      <c r="U100" s="570">
        <v>7.7188999999999994E-2</v>
      </c>
      <c r="V100" s="570">
        <v>7.9469999999999999E-2</v>
      </c>
      <c r="W100" s="570">
        <v>7.4791999999999997E-2</v>
      </c>
      <c r="X100" s="570">
        <v>4.3265999999999999E-2</v>
      </c>
      <c r="Y100" s="570">
        <v>4.3156E-2</v>
      </c>
      <c r="Z100" s="570">
        <v>3.9747999999999999E-2</v>
      </c>
      <c r="AA100" s="570">
        <v>4.0167000000000001E-2</v>
      </c>
    </row>
    <row r="101" spans="1:27" x14ac:dyDescent="0.35">
      <c r="A101" s="809"/>
      <c r="B101" s="11" t="str">
        <f t="shared" si="56"/>
        <v>Miscellaneous</v>
      </c>
      <c r="C101" s="321">
        <v>3.2612000000000002E-2</v>
      </c>
      <c r="D101" s="321">
        <v>3.3308999999999998E-2</v>
      </c>
      <c r="E101" s="570">
        <v>3.8302999999999997E-2</v>
      </c>
      <c r="F101" s="570">
        <v>3.9909E-2</v>
      </c>
      <c r="G101" s="570">
        <v>4.1751999999999997E-2</v>
      </c>
      <c r="H101" s="570">
        <v>7.5856000000000007E-2</v>
      </c>
      <c r="I101" s="570">
        <v>7.2593000000000005E-2</v>
      </c>
      <c r="J101" s="570">
        <v>7.3981000000000005E-2</v>
      </c>
      <c r="K101" s="570">
        <v>7.2085999999999997E-2</v>
      </c>
      <c r="L101" s="570">
        <v>4.0321999999999997E-2</v>
      </c>
      <c r="M101" s="570">
        <v>4.0529999999999997E-2</v>
      </c>
      <c r="N101" s="570">
        <v>3.7974000000000001E-2</v>
      </c>
      <c r="O101" s="570">
        <v>3.7862E-2</v>
      </c>
      <c r="P101" s="570">
        <v>3.8269999999999998E-2</v>
      </c>
      <c r="Q101" s="570">
        <v>3.8302999999999997E-2</v>
      </c>
      <c r="R101" s="570">
        <v>3.9909E-2</v>
      </c>
      <c r="S101" s="570">
        <v>4.1751999999999997E-2</v>
      </c>
      <c r="T101" s="570">
        <v>7.5856000000000007E-2</v>
      </c>
      <c r="U101" s="570">
        <v>7.2593000000000005E-2</v>
      </c>
      <c r="V101" s="570">
        <v>7.3981000000000005E-2</v>
      </c>
      <c r="W101" s="570">
        <v>7.2085999999999997E-2</v>
      </c>
      <c r="X101" s="570">
        <v>4.0321999999999997E-2</v>
      </c>
      <c r="Y101" s="570">
        <v>4.0529999999999997E-2</v>
      </c>
      <c r="Z101" s="570">
        <v>3.7974000000000001E-2</v>
      </c>
      <c r="AA101" s="570">
        <v>3.7862E-2</v>
      </c>
    </row>
    <row r="102" spans="1:27" x14ac:dyDescent="0.35">
      <c r="A102" s="809"/>
      <c r="B102" s="11" t="str">
        <f t="shared" si="56"/>
        <v>Motors</v>
      </c>
      <c r="C102" s="321">
        <v>3.2612000000000002E-2</v>
      </c>
      <c r="D102" s="321">
        <v>3.3308999999999998E-2</v>
      </c>
      <c r="E102" s="570">
        <v>3.8302999999999997E-2</v>
      </c>
      <c r="F102" s="570">
        <v>3.9909E-2</v>
      </c>
      <c r="G102" s="570">
        <v>4.1751999999999997E-2</v>
      </c>
      <c r="H102" s="570">
        <v>7.5856000000000007E-2</v>
      </c>
      <c r="I102" s="570">
        <v>7.2593000000000005E-2</v>
      </c>
      <c r="J102" s="570">
        <v>7.3981000000000005E-2</v>
      </c>
      <c r="K102" s="570">
        <v>7.2085999999999997E-2</v>
      </c>
      <c r="L102" s="570">
        <v>4.0321999999999997E-2</v>
      </c>
      <c r="M102" s="570">
        <v>4.0529999999999997E-2</v>
      </c>
      <c r="N102" s="570">
        <v>3.7974000000000001E-2</v>
      </c>
      <c r="O102" s="570">
        <v>3.7862E-2</v>
      </c>
      <c r="P102" s="570">
        <v>3.8269999999999998E-2</v>
      </c>
      <c r="Q102" s="570">
        <v>3.8302999999999997E-2</v>
      </c>
      <c r="R102" s="570">
        <v>3.9909E-2</v>
      </c>
      <c r="S102" s="570">
        <v>4.1751999999999997E-2</v>
      </c>
      <c r="T102" s="570">
        <v>7.5856000000000007E-2</v>
      </c>
      <c r="U102" s="570">
        <v>7.2593000000000005E-2</v>
      </c>
      <c r="V102" s="570">
        <v>7.3981000000000005E-2</v>
      </c>
      <c r="W102" s="570">
        <v>7.2085999999999997E-2</v>
      </c>
      <c r="X102" s="570">
        <v>4.0321999999999997E-2</v>
      </c>
      <c r="Y102" s="570">
        <v>4.0529999999999997E-2</v>
      </c>
      <c r="Z102" s="570">
        <v>3.7974000000000001E-2</v>
      </c>
      <c r="AA102" s="570">
        <v>3.7862E-2</v>
      </c>
    </row>
    <row r="103" spans="1:27" x14ac:dyDescent="0.35">
      <c r="A103" s="809"/>
      <c r="B103" s="11" t="str">
        <f t="shared" si="56"/>
        <v>Process</v>
      </c>
      <c r="C103" s="321">
        <v>3.2612000000000002E-2</v>
      </c>
      <c r="D103" s="321">
        <v>3.3308999999999998E-2</v>
      </c>
      <c r="E103" s="570">
        <v>3.8302999999999997E-2</v>
      </c>
      <c r="F103" s="570">
        <v>3.9909E-2</v>
      </c>
      <c r="G103" s="570">
        <v>4.1751999999999997E-2</v>
      </c>
      <c r="H103" s="570">
        <v>7.5856000000000007E-2</v>
      </c>
      <c r="I103" s="570">
        <v>7.2593000000000005E-2</v>
      </c>
      <c r="J103" s="570">
        <v>7.3981000000000005E-2</v>
      </c>
      <c r="K103" s="570">
        <v>7.2085999999999997E-2</v>
      </c>
      <c r="L103" s="570">
        <v>4.0321999999999997E-2</v>
      </c>
      <c r="M103" s="570">
        <v>4.0529999999999997E-2</v>
      </c>
      <c r="N103" s="570">
        <v>3.7974000000000001E-2</v>
      </c>
      <c r="O103" s="570">
        <v>3.7862E-2</v>
      </c>
      <c r="P103" s="570">
        <v>3.8269999999999998E-2</v>
      </c>
      <c r="Q103" s="570">
        <v>3.8302999999999997E-2</v>
      </c>
      <c r="R103" s="570">
        <v>3.9909E-2</v>
      </c>
      <c r="S103" s="570">
        <v>4.1751999999999997E-2</v>
      </c>
      <c r="T103" s="570">
        <v>7.5856000000000007E-2</v>
      </c>
      <c r="U103" s="570">
        <v>7.2593000000000005E-2</v>
      </c>
      <c r="V103" s="570">
        <v>7.3981000000000005E-2</v>
      </c>
      <c r="W103" s="570">
        <v>7.2085999999999997E-2</v>
      </c>
      <c r="X103" s="570">
        <v>4.0321999999999997E-2</v>
      </c>
      <c r="Y103" s="570">
        <v>4.0529999999999997E-2</v>
      </c>
      <c r="Z103" s="570">
        <v>3.7974000000000001E-2</v>
      </c>
      <c r="AA103" s="570">
        <v>3.7862E-2</v>
      </c>
    </row>
    <row r="104" spans="1:27" x14ac:dyDescent="0.35">
      <c r="A104" s="809"/>
      <c r="B104" s="11" t="str">
        <f t="shared" si="56"/>
        <v>Refrigeration</v>
      </c>
      <c r="C104" s="321">
        <v>3.1025E-2</v>
      </c>
      <c r="D104" s="321">
        <v>3.1558999999999997E-2</v>
      </c>
      <c r="E104" s="570">
        <v>3.7146999999999999E-2</v>
      </c>
      <c r="F104" s="570">
        <v>3.8649000000000003E-2</v>
      </c>
      <c r="G104" s="570">
        <v>3.9656999999999998E-2</v>
      </c>
      <c r="H104" s="570">
        <v>7.1591000000000002E-2</v>
      </c>
      <c r="I104" s="570">
        <v>6.8378999999999995E-2</v>
      </c>
      <c r="J104" s="570">
        <v>7.0027000000000006E-2</v>
      </c>
      <c r="K104" s="570">
        <v>6.8070000000000006E-2</v>
      </c>
      <c r="L104" s="570">
        <v>3.8376E-2</v>
      </c>
      <c r="M104" s="570">
        <v>3.8571000000000001E-2</v>
      </c>
      <c r="N104" s="570">
        <v>3.6103000000000003E-2</v>
      </c>
      <c r="O104" s="570">
        <v>3.6018000000000001E-2</v>
      </c>
      <c r="P104" s="570">
        <v>3.6332999999999997E-2</v>
      </c>
      <c r="Q104" s="570">
        <v>3.7146999999999999E-2</v>
      </c>
      <c r="R104" s="570">
        <v>3.8649000000000003E-2</v>
      </c>
      <c r="S104" s="570">
        <v>3.9656999999999998E-2</v>
      </c>
      <c r="T104" s="570">
        <v>7.1591000000000002E-2</v>
      </c>
      <c r="U104" s="570">
        <v>6.8378999999999995E-2</v>
      </c>
      <c r="V104" s="570">
        <v>7.0027000000000006E-2</v>
      </c>
      <c r="W104" s="570">
        <v>6.8070000000000006E-2</v>
      </c>
      <c r="X104" s="570">
        <v>3.8376E-2</v>
      </c>
      <c r="Y104" s="570">
        <v>3.8571000000000001E-2</v>
      </c>
      <c r="Z104" s="570">
        <v>3.6103000000000003E-2</v>
      </c>
      <c r="AA104" s="570">
        <v>3.6018000000000001E-2</v>
      </c>
    </row>
    <row r="105" spans="1:27" ht="15" thickBot="1" x14ac:dyDescent="0.4">
      <c r="A105" s="810"/>
      <c r="B105" s="15" t="str">
        <f t="shared" si="56"/>
        <v>Water Heating</v>
      </c>
      <c r="C105" s="320">
        <v>3.0868E-2</v>
      </c>
      <c r="D105" s="320">
        <v>3.2405000000000003E-2</v>
      </c>
      <c r="E105" s="566">
        <v>4.0169999999999997E-2</v>
      </c>
      <c r="F105" s="566">
        <v>4.2594E-2</v>
      </c>
      <c r="G105" s="566">
        <v>4.3942000000000002E-2</v>
      </c>
      <c r="H105" s="566">
        <v>8.3081000000000002E-2</v>
      </c>
      <c r="I105" s="566">
        <v>7.7269000000000004E-2</v>
      </c>
      <c r="J105" s="566">
        <v>8.0869999999999997E-2</v>
      </c>
      <c r="K105" s="566">
        <v>7.6675999999999994E-2</v>
      </c>
      <c r="L105" s="566">
        <v>4.2325000000000002E-2</v>
      </c>
      <c r="M105" s="566">
        <v>4.2594E-2</v>
      </c>
      <c r="N105" s="566">
        <v>3.857E-2</v>
      </c>
      <c r="O105" s="566">
        <v>3.7747000000000003E-2</v>
      </c>
      <c r="P105" s="566">
        <v>3.8657999999999998E-2</v>
      </c>
      <c r="Q105" s="566">
        <v>4.0169999999999997E-2</v>
      </c>
      <c r="R105" s="566">
        <v>4.2594E-2</v>
      </c>
      <c r="S105" s="566">
        <v>4.3942000000000002E-2</v>
      </c>
      <c r="T105" s="566">
        <v>8.3081000000000002E-2</v>
      </c>
      <c r="U105" s="566">
        <v>7.7269000000000004E-2</v>
      </c>
      <c r="V105" s="566">
        <v>8.0869999999999997E-2</v>
      </c>
      <c r="W105" s="566">
        <v>7.6675999999999994E-2</v>
      </c>
      <c r="X105" s="566">
        <v>4.2325000000000002E-2</v>
      </c>
      <c r="Y105" s="566">
        <v>4.2594E-2</v>
      </c>
      <c r="Z105" s="566">
        <v>3.857E-2</v>
      </c>
      <c r="AA105" s="566">
        <v>3.7747000000000003E-2</v>
      </c>
    </row>
    <row r="107" spans="1:27" hidden="1" x14ac:dyDescent="0.35">
      <c r="A107" s="796" t="s">
        <v>125</v>
      </c>
      <c r="B107" s="798" t="s">
        <v>126</v>
      </c>
      <c r="C107" s="799"/>
      <c r="D107" s="799"/>
      <c r="E107" s="799"/>
      <c r="F107" s="799"/>
      <c r="G107" s="799"/>
      <c r="H107" s="799"/>
      <c r="I107" s="799"/>
      <c r="J107" s="799"/>
      <c r="K107" s="799"/>
      <c r="L107" s="799"/>
      <c r="M107" s="799"/>
      <c r="N107" s="811"/>
      <c r="O107" s="798" t="s">
        <v>126</v>
      </c>
      <c r="P107" s="799"/>
      <c r="Q107" s="799"/>
      <c r="R107" s="799"/>
      <c r="S107" s="799"/>
      <c r="T107" s="799"/>
      <c r="U107" s="799"/>
      <c r="V107" s="799"/>
      <c r="W107" s="799"/>
      <c r="X107" s="799"/>
      <c r="Y107" s="799"/>
      <c r="Z107" s="799"/>
      <c r="AA107" s="552" t="s">
        <v>126</v>
      </c>
    </row>
    <row r="108" spans="1:27" ht="15" hidden="1" thickBot="1" x14ac:dyDescent="0.4">
      <c r="A108" s="797"/>
      <c r="B108" s="800" t="s">
        <v>127</v>
      </c>
      <c r="C108" s="801"/>
      <c r="D108" s="801"/>
      <c r="E108" s="801"/>
      <c r="F108" s="801"/>
      <c r="G108" s="801"/>
      <c r="H108" s="801"/>
      <c r="I108" s="801"/>
      <c r="J108" s="801"/>
      <c r="K108" s="801"/>
      <c r="L108" s="801"/>
      <c r="M108" s="801"/>
      <c r="N108" s="812"/>
      <c r="O108" s="800" t="s">
        <v>127</v>
      </c>
      <c r="P108" s="801"/>
      <c r="Q108" s="801"/>
      <c r="R108" s="801"/>
      <c r="S108" s="801"/>
      <c r="T108" s="801"/>
      <c r="U108" s="801"/>
      <c r="V108" s="801"/>
      <c r="W108" s="801"/>
      <c r="X108" s="801"/>
      <c r="Y108" s="801"/>
      <c r="Z108" s="801"/>
      <c r="AA108" s="554" t="s">
        <v>127</v>
      </c>
    </row>
    <row r="109" spans="1:27" ht="16" hidden="1" thickBot="1" x14ac:dyDescent="0.4">
      <c r="A109" s="790"/>
      <c r="B109" s="262" t="s">
        <v>147</v>
      </c>
      <c r="C109" s="156">
        <f>C$4</f>
        <v>44562</v>
      </c>
      <c r="D109" s="156">
        <f t="shared" ref="D109:AA109" si="57">D$4</f>
        <v>44593</v>
      </c>
      <c r="E109" s="156">
        <f t="shared" si="57"/>
        <v>44621</v>
      </c>
      <c r="F109" s="156">
        <f t="shared" si="57"/>
        <v>44652</v>
      </c>
      <c r="G109" s="156">
        <f t="shared" si="57"/>
        <v>44682</v>
      </c>
      <c r="H109" s="156">
        <f t="shared" si="57"/>
        <v>44713</v>
      </c>
      <c r="I109" s="156">
        <f t="shared" si="57"/>
        <v>44743</v>
      </c>
      <c r="J109" s="156">
        <f t="shared" si="57"/>
        <v>44774</v>
      </c>
      <c r="K109" s="156">
        <f t="shared" si="57"/>
        <v>44805</v>
      </c>
      <c r="L109" s="156">
        <f t="shared" si="57"/>
        <v>44835</v>
      </c>
      <c r="M109" s="156">
        <f t="shared" si="57"/>
        <v>44866</v>
      </c>
      <c r="N109" s="156">
        <f t="shared" si="57"/>
        <v>44896</v>
      </c>
      <c r="O109" s="156">
        <f t="shared" si="57"/>
        <v>44927</v>
      </c>
      <c r="P109" s="156">
        <f t="shared" si="57"/>
        <v>44958</v>
      </c>
      <c r="Q109" s="156">
        <f t="shared" si="57"/>
        <v>44986</v>
      </c>
      <c r="R109" s="156">
        <f t="shared" si="57"/>
        <v>45017</v>
      </c>
      <c r="S109" s="156">
        <f t="shared" si="57"/>
        <v>45047</v>
      </c>
      <c r="T109" s="156">
        <f t="shared" si="57"/>
        <v>45078</v>
      </c>
      <c r="U109" s="156">
        <f t="shared" si="57"/>
        <v>45108</v>
      </c>
      <c r="V109" s="156">
        <f t="shared" si="57"/>
        <v>45139</v>
      </c>
      <c r="W109" s="156">
        <f t="shared" si="57"/>
        <v>45170</v>
      </c>
      <c r="X109" s="156">
        <f t="shared" si="57"/>
        <v>45200</v>
      </c>
      <c r="Y109" s="156">
        <f t="shared" si="57"/>
        <v>45231</v>
      </c>
      <c r="Z109" s="156">
        <f t="shared" si="57"/>
        <v>45261</v>
      </c>
      <c r="AA109" s="156">
        <f t="shared" si="57"/>
        <v>45292</v>
      </c>
    </row>
    <row r="110" spans="1:27" hidden="1" x14ac:dyDescent="0.35">
      <c r="A110" s="790"/>
      <c r="B110" s="263" t="s">
        <v>20</v>
      </c>
      <c r="C110" s="333">
        <v>2.9968999999999999E-2</v>
      </c>
      <c r="D110" s="333">
        <v>3.0577E-2</v>
      </c>
      <c r="E110" s="333">
        <v>3.1021E-2</v>
      </c>
      <c r="F110" s="333">
        <v>3.141E-2</v>
      </c>
      <c r="G110" s="333">
        <v>3.3187000000000001E-2</v>
      </c>
      <c r="H110" s="333">
        <v>5.7666000000000002E-2</v>
      </c>
      <c r="I110" s="333">
        <v>5.6468999999999998E-2</v>
      </c>
      <c r="J110" s="333">
        <v>5.7072999999999999E-2</v>
      </c>
      <c r="K110" s="333">
        <v>5.6027E-2</v>
      </c>
      <c r="L110" s="333">
        <v>3.2396000000000001E-2</v>
      </c>
      <c r="M110" s="333">
        <v>3.2539000000000005E-2</v>
      </c>
      <c r="N110" s="333">
        <v>2.9391E-2</v>
      </c>
      <c r="O110" s="333">
        <v>2.9968999999999999E-2</v>
      </c>
      <c r="P110" s="333">
        <v>3.0577E-2</v>
      </c>
      <c r="Q110" s="333">
        <v>3.1021E-2</v>
      </c>
      <c r="R110" s="333">
        <v>3.141E-2</v>
      </c>
      <c r="S110" s="333">
        <v>3.3187000000000001E-2</v>
      </c>
      <c r="T110" s="333">
        <v>5.7666000000000002E-2</v>
      </c>
      <c r="U110" s="333">
        <v>5.6468999999999998E-2</v>
      </c>
      <c r="V110" s="333">
        <v>5.7072999999999999E-2</v>
      </c>
      <c r="W110" s="333">
        <v>5.6027E-2</v>
      </c>
      <c r="X110" s="333">
        <v>3.2396000000000001E-2</v>
      </c>
      <c r="Y110" s="333">
        <v>3.2539000000000005E-2</v>
      </c>
      <c r="Z110" s="333">
        <v>2.9391E-2</v>
      </c>
      <c r="AA110" s="333">
        <v>2.9968999999999999E-2</v>
      </c>
    </row>
    <row r="111" spans="1:27" hidden="1" x14ac:dyDescent="0.35">
      <c r="A111" s="790"/>
      <c r="B111" s="263" t="s">
        <v>0</v>
      </c>
      <c r="C111" s="333">
        <v>3.4132000000000003E-2</v>
      </c>
      <c r="D111" s="333">
        <v>3.3488999999999998E-2</v>
      </c>
      <c r="E111" s="333">
        <v>3.4247E-2</v>
      </c>
      <c r="F111" s="333">
        <v>3.0629999999999998E-2</v>
      </c>
      <c r="G111" s="333">
        <v>3.9796999999999999E-2</v>
      </c>
      <c r="H111" s="333">
        <v>7.2358000000000006E-2</v>
      </c>
      <c r="I111" s="333">
        <v>6.7395999999999998E-2</v>
      </c>
      <c r="J111" s="333">
        <v>7.0425000000000001E-2</v>
      </c>
      <c r="K111" s="333">
        <v>7.1262999999999993E-2</v>
      </c>
      <c r="L111" s="333">
        <v>3.2589E-2</v>
      </c>
      <c r="M111" s="333">
        <v>3.1684999999999998E-2</v>
      </c>
      <c r="N111" s="333">
        <v>3.1695000000000001E-2</v>
      </c>
      <c r="O111" s="333">
        <v>3.4132000000000003E-2</v>
      </c>
      <c r="P111" s="333">
        <v>3.3488999999999998E-2</v>
      </c>
      <c r="Q111" s="333">
        <v>3.4247E-2</v>
      </c>
      <c r="R111" s="333">
        <v>3.0629999999999998E-2</v>
      </c>
      <c r="S111" s="333">
        <v>3.9796999999999999E-2</v>
      </c>
      <c r="T111" s="333">
        <v>7.2358000000000006E-2</v>
      </c>
      <c r="U111" s="333">
        <v>6.7395999999999998E-2</v>
      </c>
      <c r="V111" s="333">
        <v>7.0425000000000001E-2</v>
      </c>
      <c r="W111" s="333">
        <v>7.1262999999999993E-2</v>
      </c>
      <c r="X111" s="333">
        <v>3.2589E-2</v>
      </c>
      <c r="Y111" s="333">
        <v>3.1684999999999998E-2</v>
      </c>
      <c r="Z111" s="333">
        <v>3.1695000000000001E-2</v>
      </c>
      <c r="AA111" s="333">
        <v>3.4132000000000003E-2</v>
      </c>
    </row>
    <row r="112" spans="1:27" hidden="1" x14ac:dyDescent="0.35">
      <c r="A112" s="790"/>
      <c r="B112" s="263" t="s">
        <v>21</v>
      </c>
      <c r="C112" s="333">
        <v>2.9693000000000001E-2</v>
      </c>
      <c r="D112" s="333">
        <v>3.0592999999999999E-2</v>
      </c>
      <c r="E112" s="333">
        <v>3.2857999999999998E-2</v>
      </c>
      <c r="F112" s="333">
        <v>3.4287999999999999E-2</v>
      </c>
      <c r="G112" s="333">
        <v>3.5048000000000003E-2</v>
      </c>
      <c r="H112" s="333">
        <v>6.2170000000000003E-2</v>
      </c>
      <c r="I112" s="333">
        <v>6.0176E-2</v>
      </c>
      <c r="J112" s="333">
        <v>6.1452E-2</v>
      </c>
      <c r="K112" s="333">
        <v>5.9685000000000002E-2</v>
      </c>
      <c r="L112" s="333">
        <v>3.4070000000000003E-2</v>
      </c>
      <c r="M112" s="333">
        <v>3.4317E-2</v>
      </c>
      <c r="N112" s="333">
        <v>2.9395000000000001E-2</v>
      </c>
      <c r="O112" s="333">
        <v>2.9693000000000001E-2</v>
      </c>
      <c r="P112" s="333">
        <v>3.0592999999999999E-2</v>
      </c>
      <c r="Q112" s="333">
        <v>3.2857999999999998E-2</v>
      </c>
      <c r="R112" s="333">
        <v>3.4287999999999999E-2</v>
      </c>
      <c r="S112" s="333">
        <v>3.5048000000000003E-2</v>
      </c>
      <c r="T112" s="333">
        <v>6.2170000000000003E-2</v>
      </c>
      <c r="U112" s="333">
        <v>6.0176E-2</v>
      </c>
      <c r="V112" s="333">
        <v>6.1452E-2</v>
      </c>
      <c r="W112" s="333">
        <v>5.9685000000000002E-2</v>
      </c>
      <c r="X112" s="333">
        <v>3.4070000000000003E-2</v>
      </c>
      <c r="Y112" s="333">
        <v>3.4317E-2</v>
      </c>
      <c r="Z112" s="333">
        <v>2.9395000000000001E-2</v>
      </c>
      <c r="AA112" s="333">
        <v>2.9693000000000001E-2</v>
      </c>
    </row>
    <row r="113" spans="1:27" hidden="1" x14ac:dyDescent="0.35">
      <c r="A113" s="790"/>
      <c r="B113" s="263" t="s">
        <v>1</v>
      </c>
      <c r="C113" s="333">
        <v>2.3078999999999999E-2</v>
      </c>
      <c r="D113" s="333">
        <v>2.3199999999999998E-2</v>
      </c>
      <c r="E113" s="333">
        <v>2.3355999999999998E-2</v>
      </c>
      <c r="F113" s="333">
        <v>3.3175999999999997E-2</v>
      </c>
      <c r="G113" s="333">
        <v>4.7296999999999999E-2</v>
      </c>
      <c r="H113" s="333">
        <v>7.3122000000000006E-2</v>
      </c>
      <c r="I113" s="333">
        <v>6.7735000000000004E-2</v>
      </c>
      <c r="J113" s="333">
        <v>7.0883000000000002E-2</v>
      </c>
      <c r="K113" s="333">
        <v>7.4445999999999998E-2</v>
      </c>
      <c r="L113" s="333">
        <v>3.3015000000000003E-2</v>
      </c>
      <c r="M113" s="333">
        <v>2.3477000000000001E-2</v>
      </c>
      <c r="N113" s="333">
        <v>2.3244999999999998E-2</v>
      </c>
      <c r="O113" s="333">
        <v>2.3078999999999999E-2</v>
      </c>
      <c r="P113" s="333">
        <v>2.3199999999999998E-2</v>
      </c>
      <c r="Q113" s="333">
        <v>2.3355999999999998E-2</v>
      </c>
      <c r="R113" s="333">
        <v>3.3175999999999997E-2</v>
      </c>
      <c r="S113" s="333">
        <v>4.7296999999999999E-2</v>
      </c>
      <c r="T113" s="333">
        <v>7.3122000000000006E-2</v>
      </c>
      <c r="U113" s="333">
        <v>6.7735000000000004E-2</v>
      </c>
      <c r="V113" s="333">
        <v>7.0883000000000002E-2</v>
      </c>
      <c r="W113" s="333">
        <v>7.4445999999999998E-2</v>
      </c>
      <c r="X113" s="333">
        <v>3.3015000000000003E-2</v>
      </c>
      <c r="Y113" s="333">
        <v>2.3477000000000001E-2</v>
      </c>
      <c r="Z113" s="333">
        <v>2.3244999999999998E-2</v>
      </c>
      <c r="AA113" s="333">
        <v>2.3078999999999999E-2</v>
      </c>
    </row>
    <row r="114" spans="1:27" hidden="1" x14ac:dyDescent="0.35">
      <c r="A114" s="790"/>
      <c r="B114" s="263" t="s">
        <v>22</v>
      </c>
      <c r="C114" s="333">
        <v>2.4317999999999999E-2</v>
      </c>
      <c r="D114" s="333">
        <v>2.3214000000000002E-2</v>
      </c>
      <c r="E114" s="333">
        <v>2.3549E-2</v>
      </c>
      <c r="F114" s="333">
        <v>2.4410999999999999E-2</v>
      </c>
      <c r="G114" s="333">
        <v>2.3886999999999999E-2</v>
      </c>
      <c r="H114" s="333">
        <v>3.7404E-2</v>
      </c>
      <c r="I114" s="333">
        <v>3.7322000000000001E-2</v>
      </c>
      <c r="J114" s="333">
        <v>3.7436999999999998E-2</v>
      </c>
      <c r="K114" s="333">
        <v>3.7679999999999998E-2</v>
      </c>
      <c r="L114" s="333">
        <v>2.3616999999999999E-2</v>
      </c>
      <c r="M114" s="333">
        <v>2.3615999999999998E-2</v>
      </c>
      <c r="N114" s="333">
        <v>2.3258999999999998E-2</v>
      </c>
      <c r="O114" s="333">
        <v>2.4317999999999999E-2</v>
      </c>
      <c r="P114" s="333">
        <v>2.3214000000000002E-2</v>
      </c>
      <c r="Q114" s="333">
        <v>2.3549E-2</v>
      </c>
      <c r="R114" s="333">
        <v>2.4410999999999999E-2</v>
      </c>
      <c r="S114" s="333">
        <v>2.3886999999999999E-2</v>
      </c>
      <c r="T114" s="333">
        <v>3.7404E-2</v>
      </c>
      <c r="U114" s="333">
        <v>3.7322000000000001E-2</v>
      </c>
      <c r="V114" s="333">
        <v>3.7436999999999998E-2</v>
      </c>
      <c r="W114" s="333">
        <v>3.7679999999999998E-2</v>
      </c>
      <c r="X114" s="333">
        <v>2.3616999999999999E-2</v>
      </c>
      <c r="Y114" s="333">
        <v>2.3615999999999998E-2</v>
      </c>
      <c r="Z114" s="333">
        <v>2.3258999999999998E-2</v>
      </c>
      <c r="AA114" s="333">
        <v>2.4317999999999999E-2</v>
      </c>
    </row>
    <row r="115" spans="1:27" hidden="1" x14ac:dyDescent="0.35">
      <c r="A115" s="790"/>
      <c r="B115" s="264" t="s">
        <v>9</v>
      </c>
      <c r="C115" s="333">
        <v>3.4132999999999997E-2</v>
      </c>
      <c r="D115" s="333">
        <v>3.3505E-2</v>
      </c>
      <c r="E115" s="333">
        <v>3.4636E-2</v>
      </c>
      <c r="F115" s="333">
        <v>3.3085999999999997E-2</v>
      </c>
      <c r="G115" s="333">
        <v>3.1968000000000003E-2</v>
      </c>
      <c r="H115" s="333">
        <v>3.7016E-2</v>
      </c>
      <c r="I115" s="333">
        <v>3.6936999999999998E-2</v>
      </c>
      <c r="J115" s="333">
        <v>3.7067000000000003E-2</v>
      </c>
      <c r="K115" s="333">
        <v>5.7865E-2</v>
      </c>
      <c r="L115" s="333">
        <v>3.4433999999999999E-2</v>
      </c>
      <c r="M115" s="333">
        <v>3.2101999999999999E-2</v>
      </c>
      <c r="N115" s="333">
        <v>3.1699999999999999E-2</v>
      </c>
      <c r="O115" s="333">
        <v>3.4132999999999997E-2</v>
      </c>
      <c r="P115" s="333">
        <v>3.3505E-2</v>
      </c>
      <c r="Q115" s="333">
        <v>3.4636E-2</v>
      </c>
      <c r="R115" s="333">
        <v>3.3085999999999997E-2</v>
      </c>
      <c r="S115" s="333">
        <v>3.1968000000000003E-2</v>
      </c>
      <c r="T115" s="333">
        <v>3.7016E-2</v>
      </c>
      <c r="U115" s="333">
        <v>3.6936999999999998E-2</v>
      </c>
      <c r="V115" s="333">
        <v>3.7067000000000003E-2</v>
      </c>
      <c r="W115" s="333">
        <v>5.7865E-2</v>
      </c>
      <c r="X115" s="333">
        <v>3.4433999999999999E-2</v>
      </c>
      <c r="Y115" s="333">
        <v>3.2101999999999999E-2</v>
      </c>
      <c r="Z115" s="333">
        <v>3.1699999999999999E-2</v>
      </c>
      <c r="AA115" s="333">
        <v>3.4132999999999997E-2</v>
      </c>
    </row>
    <row r="116" spans="1:27" hidden="1" x14ac:dyDescent="0.35">
      <c r="A116" s="790"/>
      <c r="B116" s="264" t="s">
        <v>3</v>
      </c>
      <c r="C116" s="333">
        <v>3.4132000000000003E-2</v>
      </c>
      <c r="D116" s="333">
        <v>3.3488999999999998E-2</v>
      </c>
      <c r="E116" s="333">
        <v>3.4247E-2</v>
      </c>
      <c r="F116" s="333">
        <v>3.0629999999999998E-2</v>
      </c>
      <c r="G116" s="333">
        <v>3.9796999999999999E-2</v>
      </c>
      <c r="H116" s="333">
        <v>7.2358000000000006E-2</v>
      </c>
      <c r="I116" s="333">
        <v>6.7395999999999998E-2</v>
      </c>
      <c r="J116" s="333">
        <v>7.0425000000000001E-2</v>
      </c>
      <c r="K116" s="333">
        <v>7.1262999999999993E-2</v>
      </c>
      <c r="L116" s="333">
        <v>3.2589E-2</v>
      </c>
      <c r="M116" s="333">
        <v>3.1684999999999998E-2</v>
      </c>
      <c r="N116" s="333">
        <v>3.1695000000000001E-2</v>
      </c>
      <c r="O116" s="333">
        <v>3.4132000000000003E-2</v>
      </c>
      <c r="P116" s="333">
        <v>3.3488999999999998E-2</v>
      </c>
      <c r="Q116" s="333">
        <v>3.4247E-2</v>
      </c>
      <c r="R116" s="333">
        <v>3.0629999999999998E-2</v>
      </c>
      <c r="S116" s="333">
        <v>3.9796999999999999E-2</v>
      </c>
      <c r="T116" s="333">
        <v>7.2358000000000006E-2</v>
      </c>
      <c r="U116" s="333">
        <v>6.7395999999999998E-2</v>
      </c>
      <c r="V116" s="333">
        <v>7.0425000000000001E-2</v>
      </c>
      <c r="W116" s="333">
        <v>7.1262999999999993E-2</v>
      </c>
      <c r="X116" s="333">
        <v>3.2589E-2</v>
      </c>
      <c r="Y116" s="333">
        <v>3.1684999999999998E-2</v>
      </c>
      <c r="Z116" s="333">
        <v>3.1695000000000001E-2</v>
      </c>
      <c r="AA116" s="333">
        <v>3.4132000000000003E-2</v>
      </c>
    </row>
    <row r="117" spans="1:27" hidden="1" x14ac:dyDescent="0.35">
      <c r="A117" s="790"/>
      <c r="B117" s="264" t="s">
        <v>4</v>
      </c>
      <c r="C117" s="333">
        <v>3.1230999999999998E-2</v>
      </c>
      <c r="D117" s="333">
        <v>3.1535000000000001E-2</v>
      </c>
      <c r="E117" s="333">
        <v>3.2278999999999995E-2</v>
      </c>
      <c r="F117" s="333">
        <v>3.3785999999999997E-2</v>
      </c>
      <c r="G117" s="333">
        <v>3.5278999999999998E-2</v>
      </c>
      <c r="H117" s="333">
        <v>6.1283999999999998E-2</v>
      </c>
      <c r="I117" s="333">
        <v>5.9367999999999997E-2</v>
      </c>
      <c r="J117" s="333">
        <v>6.0514999999999999E-2</v>
      </c>
      <c r="K117" s="333">
        <v>5.7696999999999998E-2</v>
      </c>
      <c r="L117" s="333">
        <v>3.4405999999999999E-2</v>
      </c>
      <c r="M117" s="333">
        <v>3.3929000000000001E-2</v>
      </c>
      <c r="N117" s="333">
        <v>2.9774999999999999E-2</v>
      </c>
      <c r="O117" s="333">
        <v>3.1230999999999998E-2</v>
      </c>
      <c r="P117" s="333">
        <v>3.1535000000000001E-2</v>
      </c>
      <c r="Q117" s="333">
        <v>3.2278999999999995E-2</v>
      </c>
      <c r="R117" s="333">
        <v>3.3785999999999997E-2</v>
      </c>
      <c r="S117" s="333">
        <v>3.5278999999999998E-2</v>
      </c>
      <c r="T117" s="333">
        <v>6.1283999999999998E-2</v>
      </c>
      <c r="U117" s="333">
        <v>5.9367999999999997E-2</v>
      </c>
      <c r="V117" s="333">
        <v>6.0514999999999999E-2</v>
      </c>
      <c r="W117" s="333">
        <v>5.7696999999999998E-2</v>
      </c>
      <c r="X117" s="333">
        <v>3.4405999999999999E-2</v>
      </c>
      <c r="Y117" s="333">
        <v>3.3929000000000001E-2</v>
      </c>
      <c r="Z117" s="333">
        <v>2.9774999999999999E-2</v>
      </c>
      <c r="AA117" s="333">
        <v>3.1230999999999998E-2</v>
      </c>
    </row>
    <row r="118" spans="1:27" hidden="1" x14ac:dyDescent="0.35">
      <c r="A118" s="790"/>
      <c r="B118" s="264" t="s">
        <v>5</v>
      </c>
      <c r="C118" s="333">
        <v>2.9968999999999999E-2</v>
      </c>
      <c r="D118" s="333">
        <v>3.0577E-2</v>
      </c>
      <c r="E118" s="333">
        <v>3.1021E-2</v>
      </c>
      <c r="F118" s="333">
        <v>3.141E-2</v>
      </c>
      <c r="G118" s="333">
        <v>3.3187000000000001E-2</v>
      </c>
      <c r="H118" s="333">
        <v>5.7666000000000002E-2</v>
      </c>
      <c r="I118" s="333">
        <v>5.6468999999999998E-2</v>
      </c>
      <c r="J118" s="333">
        <v>5.7072999999999999E-2</v>
      </c>
      <c r="K118" s="333">
        <v>5.6027E-2</v>
      </c>
      <c r="L118" s="333">
        <v>3.2396000000000001E-2</v>
      </c>
      <c r="M118" s="333">
        <v>3.2539000000000005E-2</v>
      </c>
      <c r="N118" s="333">
        <v>2.9391E-2</v>
      </c>
      <c r="O118" s="333">
        <v>2.9968999999999999E-2</v>
      </c>
      <c r="P118" s="333">
        <v>3.0577E-2</v>
      </c>
      <c r="Q118" s="333">
        <v>3.1021E-2</v>
      </c>
      <c r="R118" s="333">
        <v>3.141E-2</v>
      </c>
      <c r="S118" s="333">
        <v>3.3187000000000001E-2</v>
      </c>
      <c r="T118" s="333">
        <v>5.7666000000000002E-2</v>
      </c>
      <c r="U118" s="333">
        <v>5.6468999999999998E-2</v>
      </c>
      <c r="V118" s="333">
        <v>5.7072999999999999E-2</v>
      </c>
      <c r="W118" s="333">
        <v>5.6027E-2</v>
      </c>
      <c r="X118" s="333">
        <v>3.2396000000000001E-2</v>
      </c>
      <c r="Y118" s="333">
        <v>3.2539000000000005E-2</v>
      </c>
      <c r="Z118" s="333">
        <v>2.9391E-2</v>
      </c>
      <c r="AA118" s="333">
        <v>2.9968999999999999E-2</v>
      </c>
    </row>
    <row r="119" spans="1:27" hidden="1" x14ac:dyDescent="0.35">
      <c r="A119" s="790"/>
      <c r="B119" s="264" t="s">
        <v>23</v>
      </c>
      <c r="C119" s="333">
        <v>2.9968999999999999E-2</v>
      </c>
      <c r="D119" s="333">
        <v>3.0577E-2</v>
      </c>
      <c r="E119" s="333">
        <v>3.1021E-2</v>
      </c>
      <c r="F119" s="333">
        <v>3.141E-2</v>
      </c>
      <c r="G119" s="333">
        <v>3.3187000000000001E-2</v>
      </c>
      <c r="H119" s="333">
        <v>5.7666000000000002E-2</v>
      </c>
      <c r="I119" s="333">
        <v>5.6468999999999998E-2</v>
      </c>
      <c r="J119" s="333">
        <v>5.7072999999999999E-2</v>
      </c>
      <c r="K119" s="333">
        <v>5.6027E-2</v>
      </c>
      <c r="L119" s="333">
        <v>3.2396000000000001E-2</v>
      </c>
      <c r="M119" s="333">
        <v>3.2539000000000005E-2</v>
      </c>
      <c r="N119" s="333">
        <v>2.9391E-2</v>
      </c>
      <c r="O119" s="333">
        <v>2.9968999999999999E-2</v>
      </c>
      <c r="P119" s="333">
        <v>3.0577E-2</v>
      </c>
      <c r="Q119" s="333">
        <v>3.1021E-2</v>
      </c>
      <c r="R119" s="333">
        <v>3.141E-2</v>
      </c>
      <c r="S119" s="333">
        <v>3.3187000000000001E-2</v>
      </c>
      <c r="T119" s="333">
        <v>5.7666000000000002E-2</v>
      </c>
      <c r="U119" s="333">
        <v>5.6468999999999998E-2</v>
      </c>
      <c r="V119" s="333">
        <v>5.7072999999999999E-2</v>
      </c>
      <c r="W119" s="333">
        <v>5.6027E-2</v>
      </c>
      <c r="X119" s="333">
        <v>3.2396000000000001E-2</v>
      </c>
      <c r="Y119" s="333">
        <v>3.2539000000000005E-2</v>
      </c>
      <c r="Z119" s="333">
        <v>2.9391E-2</v>
      </c>
      <c r="AA119" s="333">
        <v>2.9968999999999999E-2</v>
      </c>
    </row>
    <row r="120" spans="1:27" hidden="1" x14ac:dyDescent="0.35">
      <c r="A120" s="790"/>
      <c r="B120" s="264" t="s">
        <v>24</v>
      </c>
      <c r="C120" s="333">
        <v>2.9968999999999999E-2</v>
      </c>
      <c r="D120" s="333">
        <v>3.0577E-2</v>
      </c>
      <c r="E120" s="333">
        <v>3.1021E-2</v>
      </c>
      <c r="F120" s="333">
        <v>3.141E-2</v>
      </c>
      <c r="G120" s="333">
        <v>3.3187000000000001E-2</v>
      </c>
      <c r="H120" s="333">
        <v>5.7666000000000002E-2</v>
      </c>
      <c r="I120" s="333">
        <v>5.6468999999999998E-2</v>
      </c>
      <c r="J120" s="333">
        <v>5.7072999999999999E-2</v>
      </c>
      <c r="K120" s="333">
        <v>5.6027E-2</v>
      </c>
      <c r="L120" s="333">
        <v>3.2396000000000001E-2</v>
      </c>
      <c r="M120" s="333">
        <v>3.2539000000000005E-2</v>
      </c>
      <c r="N120" s="333">
        <v>2.9391E-2</v>
      </c>
      <c r="O120" s="333">
        <v>2.9968999999999999E-2</v>
      </c>
      <c r="P120" s="333">
        <v>3.0577E-2</v>
      </c>
      <c r="Q120" s="333">
        <v>3.1021E-2</v>
      </c>
      <c r="R120" s="333">
        <v>3.141E-2</v>
      </c>
      <c r="S120" s="333">
        <v>3.3187000000000001E-2</v>
      </c>
      <c r="T120" s="333">
        <v>5.7666000000000002E-2</v>
      </c>
      <c r="U120" s="333">
        <v>5.6468999999999998E-2</v>
      </c>
      <c r="V120" s="333">
        <v>5.7072999999999999E-2</v>
      </c>
      <c r="W120" s="333">
        <v>5.6027E-2</v>
      </c>
      <c r="X120" s="333">
        <v>3.2396000000000001E-2</v>
      </c>
      <c r="Y120" s="333">
        <v>3.2539000000000005E-2</v>
      </c>
      <c r="Z120" s="333">
        <v>2.9391E-2</v>
      </c>
      <c r="AA120" s="333">
        <v>2.9968999999999999E-2</v>
      </c>
    </row>
    <row r="121" spans="1:27" hidden="1" x14ac:dyDescent="0.35">
      <c r="A121" s="790"/>
      <c r="B121" s="264" t="s">
        <v>7</v>
      </c>
      <c r="C121" s="333">
        <v>2.8740000000000002E-2</v>
      </c>
      <c r="D121" s="333">
        <v>2.9204000000000001E-2</v>
      </c>
      <c r="E121" s="333">
        <v>3.0634000000000002E-2</v>
      </c>
      <c r="F121" s="333">
        <v>3.1116000000000001E-2</v>
      </c>
      <c r="G121" s="333">
        <v>3.1826E-2</v>
      </c>
      <c r="H121" s="333">
        <v>5.5056000000000001E-2</v>
      </c>
      <c r="I121" s="333">
        <v>5.3829999999999996E-2</v>
      </c>
      <c r="J121" s="333">
        <v>5.4605000000000001E-2</v>
      </c>
      <c r="K121" s="333">
        <v>5.3553999999999997E-2</v>
      </c>
      <c r="L121" s="333">
        <v>3.1075999999999999E-2</v>
      </c>
      <c r="M121" s="333">
        <v>3.1245999999999999E-2</v>
      </c>
      <c r="N121" s="333">
        <v>2.8242E-2</v>
      </c>
      <c r="O121" s="333">
        <v>2.8740000000000002E-2</v>
      </c>
      <c r="P121" s="333">
        <v>2.9204000000000001E-2</v>
      </c>
      <c r="Q121" s="333">
        <v>3.0634000000000002E-2</v>
      </c>
      <c r="R121" s="333">
        <v>3.1116000000000001E-2</v>
      </c>
      <c r="S121" s="333">
        <v>3.1826E-2</v>
      </c>
      <c r="T121" s="333">
        <v>5.5056000000000001E-2</v>
      </c>
      <c r="U121" s="333">
        <v>5.3829999999999996E-2</v>
      </c>
      <c r="V121" s="333">
        <v>5.4605000000000001E-2</v>
      </c>
      <c r="W121" s="333">
        <v>5.3553999999999997E-2</v>
      </c>
      <c r="X121" s="333">
        <v>3.1075999999999999E-2</v>
      </c>
      <c r="Y121" s="333">
        <v>3.1245999999999999E-2</v>
      </c>
      <c r="Z121" s="333">
        <v>2.8242E-2</v>
      </c>
      <c r="AA121" s="333">
        <v>2.8740000000000002E-2</v>
      </c>
    </row>
    <row r="122" spans="1:27" ht="15" hidden="1" thickBot="1" x14ac:dyDescent="0.4">
      <c r="A122" s="791"/>
      <c r="B122" s="265" t="s">
        <v>8</v>
      </c>
      <c r="C122" s="333">
        <v>2.8704E-2</v>
      </c>
      <c r="D122" s="333">
        <v>2.9914E-2</v>
      </c>
      <c r="E122" s="333">
        <v>3.2281999999999998E-2</v>
      </c>
      <c r="F122" s="333">
        <v>3.3659000000000001E-2</v>
      </c>
      <c r="G122" s="333">
        <v>3.4633000000000004E-2</v>
      </c>
      <c r="H122" s="333">
        <v>6.2099000000000001E-2</v>
      </c>
      <c r="I122" s="333">
        <v>5.9419E-2</v>
      </c>
      <c r="J122" s="333">
        <v>6.1394999999999998E-2</v>
      </c>
      <c r="K122" s="333">
        <v>5.8862999999999999E-2</v>
      </c>
      <c r="L122" s="333">
        <v>3.3699E-2</v>
      </c>
      <c r="M122" s="333">
        <v>3.3918000000000004E-2</v>
      </c>
      <c r="N122" s="333">
        <v>2.8836000000000001E-2</v>
      </c>
      <c r="O122" s="333">
        <v>2.8704E-2</v>
      </c>
      <c r="P122" s="333">
        <v>2.9914E-2</v>
      </c>
      <c r="Q122" s="333">
        <v>3.2281999999999998E-2</v>
      </c>
      <c r="R122" s="333">
        <v>3.3659000000000001E-2</v>
      </c>
      <c r="S122" s="333">
        <v>3.4633000000000004E-2</v>
      </c>
      <c r="T122" s="333">
        <v>6.2099000000000001E-2</v>
      </c>
      <c r="U122" s="333">
        <v>5.9419E-2</v>
      </c>
      <c r="V122" s="333">
        <v>6.1394999999999998E-2</v>
      </c>
      <c r="W122" s="333">
        <v>5.8862999999999999E-2</v>
      </c>
      <c r="X122" s="333">
        <v>3.3699E-2</v>
      </c>
      <c r="Y122" s="333">
        <v>3.3918000000000004E-2</v>
      </c>
      <c r="Z122" s="333">
        <v>2.8836000000000001E-2</v>
      </c>
      <c r="AA122" s="333">
        <v>2.8704E-2</v>
      </c>
    </row>
    <row r="123" spans="1:27" hidden="1" x14ac:dyDescent="0.35">
      <c r="A123" s="107"/>
      <c r="B123" s="107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 spans="1:27" ht="15" hidden="1" thickBot="1" x14ac:dyDescent="0.4"/>
    <row r="125" spans="1:27" ht="15" hidden="1" thickBot="1" x14ac:dyDescent="0.4">
      <c r="C125" s="792" t="s">
        <v>129</v>
      </c>
      <c r="D125" s="793"/>
      <c r="E125" s="793"/>
      <c r="F125" s="793"/>
      <c r="G125" s="793"/>
      <c r="H125" s="793"/>
      <c r="I125" s="793"/>
      <c r="J125" s="793"/>
      <c r="K125" s="793"/>
      <c r="L125" s="793"/>
      <c r="M125" s="793"/>
      <c r="N125" s="794"/>
      <c r="O125" s="795" t="s">
        <v>129</v>
      </c>
      <c r="P125" s="793"/>
      <c r="Q125" s="793"/>
      <c r="R125" s="793"/>
      <c r="S125" s="793"/>
      <c r="T125" s="793"/>
      <c r="U125" s="793"/>
      <c r="V125" s="793"/>
      <c r="W125" s="793"/>
      <c r="X125" s="793"/>
      <c r="Y125" s="793"/>
      <c r="Z125" s="794"/>
      <c r="AA125" s="551" t="s">
        <v>129</v>
      </c>
    </row>
    <row r="126" spans="1:27" ht="16" hidden="1" thickBot="1" x14ac:dyDescent="0.4">
      <c r="A126" s="789" t="s">
        <v>130</v>
      </c>
      <c r="B126" s="262" t="s">
        <v>147</v>
      </c>
      <c r="C126" s="156">
        <f>C$4</f>
        <v>44562</v>
      </c>
      <c r="D126" s="156">
        <f t="shared" ref="D126:AA126" si="58">D$4</f>
        <v>44593</v>
      </c>
      <c r="E126" s="156">
        <f t="shared" si="58"/>
        <v>44621</v>
      </c>
      <c r="F126" s="156">
        <f t="shared" si="58"/>
        <v>44652</v>
      </c>
      <c r="G126" s="156">
        <f t="shared" si="58"/>
        <v>44682</v>
      </c>
      <c r="H126" s="156">
        <f t="shared" si="58"/>
        <v>44713</v>
      </c>
      <c r="I126" s="156">
        <f t="shared" si="58"/>
        <v>44743</v>
      </c>
      <c r="J126" s="156">
        <f t="shared" si="58"/>
        <v>44774</v>
      </c>
      <c r="K126" s="156">
        <f t="shared" si="58"/>
        <v>44805</v>
      </c>
      <c r="L126" s="156">
        <f t="shared" si="58"/>
        <v>44835</v>
      </c>
      <c r="M126" s="156">
        <f t="shared" si="58"/>
        <v>44866</v>
      </c>
      <c r="N126" s="156">
        <f t="shared" si="58"/>
        <v>44896</v>
      </c>
      <c r="O126" s="156">
        <f t="shared" si="58"/>
        <v>44927</v>
      </c>
      <c r="P126" s="156">
        <f t="shared" si="58"/>
        <v>44958</v>
      </c>
      <c r="Q126" s="156">
        <f t="shared" si="58"/>
        <v>44986</v>
      </c>
      <c r="R126" s="156">
        <f t="shared" si="58"/>
        <v>45017</v>
      </c>
      <c r="S126" s="156">
        <f t="shared" si="58"/>
        <v>45047</v>
      </c>
      <c r="T126" s="156">
        <f t="shared" si="58"/>
        <v>45078</v>
      </c>
      <c r="U126" s="156">
        <f t="shared" si="58"/>
        <v>45108</v>
      </c>
      <c r="V126" s="156">
        <f t="shared" si="58"/>
        <v>45139</v>
      </c>
      <c r="W126" s="156">
        <f t="shared" si="58"/>
        <v>45170</v>
      </c>
      <c r="X126" s="156">
        <f t="shared" si="58"/>
        <v>45200</v>
      </c>
      <c r="Y126" s="156">
        <f t="shared" si="58"/>
        <v>45231</v>
      </c>
      <c r="Z126" s="156">
        <f t="shared" si="58"/>
        <v>45261</v>
      </c>
      <c r="AA126" s="156">
        <f t="shared" si="58"/>
        <v>45292</v>
      </c>
    </row>
    <row r="127" spans="1:27" hidden="1" x14ac:dyDescent="0.35">
      <c r="A127" s="790"/>
      <c r="B127" s="263" t="s">
        <v>20</v>
      </c>
      <c r="C127" s="333">
        <v>2.643E-3</v>
      </c>
      <c r="D127" s="333">
        <v>2.7320000000000001E-3</v>
      </c>
      <c r="E127" s="333">
        <v>2.8240000000000001E-3</v>
      </c>
      <c r="F127" s="333">
        <v>2.8860000000000001E-3</v>
      </c>
      <c r="G127" s="333">
        <v>3.568E-3</v>
      </c>
      <c r="H127" s="333">
        <v>9.4900000000000002E-3</v>
      </c>
      <c r="I127" s="333">
        <v>8.7889999999999999E-3</v>
      </c>
      <c r="J127" s="333">
        <v>9.0760000000000007E-3</v>
      </c>
      <c r="K127" s="333">
        <v>8.6409999999999994E-3</v>
      </c>
      <c r="L127" s="333">
        <v>3.3189999999999999E-3</v>
      </c>
      <c r="M127" s="333">
        <v>3.424E-3</v>
      </c>
      <c r="N127" s="333">
        <v>2.333E-3</v>
      </c>
      <c r="O127" s="333">
        <v>2.643E-3</v>
      </c>
      <c r="P127" s="333">
        <v>2.7320000000000001E-3</v>
      </c>
      <c r="Q127" s="333">
        <v>2.8240000000000001E-3</v>
      </c>
      <c r="R127" s="333">
        <v>2.8860000000000001E-3</v>
      </c>
      <c r="S127" s="333">
        <v>3.568E-3</v>
      </c>
      <c r="T127" s="333">
        <v>9.4900000000000002E-3</v>
      </c>
      <c r="U127" s="333">
        <v>8.7889999999999999E-3</v>
      </c>
      <c r="V127" s="333">
        <v>9.0760000000000007E-3</v>
      </c>
      <c r="W127" s="333">
        <v>8.6409999999999994E-3</v>
      </c>
      <c r="X127" s="333">
        <v>3.3189999999999999E-3</v>
      </c>
      <c r="Y127" s="333">
        <v>3.424E-3</v>
      </c>
      <c r="Z127" s="333">
        <v>2.333E-3</v>
      </c>
      <c r="AA127" s="333">
        <v>2.643E-3</v>
      </c>
    </row>
    <row r="128" spans="1:27" hidden="1" x14ac:dyDescent="0.35">
      <c r="A128" s="790"/>
      <c r="B128" s="263" t="s">
        <v>0</v>
      </c>
      <c r="C128" s="333">
        <v>4.2069999999999998E-3</v>
      </c>
      <c r="D128" s="333">
        <v>3.787E-3</v>
      </c>
      <c r="E128" s="333">
        <v>3.986E-3</v>
      </c>
      <c r="F128" s="333">
        <v>2.6090000000000002E-3</v>
      </c>
      <c r="G128" s="333">
        <v>5.9420000000000002E-3</v>
      </c>
      <c r="H128" s="333">
        <v>1.6067999999999999E-2</v>
      </c>
      <c r="I128" s="333">
        <v>1.3556E-2</v>
      </c>
      <c r="J128" s="333">
        <v>1.4933E-2</v>
      </c>
      <c r="K128" s="333">
        <v>1.5493E-2</v>
      </c>
      <c r="L128" s="333">
        <v>3.3899999999999998E-3</v>
      </c>
      <c r="M128" s="333">
        <v>3.1089999999999998E-3</v>
      </c>
      <c r="N128" s="333">
        <v>3.192E-3</v>
      </c>
      <c r="O128" s="333">
        <v>4.2069999999999998E-3</v>
      </c>
      <c r="P128" s="333">
        <v>3.787E-3</v>
      </c>
      <c r="Q128" s="333">
        <v>3.986E-3</v>
      </c>
      <c r="R128" s="333">
        <v>2.6090000000000002E-3</v>
      </c>
      <c r="S128" s="333">
        <v>5.9420000000000002E-3</v>
      </c>
      <c r="T128" s="333">
        <v>1.6067999999999999E-2</v>
      </c>
      <c r="U128" s="333">
        <v>1.3556E-2</v>
      </c>
      <c r="V128" s="333">
        <v>1.4933E-2</v>
      </c>
      <c r="W128" s="333">
        <v>1.5493E-2</v>
      </c>
      <c r="X128" s="333">
        <v>3.3899999999999998E-3</v>
      </c>
      <c r="Y128" s="333">
        <v>3.1089999999999998E-3</v>
      </c>
      <c r="Z128" s="333">
        <v>3.192E-3</v>
      </c>
      <c r="AA128" s="333">
        <v>4.2069999999999998E-3</v>
      </c>
    </row>
    <row r="129" spans="1:27" hidden="1" x14ac:dyDescent="0.35">
      <c r="A129" s="790"/>
      <c r="B129" s="263" t="s">
        <v>21</v>
      </c>
      <c r="C129" s="333">
        <v>2.539E-3</v>
      </c>
      <c r="D129" s="333">
        <v>2.738E-3</v>
      </c>
      <c r="E129" s="333">
        <v>3.4870000000000001E-3</v>
      </c>
      <c r="F129" s="333">
        <v>3.9020000000000001E-3</v>
      </c>
      <c r="G129" s="333">
        <v>4.241E-3</v>
      </c>
      <c r="H129" s="333">
        <v>1.1518E-2</v>
      </c>
      <c r="I129" s="333">
        <v>1.0421E-2</v>
      </c>
      <c r="J129" s="333">
        <v>1.1017000000000001E-2</v>
      </c>
      <c r="K129" s="333">
        <v>1.0297000000000001E-2</v>
      </c>
      <c r="L129" s="333">
        <v>3.9319999999999997E-3</v>
      </c>
      <c r="M129" s="333">
        <v>4.0800000000000003E-3</v>
      </c>
      <c r="N129" s="333">
        <v>2.3349999999999998E-3</v>
      </c>
      <c r="O129" s="333">
        <v>2.539E-3</v>
      </c>
      <c r="P129" s="333">
        <v>2.738E-3</v>
      </c>
      <c r="Q129" s="333">
        <v>3.4870000000000001E-3</v>
      </c>
      <c r="R129" s="333">
        <v>3.9020000000000001E-3</v>
      </c>
      <c r="S129" s="333">
        <v>4.241E-3</v>
      </c>
      <c r="T129" s="333">
        <v>1.1518E-2</v>
      </c>
      <c r="U129" s="333">
        <v>1.0421E-2</v>
      </c>
      <c r="V129" s="333">
        <v>1.1017000000000001E-2</v>
      </c>
      <c r="W129" s="333">
        <v>1.0297000000000001E-2</v>
      </c>
      <c r="X129" s="333">
        <v>3.9319999999999997E-3</v>
      </c>
      <c r="Y129" s="333">
        <v>4.0800000000000003E-3</v>
      </c>
      <c r="Z129" s="333">
        <v>2.3349999999999998E-3</v>
      </c>
      <c r="AA129" s="333">
        <v>2.539E-3</v>
      </c>
    </row>
    <row r="130" spans="1:27" hidden="1" x14ac:dyDescent="0.35">
      <c r="A130" s="790"/>
      <c r="B130" s="263" t="s">
        <v>1</v>
      </c>
      <c r="C130" s="333">
        <v>0</v>
      </c>
      <c r="D130" s="333">
        <v>0</v>
      </c>
      <c r="E130" s="333">
        <v>0</v>
      </c>
      <c r="F130" s="333">
        <v>3.5109999999999998E-3</v>
      </c>
      <c r="G130" s="333">
        <v>8.5800000000000008E-3</v>
      </c>
      <c r="H130" s="333">
        <v>1.6403999999999998E-2</v>
      </c>
      <c r="I130" s="333">
        <v>1.3702000000000001E-2</v>
      </c>
      <c r="J130" s="333">
        <v>1.5133000000000001E-2</v>
      </c>
      <c r="K130" s="333">
        <v>1.6902E-2</v>
      </c>
      <c r="L130" s="333">
        <v>3.5460000000000001E-3</v>
      </c>
      <c r="M130" s="333">
        <v>0</v>
      </c>
      <c r="N130" s="333">
        <v>0</v>
      </c>
      <c r="O130" s="333">
        <v>0</v>
      </c>
      <c r="P130" s="333">
        <v>0</v>
      </c>
      <c r="Q130" s="333">
        <v>0</v>
      </c>
      <c r="R130" s="333">
        <v>3.5109999999999998E-3</v>
      </c>
      <c r="S130" s="333">
        <v>8.5800000000000008E-3</v>
      </c>
      <c r="T130" s="333">
        <v>1.6403999999999998E-2</v>
      </c>
      <c r="U130" s="333">
        <v>1.3702000000000001E-2</v>
      </c>
      <c r="V130" s="333">
        <v>1.5133000000000001E-2</v>
      </c>
      <c r="W130" s="333">
        <v>1.6902E-2</v>
      </c>
      <c r="X130" s="333">
        <v>3.5460000000000001E-3</v>
      </c>
      <c r="Y130" s="333">
        <v>0</v>
      </c>
      <c r="Z130" s="333">
        <v>0</v>
      </c>
      <c r="AA130" s="333">
        <v>0</v>
      </c>
    </row>
    <row r="131" spans="1:27" hidden="1" x14ac:dyDescent="0.35">
      <c r="A131" s="790"/>
      <c r="B131" s="263" t="s">
        <v>22</v>
      </c>
      <c r="C131" s="333">
        <v>4.8299999999999998E-4</v>
      </c>
      <c r="D131" s="333">
        <v>6.0000000000000002E-6</v>
      </c>
      <c r="E131" s="333">
        <v>7.2999999999999999E-5</v>
      </c>
      <c r="F131" s="333">
        <v>3.68E-4</v>
      </c>
      <c r="G131" s="333">
        <v>7.6000000000000004E-5</v>
      </c>
      <c r="H131" s="333">
        <v>1.8100000000000001E-4</v>
      </c>
      <c r="I131" s="333">
        <v>1.7699999999999999E-4</v>
      </c>
      <c r="J131" s="333">
        <v>1.73E-4</v>
      </c>
      <c r="K131" s="333">
        <v>1.7799999999999999E-4</v>
      </c>
      <c r="L131" s="333">
        <v>5.8E-5</v>
      </c>
      <c r="M131" s="333">
        <v>5.3000000000000001E-5</v>
      </c>
      <c r="N131" s="333">
        <v>6.0000000000000002E-6</v>
      </c>
      <c r="O131" s="333">
        <v>4.8299999999999998E-4</v>
      </c>
      <c r="P131" s="333">
        <v>6.0000000000000002E-6</v>
      </c>
      <c r="Q131" s="333">
        <v>7.2999999999999999E-5</v>
      </c>
      <c r="R131" s="333">
        <v>3.68E-4</v>
      </c>
      <c r="S131" s="333">
        <v>7.6000000000000004E-5</v>
      </c>
      <c r="T131" s="333">
        <v>1.8100000000000001E-4</v>
      </c>
      <c r="U131" s="333">
        <v>1.7699999999999999E-4</v>
      </c>
      <c r="V131" s="333">
        <v>1.73E-4</v>
      </c>
      <c r="W131" s="333">
        <v>1.7799999999999999E-4</v>
      </c>
      <c r="X131" s="333">
        <v>5.8E-5</v>
      </c>
      <c r="Y131" s="333">
        <v>5.3000000000000001E-5</v>
      </c>
      <c r="Z131" s="333">
        <v>6.0000000000000002E-6</v>
      </c>
      <c r="AA131" s="333">
        <v>4.8299999999999998E-4</v>
      </c>
    </row>
    <row r="132" spans="1:27" hidden="1" x14ac:dyDescent="0.35">
      <c r="A132" s="790"/>
      <c r="B132" s="264" t="s">
        <v>9</v>
      </c>
      <c r="C132" s="333">
        <v>4.2069999999999998E-3</v>
      </c>
      <c r="D132" s="333">
        <v>3.7929999999999999E-3</v>
      </c>
      <c r="E132" s="333">
        <v>4.1240000000000001E-3</v>
      </c>
      <c r="F132" s="333">
        <v>3.4789999999999999E-3</v>
      </c>
      <c r="G132" s="333">
        <v>3.1229999999999999E-3</v>
      </c>
      <c r="H132" s="333">
        <v>0</v>
      </c>
      <c r="I132" s="333">
        <v>0</v>
      </c>
      <c r="J132" s="333">
        <v>0</v>
      </c>
      <c r="K132" s="333">
        <v>9.4739999999999998E-3</v>
      </c>
      <c r="L132" s="333">
        <v>4.065E-3</v>
      </c>
      <c r="M132" s="333">
        <v>3.2629999999999998E-3</v>
      </c>
      <c r="N132" s="333">
        <v>3.1930000000000001E-3</v>
      </c>
      <c r="O132" s="333">
        <v>4.2069999999999998E-3</v>
      </c>
      <c r="P132" s="333">
        <v>3.7929999999999999E-3</v>
      </c>
      <c r="Q132" s="333">
        <v>4.1240000000000001E-3</v>
      </c>
      <c r="R132" s="333">
        <v>3.4789999999999999E-3</v>
      </c>
      <c r="S132" s="333">
        <v>3.1229999999999999E-3</v>
      </c>
      <c r="T132" s="333">
        <v>0</v>
      </c>
      <c r="U132" s="333">
        <v>0</v>
      </c>
      <c r="V132" s="333">
        <v>0</v>
      </c>
      <c r="W132" s="333">
        <v>9.4739999999999998E-3</v>
      </c>
      <c r="X132" s="333">
        <v>4.065E-3</v>
      </c>
      <c r="Y132" s="333">
        <v>3.2629999999999998E-3</v>
      </c>
      <c r="Z132" s="333">
        <v>3.1930000000000001E-3</v>
      </c>
      <c r="AA132" s="333">
        <v>4.2069999999999998E-3</v>
      </c>
    </row>
    <row r="133" spans="1:27" hidden="1" x14ac:dyDescent="0.35">
      <c r="A133" s="790"/>
      <c r="B133" s="264" t="s">
        <v>3</v>
      </c>
      <c r="C133" s="333">
        <v>4.2069999999999998E-3</v>
      </c>
      <c r="D133" s="333">
        <v>3.787E-3</v>
      </c>
      <c r="E133" s="333">
        <v>3.986E-3</v>
      </c>
      <c r="F133" s="333">
        <v>2.6090000000000002E-3</v>
      </c>
      <c r="G133" s="333">
        <v>5.9420000000000002E-3</v>
      </c>
      <c r="H133" s="333">
        <v>1.6067999999999999E-2</v>
      </c>
      <c r="I133" s="333">
        <v>1.3556E-2</v>
      </c>
      <c r="J133" s="333">
        <v>1.4933E-2</v>
      </c>
      <c r="K133" s="333">
        <v>1.5493E-2</v>
      </c>
      <c r="L133" s="333">
        <v>3.3899999999999998E-3</v>
      </c>
      <c r="M133" s="333">
        <v>3.1089999999999998E-3</v>
      </c>
      <c r="N133" s="333">
        <v>3.192E-3</v>
      </c>
      <c r="O133" s="333">
        <v>4.2069999999999998E-3</v>
      </c>
      <c r="P133" s="333">
        <v>3.787E-3</v>
      </c>
      <c r="Q133" s="333">
        <v>3.986E-3</v>
      </c>
      <c r="R133" s="333">
        <v>2.6090000000000002E-3</v>
      </c>
      <c r="S133" s="333">
        <v>5.9420000000000002E-3</v>
      </c>
      <c r="T133" s="333">
        <v>1.6067999999999999E-2</v>
      </c>
      <c r="U133" s="333">
        <v>1.3556E-2</v>
      </c>
      <c r="V133" s="333">
        <v>1.4933E-2</v>
      </c>
      <c r="W133" s="333">
        <v>1.5493E-2</v>
      </c>
      <c r="X133" s="333">
        <v>3.3899999999999998E-3</v>
      </c>
      <c r="Y133" s="333">
        <v>3.1089999999999998E-3</v>
      </c>
      <c r="Z133" s="333">
        <v>3.192E-3</v>
      </c>
      <c r="AA133" s="333">
        <v>4.2069999999999998E-3</v>
      </c>
    </row>
    <row r="134" spans="1:27" hidden="1" x14ac:dyDescent="0.35">
      <c r="A134" s="790"/>
      <c r="B134" s="264" t="s">
        <v>4</v>
      </c>
      <c r="C134" s="333">
        <v>3.1189999999999998E-3</v>
      </c>
      <c r="D134" s="333">
        <v>3.0799999999999998E-3</v>
      </c>
      <c r="E134" s="333">
        <v>3.2780000000000001E-3</v>
      </c>
      <c r="F134" s="333">
        <v>3.725E-3</v>
      </c>
      <c r="G134" s="333">
        <v>4.3239999999999997E-3</v>
      </c>
      <c r="H134" s="333">
        <v>1.112E-2</v>
      </c>
      <c r="I134" s="333">
        <v>1.0066E-2</v>
      </c>
      <c r="J134" s="333">
        <v>1.0602E-2</v>
      </c>
      <c r="K134" s="333">
        <v>9.3989999999999994E-3</v>
      </c>
      <c r="L134" s="333">
        <v>4.0549999999999996E-3</v>
      </c>
      <c r="M134" s="333">
        <v>3.9379999999999997E-3</v>
      </c>
      <c r="N134" s="333">
        <v>2.4780000000000002E-3</v>
      </c>
      <c r="O134" s="333">
        <v>3.1189999999999998E-3</v>
      </c>
      <c r="P134" s="333">
        <v>3.0799999999999998E-3</v>
      </c>
      <c r="Q134" s="333">
        <v>3.2780000000000001E-3</v>
      </c>
      <c r="R134" s="333">
        <v>3.725E-3</v>
      </c>
      <c r="S134" s="333">
        <v>4.3239999999999997E-3</v>
      </c>
      <c r="T134" s="333">
        <v>1.112E-2</v>
      </c>
      <c r="U134" s="333">
        <v>1.0066E-2</v>
      </c>
      <c r="V134" s="333">
        <v>1.0602E-2</v>
      </c>
      <c r="W134" s="333">
        <v>9.3989999999999994E-3</v>
      </c>
      <c r="X134" s="333">
        <v>4.0549999999999996E-3</v>
      </c>
      <c r="Y134" s="333">
        <v>3.9379999999999997E-3</v>
      </c>
      <c r="Z134" s="333">
        <v>2.4780000000000002E-3</v>
      </c>
      <c r="AA134" s="333">
        <v>3.1189999999999998E-3</v>
      </c>
    </row>
    <row r="135" spans="1:27" hidden="1" x14ac:dyDescent="0.35">
      <c r="A135" s="790"/>
      <c r="B135" s="264" t="s">
        <v>5</v>
      </c>
      <c r="C135" s="333">
        <v>2.643E-3</v>
      </c>
      <c r="D135" s="333">
        <v>2.7320000000000001E-3</v>
      </c>
      <c r="E135" s="333">
        <v>2.8240000000000001E-3</v>
      </c>
      <c r="F135" s="333">
        <v>2.8860000000000001E-3</v>
      </c>
      <c r="G135" s="333">
        <v>3.568E-3</v>
      </c>
      <c r="H135" s="333">
        <v>9.4900000000000002E-3</v>
      </c>
      <c r="I135" s="333">
        <v>8.7889999999999999E-3</v>
      </c>
      <c r="J135" s="333">
        <v>9.0760000000000007E-3</v>
      </c>
      <c r="K135" s="333">
        <v>8.6409999999999994E-3</v>
      </c>
      <c r="L135" s="333">
        <v>3.3189999999999999E-3</v>
      </c>
      <c r="M135" s="333">
        <v>3.424E-3</v>
      </c>
      <c r="N135" s="333">
        <v>2.333E-3</v>
      </c>
      <c r="O135" s="333">
        <v>2.643E-3</v>
      </c>
      <c r="P135" s="333">
        <v>2.7320000000000001E-3</v>
      </c>
      <c r="Q135" s="333">
        <v>2.8240000000000001E-3</v>
      </c>
      <c r="R135" s="333">
        <v>2.8860000000000001E-3</v>
      </c>
      <c r="S135" s="333">
        <v>3.568E-3</v>
      </c>
      <c r="T135" s="333">
        <v>9.4900000000000002E-3</v>
      </c>
      <c r="U135" s="333">
        <v>8.7889999999999999E-3</v>
      </c>
      <c r="V135" s="333">
        <v>9.0760000000000007E-3</v>
      </c>
      <c r="W135" s="333">
        <v>8.6409999999999994E-3</v>
      </c>
      <c r="X135" s="333">
        <v>3.3189999999999999E-3</v>
      </c>
      <c r="Y135" s="333">
        <v>3.424E-3</v>
      </c>
      <c r="Z135" s="333">
        <v>2.333E-3</v>
      </c>
      <c r="AA135" s="333">
        <v>2.643E-3</v>
      </c>
    </row>
    <row r="136" spans="1:27" hidden="1" x14ac:dyDescent="0.35">
      <c r="A136" s="790"/>
      <c r="B136" s="264" t="s">
        <v>23</v>
      </c>
      <c r="C136" s="333">
        <v>2.643E-3</v>
      </c>
      <c r="D136" s="333">
        <v>2.7320000000000001E-3</v>
      </c>
      <c r="E136" s="333">
        <v>2.8240000000000001E-3</v>
      </c>
      <c r="F136" s="333">
        <v>2.8860000000000001E-3</v>
      </c>
      <c r="G136" s="333">
        <v>3.568E-3</v>
      </c>
      <c r="H136" s="333">
        <v>9.4900000000000002E-3</v>
      </c>
      <c r="I136" s="333">
        <v>8.7889999999999999E-3</v>
      </c>
      <c r="J136" s="333">
        <v>9.0760000000000007E-3</v>
      </c>
      <c r="K136" s="333">
        <v>8.6409999999999994E-3</v>
      </c>
      <c r="L136" s="333">
        <v>3.3189999999999999E-3</v>
      </c>
      <c r="M136" s="333">
        <v>3.424E-3</v>
      </c>
      <c r="N136" s="333">
        <v>2.333E-3</v>
      </c>
      <c r="O136" s="333">
        <v>2.643E-3</v>
      </c>
      <c r="P136" s="333">
        <v>2.7320000000000001E-3</v>
      </c>
      <c r="Q136" s="333">
        <v>2.8240000000000001E-3</v>
      </c>
      <c r="R136" s="333">
        <v>2.8860000000000001E-3</v>
      </c>
      <c r="S136" s="333">
        <v>3.568E-3</v>
      </c>
      <c r="T136" s="333">
        <v>9.4900000000000002E-3</v>
      </c>
      <c r="U136" s="333">
        <v>8.7889999999999999E-3</v>
      </c>
      <c r="V136" s="333">
        <v>9.0760000000000007E-3</v>
      </c>
      <c r="W136" s="333">
        <v>8.6409999999999994E-3</v>
      </c>
      <c r="X136" s="333">
        <v>3.3189999999999999E-3</v>
      </c>
      <c r="Y136" s="333">
        <v>3.424E-3</v>
      </c>
      <c r="Z136" s="333">
        <v>2.333E-3</v>
      </c>
      <c r="AA136" s="333">
        <v>2.643E-3</v>
      </c>
    </row>
    <row r="137" spans="1:27" hidden="1" x14ac:dyDescent="0.35">
      <c r="A137" s="790"/>
      <c r="B137" s="264" t="s">
        <v>24</v>
      </c>
      <c r="C137" s="333">
        <v>2.643E-3</v>
      </c>
      <c r="D137" s="333">
        <v>2.7320000000000001E-3</v>
      </c>
      <c r="E137" s="333">
        <v>2.8240000000000001E-3</v>
      </c>
      <c r="F137" s="333">
        <v>2.8860000000000001E-3</v>
      </c>
      <c r="G137" s="333">
        <v>3.568E-3</v>
      </c>
      <c r="H137" s="333">
        <v>9.4900000000000002E-3</v>
      </c>
      <c r="I137" s="333">
        <v>8.7889999999999999E-3</v>
      </c>
      <c r="J137" s="333">
        <v>9.0760000000000007E-3</v>
      </c>
      <c r="K137" s="333">
        <v>8.6409999999999994E-3</v>
      </c>
      <c r="L137" s="333">
        <v>3.3189999999999999E-3</v>
      </c>
      <c r="M137" s="333">
        <v>3.424E-3</v>
      </c>
      <c r="N137" s="333">
        <v>2.333E-3</v>
      </c>
      <c r="O137" s="333">
        <v>2.643E-3</v>
      </c>
      <c r="P137" s="333">
        <v>2.7320000000000001E-3</v>
      </c>
      <c r="Q137" s="333">
        <v>2.8240000000000001E-3</v>
      </c>
      <c r="R137" s="333">
        <v>2.8860000000000001E-3</v>
      </c>
      <c r="S137" s="333">
        <v>3.568E-3</v>
      </c>
      <c r="T137" s="333">
        <v>9.4900000000000002E-3</v>
      </c>
      <c r="U137" s="333">
        <v>8.7889999999999999E-3</v>
      </c>
      <c r="V137" s="333">
        <v>9.0760000000000007E-3</v>
      </c>
      <c r="W137" s="333">
        <v>8.6409999999999994E-3</v>
      </c>
      <c r="X137" s="333">
        <v>3.3189999999999999E-3</v>
      </c>
      <c r="Y137" s="333">
        <v>3.424E-3</v>
      </c>
      <c r="Z137" s="333">
        <v>2.333E-3</v>
      </c>
      <c r="AA137" s="333">
        <v>2.643E-3</v>
      </c>
    </row>
    <row r="138" spans="1:27" hidden="1" x14ac:dyDescent="0.35">
      <c r="A138" s="790"/>
      <c r="B138" s="264" t="s">
        <v>7</v>
      </c>
      <c r="C138" s="333">
        <v>2.2850000000000001E-3</v>
      </c>
      <c r="D138" s="333">
        <v>2.3549999999999999E-3</v>
      </c>
      <c r="E138" s="333">
        <v>2.81E-3</v>
      </c>
      <c r="F138" s="333">
        <v>2.8600000000000001E-3</v>
      </c>
      <c r="G138" s="333">
        <v>3.179E-3</v>
      </c>
      <c r="H138" s="333">
        <v>3.9199999999999999E-4</v>
      </c>
      <c r="I138" s="333">
        <v>7.6819999999999996E-3</v>
      </c>
      <c r="J138" s="333">
        <v>8.064E-3</v>
      </c>
      <c r="K138" s="333">
        <v>7.6140000000000001E-3</v>
      </c>
      <c r="L138" s="333">
        <v>2.8670000000000002E-3</v>
      </c>
      <c r="M138" s="333">
        <v>3.0869999999999999E-3</v>
      </c>
      <c r="N138" s="333">
        <v>2.0110000000000002E-3</v>
      </c>
      <c r="O138" s="333">
        <v>2.2850000000000001E-3</v>
      </c>
      <c r="P138" s="333">
        <v>2.3549999999999999E-3</v>
      </c>
      <c r="Q138" s="333">
        <v>2.81E-3</v>
      </c>
      <c r="R138" s="333">
        <v>2.8600000000000001E-3</v>
      </c>
      <c r="S138" s="333">
        <v>3.179E-3</v>
      </c>
      <c r="T138" s="333">
        <v>3.9199999999999999E-4</v>
      </c>
      <c r="U138" s="333">
        <v>7.6819999999999996E-3</v>
      </c>
      <c r="V138" s="333">
        <v>8.064E-3</v>
      </c>
      <c r="W138" s="333">
        <v>7.6140000000000001E-3</v>
      </c>
      <c r="X138" s="333">
        <v>2.8670000000000002E-3</v>
      </c>
      <c r="Y138" s="333">
        <v>3.0869999999999999E-3</v>
      </c>
      <c r="Z138" s="333">
        <v>2.0110000000000002E-3</v>
      </c>
      <c r="AA138" s="333">
        <v>2.2850000000000001E-3</v>
      </c>
    </row>
    <row r="139" spans="1:27" ht="15" hidden="1" thickBot="1" x14ac:dyDescent="0.4">
      <c r="A139" s="791"/>
      <c r="B139" s="265" t="s">
        <v>8</v>
      </c>
      <c r="C139" s="333">
        <v>2.1640000000000001E-3</v>
      </c>
      <c r="D139" s="333">
        <v>2.4910000000000002E-3</v>
      </c>
      <c r="E139" s="333">
        <v>3.2789999999999998E-3</v>
      </c>
      <c r="F139" s="333">
        <v>3.6809999999999998E-3</v>
      </c>
      <c r="G139" s="333">
        <v>4.091E-3</v>
      </c>
      <c r="H139" s="333">
        <v>1.1485E-2</v>
      </c>
      <c r="I139" s="333">
        <v>1.0088E-2</v>
      </c>
      <c r="J139" s="333">
        <v>1.0992E-2</v>
      </c>
      <c r="K139" s="333">
        <v>9.9260000000000008E-3</v>
      </c>
      <c r="L139" s="333">
        <v>3.797E-3</v>
      </c>
      <c r="M139" s="333">
        <v>3.9329999999999999E-3</v>
      </c>
      <c r="N139" s="333">
        <v>2.1250000000000002E-3</v>
      </c>
      <c r="O139" s="333">
        <v>2.1640000000000001E-3</v>
      </c>
      <c r="P139" s="333">
        <v>2.4910000000000002E-3</v>
      </c>
      <c r="Q139" s="333">
        <v>3.2789999999999998E-3</v>
      </c>
      <c r="R139" s="333">
        <v>3.6809999999999998E-3</v>
      </c>
      <c r="S139" s="333">
        <v>4.091E-3</v>
      </c>
      <c r="T139" s="333">
        <v>1.1485E-2</v>
      </c>
      <c r="U139" s="333">
        <v>1.0088E-2</v>
      </c>
      <c r="V139" s="333">
        <v>1.0992E-2</v>
      </c>
      <c r="W139" s="333">
        <v>9.9260000000000008E-3</v>
      </c>
      <c r="X139" s="333">
        <v>3.797E-3</v>
      </c>
      <c r="Y139" s="333">
        <v>3.9329999999999999E-3</v>
      </c>
      <c r="Z139" s="333">
        <v>2.1250000000000002E-3</v>
      </c>
      <c r="AA139" s="333">
        <v>2.1640000000000001E-3</v>
      </c>
    </row>
    <row r="140" spans="1:27" hidden="1" x14ac:dyDescent="0.35"/>
    <row r="141" spans="1:27" ht="15" hidden="1" thickBot="1" x14ac:dyDescent="0.4">
      <c r="A141" s="107"/>
      <c r="B141" s="107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</row>
    <row r="142" spans="1:27" ht="16" hidden="1" thickBot="1" x14ac:dyDescent="0.4">
      <c r="A142" s="783" t="s">
        <v>131</v>
      </c>
      <c r="B142" s="266" t="s">
        <v>147</v>
      </c>
      <c r="C142" s="156">
        <f>C$4</f>
        <v>44562</v>
      </c>
      <c r="D142" s="156">
        <f t="shared" ref="D142:AA142" si="59">D$4</f>
        <v>44593</v>
      </c>
      <c r="E142" s="156">
        <f t="shared" si="59"/>
        <v>44621</v>
      </c>
      <c r="F142" s="156">
        <f t="shared" si="59"/>
        <v>44652</v>
      </c>
      <c r="G142" s="156">
        <f t="shared" si="59"/>
        <v>44682</v>
      </c>
      <c r="H142" s="156">
        <f t="shared" si="59"/>
        <v>44713</v>
      </c>
      <c r="I142" s="156">
        <f t="shared" si="59"/>
        <v>44743</v>
      </c>
      <c r="J142" s="156">
        <f t="shared" si="59"/>
        <v>44774</v>
      </c>
      <c r="K142" s="156">
        <f t="shared" si="59"/>
        <v>44805</v>
      </c>
      <c r="L142" s="156">
        <f t="shared" si="59"/>
        <v>44835</v>
      </c>
      <c r="M142" s="156">
        <f t="shared" si="59"/>
        <v>44866</v>
      </c>
      <c r="N142" s="156">
        <f t="shared" si="59"/>
        <v>44896</v>
      </c>
      <c r="O142" s="156">
        <f t="shared" si="59"/>
        <v>44927</v>
      </c>
      <c r="P142" s="156">
        <f t="shared" si="59"/>
        <v>44958</v>
      </c>
      <c r="Q142" s="156">
        <f t="shared" si="59"/>
        <v>44986</v>
      </c>
      <c r="R142" s="156">
        <f t="shared" si="59"/>
        <v>45017</v>
      </c>
      <c r="S142" s="156">
        <f t="shared" si="59"/>
        <v>45047</v>
      </c>
      <c r="T142" s="156">
        <f t="shared" si="59"/>
        <v>45078</v>
      </c>
      <c r="U142" s="156">
        <f t="shared" si="59"/>
        <v>45108</v>
      </c>
      <c r="V142" s="156">
        <f t="shared" si="59"/>
        <v>45139</v>
      </c>
      <c r="W142" s="156">
        <f t="shared" si="59"/>
        <v>45170</v>
      </c>
      <c r="X142" s="156">
        <f t="shared" si="59"/>
        <v>45200</v>
      </c>
      <c r="Y142" s="156">
        <f t="shared" si="59"/>
        <v>45231</v>
      </c>
      <c r="Z142" s="156">
        <f t="shared" si="59"/>
        <v>45261</v>
      </c>
      <c r="AA142" s="156">
        <f t="shared" si="59"/>
        <v>45292</v>
      </c>
    </row>
    <row r="143" spans="1:27" hidden="1" x14ac:dyDescent="0.35">
      <c r="A143" s="784"/>
      <c r="B143" s="263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AA144" si="60">IF(E23=0,0,((E5*0.5)+D23-E41)*E78*E110*E$2)</f>
        <v>0</v>
      </c>
      <c r="F143" s="26">
        <f t="shared" si="60"/>
        <v>22.505648918148001</v>
      </c>
      <c r="G143" s="26">
        <f t="shared" si="60"/>
        <v>50.858982286496996</v>
      </c>
      <c r="H143" s="26">
        <f t="shared" si="60"/>
        <v>84.914073460061999</v>
      </c>
      <c r="I143" s="26">
        <f t="shared" si="60"/>
        <v>523.23347082073553</v>
      </c>
      <c r="J143" s="26">
        <f t="shared" si="60"/>
        <v>1151.2991808786599</v>
      </c>
      <c r="K143" s="26">
        <f t="shared" si="60"/>
        <v>1279.446468264756</v>
      </c>
      <c r="L143" s="26">
        <f t="shared" si="60"/>
        <v>1270.4166143666498</v>
      </c>
      <c r="M143" s="26">
        <f t="shared" si="60"/>
        <v>2207.7276281477984</v>
      </c>
      <c r="N143" s="26">
        <f t="shared" si="60"/>
        <v>4283.9764263196175</v>
      </c>
      <c r="O143" s="26">
        <f t="shared" si="60"/>
        <v>6172.3606329210861</v>
      </c>
      <c r="P143" s="26">
        <f t="shared" si="60"/>
        <v>5750.4691487649488</v>
      </c>
      <c r="Q143" s="26">
        <f t="shared" si="60"/>
        <v>6466.1242711697078</v>
      </c>
      <c r="R143" s="26">
        <f t="shared" si="60"/>
        <v>6065.3045332563051</v>
      </c>
      <c r="S143" s="26">
        <f t="shared" si="60"/>
        <v>6853.2841896939362</v>
      </c>
      <c r="T143" s="26">
        <f t="shared" si="60"/>
        <v>11442.232049555914</v>
      </c>
      <c r="U143" s="26">
        <f t="shared" si="60"/>
        <v>11406.949423373882</v>
      </c>
      <c r="V143" s="26">
        <f t="shared" si="60"/>
        <v>11542.668479997996</v>
      </c>
      <c r="W143" s="26">
        <f t="shared" si="60"/>
        <v>11104.092472756958</v>
      </c>
      <c r="X143" s="26">
        <f t="shared" si="60"/>
        <v>6635.7786567347357</v>
      </c>
      <c r="Y143" s="26">
        <f t="shared" si="60"/>
        <v>6454.9814242077146</v>
      </c>
      <c r="Z143" s="26">
        <f t="shared" si="60"/>
        <v>6017.5014144027609</v>
      </c>
      <c r="AA143" s="26">
        <f t="shared" si="60"/>
        <v>6126.554859892196</v>
      </c>
    </row>
    <row r="144" spans="1:27" hidden="1" x14ac:dyDescent="0.35">
      <c r="A144" s="784"/>
      <c r="B144" s="263" t="s">
        <v>0</v>
      </c>
      <c r="C144" s="26">
        <f t="shared" ref="C144:C155" si="61">IF(C24=0,0,((C6*0.5)-C42)*C79*C111*C$2)</f>
        <v>0</v>
      </c>
      <c r="D144" s="26">
        <f t="shared" ref="D144:S155" si="62">IF(D24=0,0,((D6*0.5)+C24-D42)*D79*D111*D$2)</f>
        <v>0</v>
      </c>
      <c r="E144" s="26">
        <f t="shared" si="62"/>
        <v>0</v>
      </c>
      <c r="F144" s="26">
        <f t="shared" si="62"/>
        <v>0</v>
      </c>
      <c r="G144" s="26">
        <f t="shared" si="62"/>
        <v>0</v>
      </c>
      <c r="H144" s="26">
        <f t="shared" si="62"/>
        <v>0</v>
      </c>
      <c r="I144" s="26">
        <f t="shared" si="62"/>
        <v>0</v>
      </c>
      <c r="J144" s="26">
        <f t="shared" si="62"/>
        <v>0</v>
      </c>
      <c r="K144" s="26">
        <f t="shared" si="62"/>
        <v>0</v>
      </c>
      <c r="L144" s="26">
        <f t="shared" si="62"/>
        <v>0</v>
      </c>
      <c r="M144" s="26">
        <f t="shared" si="62"/>
        <v>1.4799222699416386</v>
      </c>
      <c r="N144" s="26">
        <f t="shared" si="62"/>
        <v>15.073446075878039</v>
      </c>
      <c r="O144" s="26">
        <f t="shared" si="62"/>
        <v>28.139054091226559</v>
      </c>
      <c r="P144" s="26">
        <f t="shared" si="62"/>
        <v>23.314386268316198</v>
      </c>
      <c r="Q144" s="26">
        <f t="shared" si="62"/>
        <v>18.626797274932517</v>
      </c>
      <c r="R144" s="26">
        <f t="shared" si="62"/>
        <v>9.6439535744407596</v>
      </c>
      <c r="S144" s="26">
        <f t="shared" si="62"/>
        <v>13.517622497344009</v>
      </c>
      <c r="T144" s="26">
        <f t="shared" si="60"/>
        <v>58.714971252566812</v>
      </c>
      <c r="U144" s="26">
        <f t="shared" si="60"/>
        <v>73.627646928694062</v>
      </c>
      <c r="V144" s="26">
        <f t="shared" si="60"/>
        <v>71.882127155896356</v>
      </c>
      <c r="W144" s="26">
        <f t="shared" si="60"/>
        <v>31.499190201088858</v>
      </c>
      <c r="X144" s="26">
        <f t="shared" si="60"/>
        <v>9.4731108429812956</v>
      </c>
      <c r="Y144" s="26">
        <f t="shared" si="60"/>
        <v>15.04546459159236</v>
      </c>
      <c r="Z144" s="26">
        <f t="shared" si="60"/>
        <v>25.191125301086498</v>
      </c>
      <c r="AA144" s="26">
        <f t="shared" si="60"/>
        <v>28.139054091226559</v>
      </c>
    </row>
    <row r="145" spans="1:27" hidden="1" x14ac:dyDescent="0.35">
      <c r="A145" s="784"/>
      <c r="B145" s="263" t="s">
        <v>21</v>
      </c>
      <c r="C145" s="26">
        <f t="shared" si="61"/>
        <v>0</v>
      </c>
      <c r="D145" s="26">
        <f t="shared" si="62"/>
        <v>0</v>
      </c>
      <c r="E145" s="26">
        <f t="shared" ref="E145:AA148" si="63">IF(E25=0,0,((E7*0.5)+D25-E43)*E80*E112*E$2)</f>
        <v>0</v>
      </c>
      <c r="F145" s="26">
        <f t="shared" si="63"/>
        <v>0</v>
      </c>
      <c r="G145" s="26">
        <f t="shared" si="63"/>
        <v>0</v>
      </c>
      <c r="H145" s="26">
        <f t="shared" si="63"/>
        <v>89.651489202247504</v>
      </c>
      <c r="I145" s="26">
        <f t="shared" si="63"/>
        <v>178.89658890879599</v>
      </c>
      <c r="J145" s="26">
        <f t="shared" si="63"/>
        <v>182.74531826875503</v>
      </c>
      <c r="K145" s="26">
        <f t="shared" si="63"/>
        <v>172.51010666071875</v>
      </c>
      <c r="L145" s="26">
        <f t="shared" si="63"/>
        <v>101.76175175908502</v>
      </c>
      <c r="M145" s="26">
        <f t="shared" si="63"/>
        <v>101.02067262547257</v>
      </c>
      <c r="N145" s="26">
        <f t="shared" si="63"/>
        <v>93.978574311249162</v>
      </c>
      <c r="O145" s="26">
        <f t="shared" si="63"/>
        <v>97.777862015852477</v>
      </c>
      <c r="P145" s="26">
        <f t="shared" si="63"/>
        <v>91.980935471257979</v>
      </c>
      <c r="Q145" s="26">
        <f t="shared" si="63"/>
        <v>102.48443788501395</v>
      </c>
      <c r="R145" s="26">
        <f t="shared" si="63"/>
        <v>95.666310913130005</v>
      </c>
      <c r="S145" s="26">
        <f t="shared" si="63"/>
        <v>115.65429339589444</v>
      </c>
      <c r="T145" s="26">
        <f t="shared" si="63"/>
        <v>198.06059063082731</v>
      </c>
      <c r="U145" s="26">
        <f t="shared" si="63"/>
        <v>18.715098171959031</v>
      </c>
      <c r="V145" s="26">
        <f t="shared" si="63"/>
        <v>19.117729369391505</v>
      </c>
      <c r="W145" s="26">
        <f t="shared" si="63"/>
        <v>18.046982346077218</v>
      </c>
      <c r="X145" s="26">
        <f t="shared" si="63"/>
        <v>10.645709825650908</v>
      </c>
      <c r="Y145" s="26">
        <f t="shared" si="63"/>
        <v>10.37905833148238</v>
      </c>
      <c r="Z145" s="26">
        <f t="shared" si="63"/>
        <v>9.1837609592668841</v>
      </c>
      <c r="AA145" s="26">
        <f t="shared" si="63"/>
        <v>9.260192621720476</v>
      </c>
    </row>
    <row r="146" spans="1:27" hidden="1" x14ac:dyDescent="0.35">
      <c r="A146" s="784"/>
      <c r="B146" s="263" t="s">
        <v>1</v>
      </c>
      <c r="C146" s="26">
        <f t="shared" si="61"/>
        <v>0</v>
      </c>
      <c r="D146" s="26">
        <f t="shared" si="62"/>
        <v>0</v>
      </c>
      <c r="E146" s="26">
        <f t="shared" si="63"/>
        <v>0</v>
      </c>
      <c r="F146" s="26">
        <f t="shared" si="63"/>
        <v>0</v>
      </c>
      <c r="G146" s="26">
        <f t="shared" si="63"/>
        <v>13.775410723659748</v>
      </c>
      <c r="H146" s="26">
        <f t="shared" si="63"/>
        <v>16831.459965739246</v>
      </c>
      <c r="I146" s="26">
        <f t="shared" si="63"/>
        <v>43298.3886436869</v>
      </c>
      <c r="J146" s="26">
        <f t="shared" si="63"/>
        <v>43241.453781002507</v>
      </c>
      <c r="K146" s="26">
        <f t="shared" si="63"/>
        <v>18312.736743341473</v>
      </c>
      <c r="L146" s="26">
        <f t="shared" si="63"/>
        <v>1501.8833794333298</v>
      </c>
      <c r="M146" s="26">
        <f t="shared" si="63"/>
        <v>395.36261040465979</v>
      </c>
      <c r="N146" s="26">
        <f t="shared" si="63"/>
        <v>7.2806253598167903</v>
      </c>
      <c r="O146" s="26">
        <f t="shared" si="63"/>
        <v>0.90916702021639073</v>
      </c>
      <c r="P146" s="26">
        <f t="shared" si="63"/>
        <v>37.6236022115921</v>
      </c>
      <c r="Q146" s="26">
        <f t="shared" si="63"/>
        <v>1109.6153619547583</v>
      </c>
      <c r="R146" s="26">
        <f t="shared" si="63"/>
        <v>4724.7521638358348</v>
      </c>
      <c r="S146" s="26">
        <f t="shared" si="63"/>
        <v>19557.425607152953</v>
      </c>
      <c r="T146" s="26">
        <f t="shared" si="63"/>
        <v>102340.98264206196</v>
      </c>
      <c r="U146" s="26">
        <f t="shared" si="63"/>
        <v>86737.95251536592</v>
      </c>
      <c r="V146" s="26">
        <f t="shared" si="63"/>
        <v>84565.200787174064</v>
      </c>
      <c r="W146" s="26">
        <f t="shared" si="63"/>
        <v>35727.739630644697</v>
      </c>
      <c r="X146" s="26">
        <f t="shared" si="63"/>
        <v>2863.3453001913404</v>
      </c>
      <c r="Y146" s="26">
        <f t="shared" si="63"/>
        <v>625.04965243087577</v>
      </c>
      <c r="Z146" s="26">
        <f t="shared" si="63"/>
        <v>6.568468634439685</v>
      </c>
      <c r="AA146" s="26">
        <f t="shared" si="63"/>
        <v>0.61139635249879076</v>
      </c>
    </row>
    <row r="147" spans="1:27" hidden="1" x14ac:dyDescent="0.35">
      <c r="A147" s="784"/>
      <c r="B147" s="263" t="s">
        <v>22</v>
      </c>
      <c r="C147" s="26">
        <f t="shared" si="61"/>
        <v>0</v>
      </c>
      <c r="D147" s="26">
        <f t="shared" si="62"/>
        <v>0</v>
      </c>
      <c r="E147" s="26">
        <f t="shared" si="63"/>
        <v>0</v>
      </c>
      <c r="F147" s="26">
        <f t="shared" si="63"/>
        <v>0</v>
      </c>
      <c r="G147" s="26">
        <f t="shared" si="63"/>
        <v>0</v>
      </c>
      <c r="H147" s="26">
        <f t="shared" si="63"/>
        <v>0</v>
      </c>
      <c r="I147" s="26">
        <f t="shared" si="63"/>
        <v>0</v>
      </c>
      <c r="J147" s="26">
        <f t="shared" si="63"/>
        <v>0</v>
      </c>
      <c r="K147" s="26">
        <f t="shared" si="63"/>
        <v>0</v>
      </c>
      <c r="L147" s="26">
        <f t="shared" si="63"/>
        <v>0</v>
      </c>
      <c r="M147" s="26">
        <f t="shared" si="63"/>
        <v>0</v>
      </c>
      <c r="N147" s="26">
        <f t="shared" si="63"/>
        <v>0</v>
      </c>
      <c r="O147" s="26">
        <f t="shared" si="63"/>
        <v>0</v>
      </c>
      <c r="P147" s="26">
        <f t="shared" si="63"/>
        <v>0</v>
      </c>
      <c r="Q147" s="26">
        <f t="shared" si="63"/>
        <v>0</v>
      </c>
      <c r="R147" s="26">
        <f t="shared" si="63"/>
        <v>0</v>
      </c>
      <c r="S147" s="26">
        <f t="shared" si="63"/>
        <v>0</v>
      </c>
      <c r="T147" s="26">
        <f t="shared" si="63"/>
        <v>0</v>
      </c>
      <c r="U147" s="26">
        <f t="shared" si="63"/>
        <v>0</v>
      </c>
      <c r="V147" s="26">
        <f t="shared" si="63"/>
        <v>0</v>
      </c>
      <c r="W147" s="26">
        <f t="shared" si="63"/>
        <v>0</v>
      </c>
      <c r="X147" s="26">
        <f t="shared" si="63"/>
        <v>0</v>
      </c>
      <c r="Y147" s="26">
        <f t="shared" si="63"/>
        <v>0</v>
      </c>
      <c r="Z147" s="26">
        <f t="shared" si="63"/>
        <v>0</v>
      </c>
      <c r="AA147" s="26">
        <f t="shared" si="63"/>
        <v>0</v>
      </c>
    </row>
    <row r="148" spans="1:27" hidden="1" x14ac:dyDescent="0.35">
      <c r="A148" s="784"/>
      <c r="B148" s="264" t="s">
        <v>9</v>
      </c>
      <c r="C148" s="26">
        <f t="shared" si="61"/>
        <v>0</v>
      </c>
      <c r="D148" s="26">
        <f t="shared" si="62"/>
        <v>0</v>
      </c>
      <c r="E148" s="26">
        <f t="shared" si="63"/>
        <v>0</v>
      </c>
      <c r="F148" s="26">
        <f t="shared" si="63"/>
        <v>0</v>
      </c>
      <c r="G148" s="26">
        <f t="shared" si="63"/>
        <v>0</v>
      </c>
      <c r="H148" s="26">
        <f t="shared" si="63"/>
        <v>0</v>
      </c>
      <c r="I148" s="26">
        <f t="shared" si="63"/>
        <v>0</v>
      </c>
      <c r="J148" s="26">
        <f t="shared" si="63"/>
        <v>0</v>
      </c>
      <c r="K148" s="26">
        <f t="shared" si="63"/>
        <v>0</v>
      </c>
      <c r="L148" s="26">
        <f t="shared" si="63"/>
        <v>0</v>
      </c>
      <c r="M148" s="26">
        <f t="shared" si="63"/>
        <v>11.423102674113464</v>
      </c>
      <c r="N148" s="26">
        <f t="shared" si="63"/>
        <v>120.52266683752886</v>
      </c>
      <c r="O148" s="26">
        <f t="shared" si="63"/>
        <v>225.02523839134656</v>
      </c>
      <c r="P148" s="26">
        <f t="shared" si="63"/>
        <v>186.28101148417031</v>
      </c>
      <c r="Q148" s="26">
        <f t="shared" si="63"/>
        <v>143.17551980849024</v>
      </c>
      <c r="R148" s="26">
        <f t="shared" si="63"/>
        <v>61.910847133714164</v>
      </c>
      <c r="S148" s="26">
        <f t="shared" si="63"/>
        <v>26.814199790343032</v>
      </c>
      <c r="T148" s="26">
        <f t="shared" si="63"/>
        <v>4.9816117991099391</v>
      </c>
      <c r="U148" s="26">
        <f t="shared" si="63"/>
        <v>3.3506372639518087</v>
      </c>
      <c r="V148" s="26">
        <f t="shared" si="63"/>
        <v>3.9861344572998481</v>
      </c>
      <c r="W148" s="26">
        <f t="shared" si="63"/>
        <v>17.04721470497218</v>
      </c>
      <c r="X148" s="26">
        <f t="shared" si="63"/>
        <v>59.878954510962146</v>
      </c>
      <c r="Y148" s="26">
        <f t="shared" si="63"/>
        <v>116.13169846837681</v>
      </c>
      <c r="Z148" s="26">
        <f t="shared" si="63"/>
        <v>201.42053692578963</v>
      </c>
      <c r="AA148" s="26">
        <f t="shared" si="63"/>
        <v>225.02523839134656</v>
      </c>
    </row>
    <row r="149" spans="1:27" hidden="1" x14ac:dyDescent="0.35">
      <c r="A149" s="784"/>
      <c r="B149" s="264" t="s">
        <v>3</v>
      </c>
      <c r="C149" s="26">
        <f t="shared" si="61"/>
        <v>0</v>
      </c>
      <c r="D149" s="26">
        <f t="shared" si="62"/>
        <v>0</v>
      </c>
      <c r="E149" s="26">
        <f t="shared" ref="E149:AA152" si="64">IF(E29=0,0,((E11*0.5)+D29-E47)*E84*E116*E$2)</f>
        <v>0</v>
      </c>
      <c r="F149" s="26">
        <f t="shared" si="64"/>
        <v>0</v>
      </c>
      <c r="G149" s="26">
        <f t="shared" si="64"/>
        <v>0.68551948258199991</v>
      </c>
      <c r="H149" s="26">
        <f t="shared" si="64"/>
        <v>188.22319219360801</v>
      </c>
      <c r="I149" s="26">
        <f t="shared" si="64"/>
        <v>484.8086270221425</v>
      </c>
      <c r="J149" s="26">
        <f t="shared" si="64"/>
        <v>493.05431288148748</v>
      </c>
      <c r="K149" s="26">
        <f t="shared" si="64"/>
        <v>291.02087328250605</v>
      </c>
      <c r="L149" s="26">
        <f t="shared" si="64"/>
        <v>110.06603687636864</v>
      </c>
      <c r="M149" s="26">
        <f t="shared" si="64"/>
        <v>933.60178121661829</v>
      </c>
      <c r="N149" s="26">
        <f t="shared" si="64"/>
        <v>8264.2437836082336</v>
      </c>
      <c r="O149" s="26">
        <f t="shared" si="64"/>
        <v>15297.462876000454</v>
      </c>
      <c r="P149" s="26">
        <f t="shared" si="64"/>
        <v>12674.589460613801</v>
      </c>
      <c r="Q149" s="26">
        <f t="shared" si="64"/>
        <v>10126.237324406315</v>
      </c>
      <c r="R149" s="26">
        <f t="shared" si="64"/>
        <v>5242.8209315279355</v>
      </c>
      <c r="S149" s="26">
        <f t="shared" si="64"/>
        <v>7348.6950788932827</v>
      </c>
      <c r="T149" s="26">
        <f t="shared" si="64"/>
        <v>31919.697445751037</v>
      </c>
      <c r="U149" s="26">
        <f t="shared" si="64"/>
        <v>39562.206570862036</v>
      </c>
      <c r="V149" s="26">
        <f t="shared" si="64"/>
        <v>38624.28967815153</v>
      </c>
      <c r="W149" s="26">
        <f t="shared" si="64"/>
        <v>16925.401279728958</v>
      </c>
      <c r="X149" s="26">
        <f t="shared" si="64"/>
        <v>5090.1690285125951</v>
      </c>
      <c r="Y149" s="26">
        <f t="shared" si="64"/>
        <v>8084.3515032285313</v>
      </c>
      <c r="Z149" s="26">
        <f t="shared" si="64"/>
        <v>13535.900500517737</v>
      </c>
      <c r="AA149" s="26">
        <f t="shared" si="64"/>
        <v>15119.905593939528</v>
      </c>
    </row>
    <row r="150" spans="1:27" ht="15.75" hidden="1" customHeight="1" x14ac:dyDescent="0.35">
      <c r="A150" s="784"/>
      <c r="B150" s="264" t="s">
        <v>4</v>
      </c>
      <c r="C150" s="26">
        <f t="shared" si="61"/>
        <v>0</v>
      </c>
      <c r="D150" s="26">
        <f t="shared" si="62"/>
        <v>291.3799431782374</v>
      </c>
      <c r="E150" s="111">
        <f t="shared" si="64"/>
        <v>658.29949668766665</v>
      </c>
      <c r="F150" s="26">
        <f t="shared" si="64"/>
        <v>1269.0952464726261</v>
      </c>
      <c r="G150" s="26">
        <f t="shared" si="64"/>
        <v>3213.2495289244771</v>
      </c>
      <c r="H150" s="26">
        <f t="shared" si="64"/>
        <v>8099.1138663884831</v>
      </c>
      <c r="I150" s="26">
        <f t="shared" si="64"/>
        <v>13687.250442259679</v>
      </c>
      <c r="J150" s="26">
        <f t="shared" si="64"/>
        <v>12870.37746443136</v>
      </c>
      <c r="K150" s="26">
        <f t="shared" si="64"/>
        <v>14930.910844902019</v>
      </c>
      <c r="L150" s="26">
        <f t="shared" si="64"/>
        <v>11575.504201361377</v>
      </c>
      <c r="M150" s="26">
        <f t="shared" si="64"/>
        <v>11352.923730910603</v>
      </c>
      <c r="N150" s="26">
        <f t="shared" si="64"/>
        <v>15182.245444686152</v>
      </c>
      <c r="O150" s="26">
        <f t="shared" si="64"/>
        <v>21044.32627824285</v>
      </c>
      <c r="P150" s="26">
        <f t="shared" si="64"/>
        <v>16388.59612300431</v>
      </c>
      <c r="Q150" s="26">
        <f t="shared" si="64"/>
        <v>18219.099141163701</v>
      </c>
      <c r="R150" s="26">
        <f t="shared" si="64"/>
        <v>18622.223977560152</v>
      </c>
      <c r="S150" s="26">
        <f t="shared" si="64"/>
        <v>23945.513644549967</v>
      </c>
      <c r="T150" s="26">
        <f t="shared" si="64"/>
        <v>33365.951236816349</v>
      </c>
      <c r="U150" s="26">
        <f t="shared" si="64"/>
        <v>28105.345988270357</v>
      </c>
      <c r="V150" s="26">
        <f t="shared" si="64"/>
        <v>22953.817279352803</v>
      </c>
      <c r="W150" s="26">
        <f t="shared" si="64"/>
        <v>23104.700446481089</v>
      </c>
      <c r="X150" s="26">
        <f t="shared" si="64"/>
        <v>15927.80784787244</v>
      </c>
      <c r="Y150" s="26">
        <f t="shared" si="64"/>
        <v>12807.592554525017</v>
      </c>
      <c r="Z150" s="26">
        <f t="shared" si="64"/>
        <v>12321.329394531453</v>
      </c>
      <c r="AA150" s="26">
        <f t="shared" si="64"/>
        <v>14379.908280282929</v>
      </c>
    </row>
    <row r="151" spans="1:27" hidden="1" x14ac:dyDescent="0.35">
      <c r="A151" s="784"/>
      <c r="B151" s="264" t="s">
        <v>5</v>
      </c>
      <c r="C151" s="26">
        <f t="shared" si="61"/>
        <v>0</v>
      </c>
      <c r="D151" s="26">
        <f t="shared" si="62"/>
        <v>0</v>
      </c>
      <c r="E151" s="26">
        <f t="shared" si="64"/>
        <v>0</v>
      </c>
      <c r="F151" s="26">
        <f t="shared" si="64"/>
        <v>0</v>
      </c>
      <c r="G151" s="26">
        <f t="shared" si="64"/>
        <v>0</v>
      </c>
      <c r="H151" s="26">
        <f t="shared" si="64"/>
        <v>0</v>
      </c>
      <c r="I151" s="26">
        <f t="shared" si="64"/>
        <v>0</v>
      </c>
      <c r="J151" s="26">
        <f t="shared" si="64"/>
        <v>0</v>
      </c>
      <c r="K151" s="26">
        <f t="shared" si="64"/>
        <v>0</v>
      </c>
      <c r="L151" s="26">
        <f t="shared" si="64"/>
        <v>0</v>
      </c>
      <c r="M151" s="26">
        <f t="shared" si="64"/>
        <v>32.543301088491909</v>
      </c>
      <c r="N151" s="26">
        <f t="shared" si="64"/>
        <v>184.55018693798797</v>
      </c>
      <c r="O151" s="26">
        <f t="shared" si="64"/>
        <v>314.01444867107563</v>
      </c>
      <c r="P151" s="26">
        <f t="shared" si="64"/>
        <v>292.55102006165316</v>
      </c>
      <c r="Q151" s="26">
        <f t="shared" si="64"/>
        <v>328.95946442602741</v>
      </c>
      <c r="R151" s="26">
        <f t="shared" si="64"/>
        <v>308.56804589062068</v>
      </c>
      <c r="S151" s="26">
        <f t="shared" si="64"/>
        <v>348.65594938422885</v>
      </c>
      <c r="T151" s="26">
        <f t="shared" si="64"/>
        <v>582.11540159269714</v>
      </c>
      <c r="U151" s="26">
        <f t="shared" si="64"/>
        <v>584.65924424328455</v>
      </c>
      <c r="V151" s="26">
        <f t="shared" si="64"/>
        <v>591.61547751216119</v>
      </c>
      <c r="W151" s="26">
        <f t="shared" si="64"/>
        <v>569.13641607165368</v>
      </c>
      <c r="X151" s="26">
        <f t="shared" si="64"/>
        <v>340.11453811327078</v>
      </c>
      <c r="Y151" s="26">
        <f t="shared" si="64"/>
        <v>330.84783854204915</v>
      </c>
      <c r="Z151" s="26">
        <f t="shared" si="64"/>
        <v>308.42495207075484</v>
      </c>
      <c r="AA151" s="26">
        <f t="shared" si="64"/>
        <v>314.01444867107563</v>
      </c>
    </row>
    <row r="152" spans="1:27" hidden="1" x14ac:dyDescent="0.35">
      <c r="A152" s="784"/>
      <c r="B152" s="264" t="s">
        <v>23</v>
      </c>
      <c r="C152" s="26">
        <f t="shared" si="61"/>
        <v>0</v>
      </c>
      <c r="D152" s="26">
        <f t="shared" si="62"/>
        <v>0</v>
      </c>
      <c r="E152" s="26">
        <f t="shared" si="64"/>
        <v>0</v>
      </c>
      <c r="F152" s="26">
        <f t="shared" si="64"/>
        <v>59.762795390694002</v>
      </c>
      <c r="G152" s="26">
        <f t="shared" si="64"/>
        <v>135.05386861855348</v>
      </c>
      <c r="H152" s="26">
        <f t="shared" si="64"/>
        <v>373.10232773617645</v>
      </c>
      <c r="I152" s="26">
        <f t="shared" si="64"/>
        <v>522.99447807859553</v>
      </c>
      <c r="J152" s="26">
        <f t="shared" si="64"/>
        <v>529.21702843364517</v>
      </c>
      <c r="K152" s="26">
        <f t="shared" si="64"/>
        <v>509.10886265754232</v>
      </c>
      <c r="L152" s="26">
        <f t="shared" si="64"/>
        <v>304.24221817909921</v>
      </c>
      <c r="M152" s="26">
        <f t="shared" si="64"/>
        <v>558.89269220774008</v>
      </c>
      <c r="N152" s="26">
        <f t="shared" si="64"/>
        <v>1714.543774070002</v>
      </c>
      <c r="O152" s="26">
        <f t="shared" si="64"/>
        <v>2711.2138887265746</v>
      </c>
      <c r="P152" s="26">
        <f t="shared" si="64"/>
        <v>2525.8977480463336</v>
      </c>
      <c r="Q152" s="26">
        <f t="shared" si="64"/>
        <v>2840.2497800797964</v>
      </c>
      <c r="R152" s="26">
        <f t="shared" si="64"/>
        <v>2664.189419233338</v>
      </c>
      <c r="S152" s="26">
        <f t="shared" si="64"/>
        <v>3010.3100553434574</v>
      </c>
      <c r="T152" s="26">
        <f t="shared" si="64"/>
        <v>5026.0087340533319</v>
      </c>
      <c r="U152" s="26">
        <f t="shared" si="64"/>
        <v>4524.977899858628</v>
      </c>
      <c r="V152" s="26">
        <f t="shared" si="64"/>
        <v>4578.8157586077323</v>
      </c>
      <c r="W152" s="26">
        <f t="shared" si="64"/>
        <v>4404.8387673441939</v>
      </c>
      <c r="X152" s="26">
        <f t="shared" si="64"/>
        <v>2632.3209348636797</v>
      </c>
      <c r="Y152" s="26">
        <f t="shared" si="64"/>
        <v>2560.6011918214244</v>
      </c>
      <c r="Z152" s="26">
        <f t="shared" si="64"/>
        <v>2387.0589674699258</v>
      </c>
      <c r="AA152" s="26">
        <f t="shared" si="64"/>
        <v>2430.3189498217348</v>
      </c>
    </row>
    <row r="153" spans="1:27" hidden="1" x14ac:dyDescent="0.35">
      <c r="A153" s="784"/>
      <c r="B153" s="264" t="s">
        <v>24</v>
      </c>
      <c r="C153" s="26">
        <f t="shared" si="61"/>
        <v>0</v>
      </c>
      <c r="D153" s="26">
        <f t="shared" si="62"/>
        <v>0</v>
      </c>
      <c r="E153" s="26">
        <f t="shared" ref="E153:AA155" si="65">IF(E33=0,0,((E15*0.5)+D33-E51)*E88*E120*E$2)</f>
        <v>0</v>
      </c>
      <c r="F153" s="26">
        <f t="shared" si="65"/>
        <v>0</v>
      </c>
      <c r="G153" s="26">
        <f t="shared" si="65"/>
        <v>0</v>
      </c>
      <c r="H153" s="26">
        <f t="shared" si="65"/>
        <v>0</v>
      </c>
      <c r="I153" s="26">
        <f t="shared" si="65"/>
        <v>0</v>
      </c>
      <c r="J153" s="26">
        <f t="shared" si="65"/>
        <v>0</v>
      </c>
      <c r="K153" s="26">
        <f t="shared" si="65"/>
        <v>0</v>
      </c>
      <c r="L153" s="26">
        <f t="shared" si="65"/>
        <v>0</v>
      </c>
      <c r="M153" s="26">
        <f t="shared" si="65"/>
        <v>414.51482808976402</v>
      </c>
      <c r="N153" s="26">
        <f t="shared" si="65"/>
        <v>2350.6769889298566</v>
      </c>
      <c r="O153" s="26">
        <f t="shared" si="65"/>
        <v>3999.7062638068369</v>
      </c>
      <c r="P153" s="26">
        <f t="shared" si="65"/>
        <v>3726.3194492344874</v>
      </c>
      <c r="Q153" s="26">
        <f t="shared" si="65"/>
        <v>4190.065890189464</v>
      </c>
      <c r="R153" s="26">
        <f t="shared" si="65"/>
        <v>3930.3336237630692</v>
      </c>
      <c r="S153" s="26">
        <f t="shared" si="65"/>
        <v>4440.9465569730992</v>
      </c>
      <c r="T153" s="26">
        <f t="shared" si="65"/>
        <v>7414.5970921471335</v>
      </c>
      <c r="U153" s="26">
        <f t="shared" si="65"/>
        <v>7446.9988603675247</v>
      </c>
      <c r="V153" s="26">
        <f t="shared" si="65"/>
        <v>7535.6027125016381</v>
      </c>
      <c r="W153" s="26">
        <f t="shared" si="65"/>
        <v>7249.2794454398881</v>
      </c>
      <c r="X153" s="26">
        <f t="shared" si="65"/>
        <v>4332.151766456991</v>
      </c>
      <c r="Y153" s="26">
        <f t="shared" si="65"/>
        <v>4214.1187381148611</v>
      </c>
      <c r="Z153" s="26">
        <f t="shared" si="65"/>
        <v>3928.510990282185</v>
      </c>
      <c r="AA153" s="26">
        <f t="shared" si="65"/>
        <v>3999.7062638068369</v>
      </c>
    </row>
    <row r="154" spans="1:27" ht="15.75" hidden="1" customHeight="1" x14ac:dyDescent="0.35">
      <c r="A154" s="784"/>
      <c r="B154" s="264" t="s">
        <v>7</v>
      </c>
      <c r="C154" s="26">
        <f t="shared" si="61"/>
        <v>0</v>
      </c>
      <c r="D154" s="26">
        <f t="shared" si="62"/>
        <v>100.4927510986245</v>
      </c>
      <c r="E154" s="26">
        <f t="shared" si="65"/>
        <v>230.72535923723555</v>
      </c>
      <c r="F154" s="26">
        <f t="shared" si="65"/>
        <v>227.14888077748347</v>
      </c>
      <c r="G154" s="26">
        <f t="shared" si="65"/>
        <v>244.84252934709974</v>
      </c>
      <c r="H154" s="26">
        <f t="shared" si="65"/>
        <v>419.38542321488995</v>
      </c>
      <c r="I154" s="26">
        <f t="shared" si="65"/>
        <v>425.42775190232618</v>
      </c>
      <c r="J154" s="26">
        <f t="shared" si="65"/>
        <v>430.4325887567062</v>
      </c>
      <c r="K154" s="26">
        <f t="shared" si="65"/>
        <v>403.22070467036326</v>
      </c>
      <c r="L154" s="26">
        <f t="shared" si="65"/>
        <v>237.47197037732849</v>
      </c>
      <c r="M154" s="26">
        <f t="shared" si="65"/>
        <v>245.01733365324901</v>
      </c>
      <c r="N154" s="26">
        <f t="shared" si="65"/>
        <v>269.45667488806754</v>
      </c>
      <c r="O154" s="26">
        <f t="shared" si="65"/>
        <v>303.73669189034507</v>
      </c>
      <c r="P154" s="26">
        <f t="shared" si="65"/>
        <v>281.54946824710782</v>
      </c>
      <c r="Q154" s="26">
        <f t="shared" si="65"/>
        <v>323.21038828270139</v>
      </c>
      <c r="R154" s="26">
        <f t="shared" si="65"/>
        <v>318.20029751728799</v>
      </c>
      <c r="S154" s="26">
        <f t="shared" si="65"/>
        <v>342.98635069856482</v>
      </c>
      <c r="T154" s="26">
        <f t="shared" si="65"/>
        <v>587.49383217132731</v>
      </c>
      <c r="U154" s="26">
        <f t="shared" si="65"/>
        <v>170.53044416750919</v>
      </c>
      <c r="V154" s="26">
        <f t="shared" si="65"/>
        <v>172.53660631360091</v>
      </c>
      <c r="W154" s="26">
        <f t="shared" si="65"/>
        <v>161.62886778660362</v>
      </c>
      <c r="X154" s="26">
        <f t="shared" si="65"/>
        <v>95.189372119468402</v>
      </c>
      <c r="Y154" s="26">
        <f t="shared" si="65"/>
        <v>91.804190617876586</v>
      </c>
      <c r="Z154" s="26">
        <f t="shared" si="65"/>
        <v>85.031281798296845</v>
      </c>
      <c r="AA154" s="26">
        <f t="shared" si="65"/>
        <v>86.912728643740053</v>
      </c>
    </row>
    <row r="155" spans="1:27" ht="15.75" hidden="1" customHeight="1" x14ac:dyDescent="0.35">
      <c r="A155" s="784"/>
      <c r="B155" s="264" t="s">
        <v>8</v>
      </c>
      <c r="C155" s="26">
        <f t="shared" si="61"/>
        <v>0</v>
      </c>
      <c r="D155" s="26">
        <f t="shared" si="62"/>
        <v>0</v>
      </c>
      <c r="E155" s="26">
        <f t="shared" si="65"/>
        <v>0</v>
      </c>
      <c r="F155" s="26">
        <f t="shared" si="65"/>
        <v>0</v>
      </c>
      <c r="G155" s="26">
        <f t="shared" si="65"/>
        <v>0</v>
      </c>
      <c r="H155" s="26">
        <f t="shared" si="65"/>
        <v>0</v>
      </c>
      <c r="I155" s="26">
        <f t="shared" si="65"/>
        <v>0</v>
      </c>
      <c r="J155" s="26">
        <f t="shared" si="65"/>
        <v>0</v>
      </c>
      <c r="K155" s="26">
        <f t="shared" si="65"/>
        <v>0</v>
      </c>
      <c r="L155" s="26">
        <f t="shared" si="65"/>
        <v>0</v>
      </c>
      <c r="M155" s="26">
        <f t="shared" si="65"/>
        <v>1.8477767374444702</v>
      </c>
      <c r="N155" s="26">
        <f t="shared" si="65"/>
        <v>6.6335340342743017</v>
      </c>
      <c r="O155" s="26">
        <f t="shared" si="65"/>
        <v>11.255721874872762</v>
      </c>
      <c r="P155" s="26">
        <f t="shared" si="65"/>
        <v>9.8689498524501484</v>
      </c>
      <c r="Q155" s="26">
        <f t="shared" si="65"/>
        <v>9.9675137122079178</v>
      </c>
      <c r="R155" s="26">
        <f t="shared" si="65"/>
        <v>8.8979105530845324</v>
      </c>
      <c r="S155" s="26">
        <f t="shared" si="65"/>
        <v>10.01711274803821</v>
      </c>
      <c r="T155" s="26">
        <f t="shared" si="65"/>
        <v>16.357895014201148</v>
      </c>
      <c r="U155" s="26">
        <f t="shared" si="65"/>
        <v>16.127388154193778</v>
      </c>
      <c r="V155" s="26">
        <f t="shared" si="65"/>
        <v>16.870978011027127</v>
      </c>
      <c r="W155" s="26">
        <f t="shared" si="65"/>
        <v>16.14790758938036</v>
      </c>
      <c r="X155" s="26">
        <f t="shared" si="65"/>
        <v>10.108163935559634</v>
      </c>
      <c r="Y155" s="26">
        <f t="shared" si="65"/>
        <v>10.608412467182591</v>
      </c>
      <c r="Z155" s="26">
        <f t="shared" si="65"/>
        <v>9.8394061389220866</v>
      </c>
      <c r="AA155" s="26">
        <f t="shared" si="65"/>
        <v>11.255721874872762</v>
      </c>
    </row>
    <row r="156" spans="1:27" ht="15.75" hidden="1" customHeight="1" x14ac:dyDescent="0.35">
      <c r="A156" s="784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35">
      <c r="A157" s="784"/>
      <c r="B157" s="259" t="s">
        <v>26</v>
      </c>
      <c r="C157" s="26">
        <f>SUM(C143:C156)</f>
        <v>0</v>
      </c>
      <c r="D157" s="26">
        <f>SUM(D143:D156)</f>
        <v>391.87269427686192</v>
      </c>
      <c r="E157" s="26">
        <f t="shared" ref="E157:AA157" si="66">SUM(E143:E156)</f>
        <v>889.02485592490223</v>
      </c>
      <c r="F157" s="26">
        <f t="shared" si="66"/>
        <v>1578.5125715589515</v>
      </c>
      <c r="G157" s="26">
        <f t="shared" si="66"/>
        <v>3658.465839382869</v>
      </c>
      <c r="H157" s="26">
        <f t="shared" si="66"/>
        <v>26085.850337934713</v>
      </c>
      <c r="I157" s="26">
        <f t="shared" si="66"/>
        <v>59121.000002679168</v>
      </c>
      <c r="J157" s="26">
        <f t="shared" si="66"/>
        <v>58898.57967465312</v>
      </c>
      <c r="K157" s="26">
        <f t="shared" si="66"/>
        <v>35898.954603779377</v>
      </c>
      <c r="L157" s="26">
        <f t="shared" si="66"/>
        <v>15101.346172353236</v>
      </c>
      <c r="M157" s="26">
        <f t="shared" si="66"/>
        <v>16256.3553800259</v>
      </c>
      <c r="N157" s="26">
        <f t="shared" si="66"/>
        <v>32493.182126058662</v>
      </c>
      <c r="O157" s="26">
        <f t="shared" si="66"/>
        <v>50205.928123652739</v>
      </c>
      <c r="P157" s="26">
        <f t="shared" si="66"/>
        <v>41989.041303260427</v>
      </c>
      <c r="Q157" s="26">
        <f t="shared" si="66"/>
        <v>43877.815890353115</v>
      </c>
      <c r="R157" s="26">
        <f t="shared" si="66"/>
        <v>42052.512014758911</v>
      </c>
      <c r="S157" s="26">
        <f t="shared" si="66"/>
        <v>66013.820661121121</v>
      </c>
      <c r="T157" s="26">
        <f t="shared" si="66"/>
        <v>192957.19350284646</v>
      </c>
      <c r="U157" s="26">
        <f t="shared" si="66"/>
        <v>178651.44171702792</v>
      </c>
      <c r="V157" s="26">
        <f t="shared" si="66"/>
        <v>170676.40374860511</v>
      </c>
      <c r="W157" s="26">
        <f t="shared" si="66"/>
        <v>99329.558621095566</v>
      </c>
      <c r="X157" s="26">
        <f t="shared" si="66"/>
        <v>38006.983383979677</v>
      </c>
      <c r="Y157" s="26">
        <f t="shared" si="66"/>
        <v>35321.511727346988</v>
      </c>
      <c r="Z157" s="26">
        <f t="shared" si="66"/>
        <v>38835.960799032619</v>
      </c>
      <c r="AA157" s="26">
        <f t="shared" si="66"/>
        <v>42731.612728389708</v>
      </c>
    </row>
    <row r="158" spans="1:27" ht="16.5" hidden="1" customHeight="1" thickBot="1" x14ac:dyDescent="0.4">
      <c r="A158" s="785"/>
      <c r="B158" s="148" t="s">
        <v>27</v>
      </c>
      <c r="C158" s="27">
        <f>C157</f>
        <v>0</v>
      </c>
      <c r="D158" s="27">
        <f>C158+D157</f>
        <v>391.87269427686192</v>
      </c>
      <c r="E158" s="27">
        <f t="shared" ref="E158:AA158" si="67">D158+E157</f>
        <v>1280.8975502017643</v>
      </c>
      <c r="F158" s="27">
        <f t="shared" si="67"/>
        <v>2859.4101217607158</v>
      </c>
      <c r="G158" s="27">
        <f t="shared" si="67"/>
        <v>6517.8759611435853</v>
      </c>
      <c r="H158" s="27">
        <f t="shared" si="67"/>
        <v>32603.726299078298</v>
      </c>
      <c r="I158" s="27">
        <f t="shared" si="67"/>
        <v>91724.726301757473</v>
      </c>
      <c r="J158" s="27">
        <f t="shared" si="67"/>
        <v>150623.3059764106</v>
      </c>
      <c r="K158" s="27">
        <f t="shared" si="67"/>
        <v>186522.26058018999</v>
      </c>
      <c r="L158" s="27">
        <f t="shared" si="67"/>
        <v>201623.60675254322</v>
      </c>
      <c r="M158" s="27">
        <f t="shared" si="67"/>
        <v>217879.96213256911</v>
      </c>
      <c r="N158" s="27">
        <f t="shared" si="67"/>
        <v>250373.14425862778</v>
      </c>
      <c r="O158" s="27">
        <f t="shared" si="67"/>
        <v>300579.07238228054</v>
      </c>
      <c r="P158" s="27">
        <f t="shared" si="67"/>
        <v>342568.11368554097</v>
      </c>
      <c r="Q158" s="27">
        <f t="shared" si="67"/>
        <v>386445.92957589409</v>
      </c>
      <c r="R158" s="27">
        <f t="shared" si="67"/>
        <v>428498.44159065298</v>
      </c>
      <c r="S158" s="27">
        <f t="shared" si="67"/>
        <v>494512.26225177408</v>
      </c>
      <c r="T158" s="27">
        <f t="shared" si="67"/>
        <v>687469.45575462049</v>
      </c>
      <c r="U158" s="27">
        <f t="shared" si="67"/>
        <v>866120.89747164841</v>
      </c>
      <c r="V158" s="27">
        <f t="shared" si="67"/>
        <v>1036797.3012202536</v>
      </c>
      <c r="W158" s="27">
        <f t="shared" si="67"/>
        <v>1136126.8598413491</v>
      </c>
      <c r="X158" s="27">
        <f t="shared" si="67"/>
        <v>1174133.8432253287</v>
      </c>
      <c r="Y158" s="27">
        <f t="shared" si="67"/>
        <v>1209455.3549526758</v>
      </c>
      <c r="Z158" s="27">
        <f t="shared" si="67"/>
        <v>1248291.3157517083</v>
      </c>
      <c r="AA158" s="27">
        <f t="shared" si="67"/>
        <v>1291022.928480098</v>
      </c>
    </row>
    <row r="159" spans="1:27" hidden="1" x14ac:dyDescent="0.35">
      <c r="A159" s="107"/>
      <c r="B159" s="107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</row>
    <row r="160" spans="1:27" ht="15" hidden="1" thickBot="1" x14ac:dyDescent="0.4">
      <c r="A160" s="107"/>
      <c r="B160" s="107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</row>
    <row r="161" spans="1:27" ht="16" hidden="1" thickBot="1" x14ac:dyDescent="0.4">
      <c r="A161" s="783" t="s">
        <v>132</v>
      </c>
      <c r="B161" s="266" t="s">
        <v>147</v>
      </c>
      <c r="C161" s="156">
        <f>C$4</f>
        <v>44562</v>
      </c>
      <c r="D161" s="156">
        <f t="shared" ref="D161:AA161" si="68">D$4</f>
        <v>44593</v>
      </c>
      <c r="E161" s="156">
        <f t="shared" si="68"/>
        <v>44621</v>
      </c>
      <c r="F161" s="156">
        <f t="shared" si="68"/>
        <v>44652</v>
      </c>
      <c r="G161" s="156">
        <f t="shared" si="68"/>
        <v>44682</v>
      </c>
      <c r="H161" s="156">
        <f t="shared" si="68"/>
        <v>44713</v>
      </c>
      <c r="I161" s="156">
        <f t="shared" si="68"/>
        <v>44743</v>
      </c>
      <c r="J161" s="156">
        <f t="shared" si="68"/>
        <v>44774</v>
      </c>
      <c r="K161" s="156">
        <f t="shared" si="68"/>
        <v>44805</v>
      </c>
      <c r="L161" s="156">
        <f t="shared" si="68"/>
        <v>44835</v>
      </c>
      <c r="M161" s="156">
        <f t="shared" si="68"/>
        <v>44866</v>
      </c>
      <c r="N161" s="156">
        <f t="shared" si="68"/>
        <v>44896</v>
      </c>
      <c r="O161" s="156">
        <f t="shared" si="68"/>
        <v>44927</v>
      </c>
      <c r="P161" s="156">
        <f t="shared" si="68"/>
        <v>44958</v>
      </c>
      <c r="Q161" s="156">
        <f t="shared" si="68"/>
        <v>44986</v>
      </c>
      <c r="R161" s="156">
        <f t="shared" si="68"/>
        <v>45017</v>
      </c>
      <c r="S161" s="156">
        <f t="shared" si="68"/>
        <v>45047</v>
      </c>
      <c r="T161" s="156">
        <f t="shared" si="68"/>
        <v>45078</v>
      </c>
      <c r="U161" s="156">
        <f t="shared" si="68"/>
        <v>45108</v>
      </c>
      <c r="V161" s="156">
        <f t="shared" si="68"/>
        <v>45139</v>
      </c>
      <c r="W161" s="156">
        <f t="shared" si="68"/>
        <v>45170</v>
      </c>
      <c r="X161" s="156">
        <f t="shared" si="68"/>
        <v>45200</v>
      </c>
      <c r="Y161" s="156">
        <f t="shared" si="68"/>
        <v>45231</v>
      </c>
      <c r="Z161" s="156">
        <f t="shared" si="68"/>
        <v>45261</v>
      </c>
      <c r="AA161" s="156">
        <f t="shared" si="68"/>
        <v>45292</v>
      </c>
    </row>
    <row r="162" spans="1:27" hidden="1" x14ac:dyDescent="0.35">
      <c r="A162" s="784"/>
      <c r="B162" s="263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A163" si="69">IF(E23=0,0,((E5*0.5)+D23-E41)*E78*E127*E$2)</f>
        <v>0</v>
      </c>
      <c r="F162" s="26">
        <f t="shared" si="69"/>
        <v>2.0678542750008</v>
      </c>
      <c r="G162" s="26">
        <f t="shared" si="69"/>
        <v>5.4679497634079999</v>
      </c>
      <c r="H162" s="26">
        <f t="shared" si="69"/>
        <v>13.974171212430001</v>
      </c>
      <c r="I162" s="26">
        <f t="shared" si="69"/>
        <v>81.437584781799657</v>
      </c>
      <c r="J162" s="26">
        <f t="shared" si="69"/>
        <v>183.08466990791999</v>
      </c>
      <c r="K162" s="26">
        <f t="shared" si="69"/>
        <v>197.32801920994797</v>
      </c>
      <c r="L162" s="26">
        <f t="shared" si="69"/>
        <v>130.15535075573868</v>
      </c>
      <c r="M162" s="26">
        <f t="shared" si="69"/>
        <v>232.31382030111743</v>
      </c>
      <c r="N162" s="26">
        <f t="shared" si="69"/>
        <v>340.05365596963929</v>
      </c>
      <c r="O162" s="26">
        <f t="shared" si="69"/>
        <v>544.34746413995902</v>
      </c>
      <c r="P162" s="26">
        <f t="shared" si="69"/>
        <v>513.79408426025589</v>
      </c>
      <c r="Q162" s="26">
        <f t="shared" si="69"/>
        <v>588.64430359379958</v>
      </c>
      <c r="R162" s="26">
        <f t="shared" si="69"/>
        <v>557.28968108811512</v>
      </c>
      <c r="S162" s="26">
        <f t="shared" si="69"/>
        <v>736.81013616259281</v>
      </c>
      <c r="T162" s="26">
        <f t="shared" si="69"/>
        <v>1883.0295520806997</v>
      </c>
      <c r="U162" s="26">
        <f t="shared" si="69"/>
        <v>1775.410906551082</v>
      </c>
      <c r="V162" s="26">
        <f t="shared" si="69"/>
        <v>1835.5660141303563</v>
      </c>
      <c r="W162" s="26">
        <f t="shared" si="69"/>
        <v>1712.5754200134377</v>
      </c>
      <c r="X162" s="26">
        <f t="shared" si="69"/>
        <v>679.84162741395812</v>
      </c>
      <c r="Y162" s="26">
        <f t="shared" si="69"/>
        <v>679.24202945656623</v>
      </c>
      <c r="Z162" s="26">
        <f t="shared" si="69"/>
        <v>477.65747336945458</v>
      </c>
      <c r="AA162" s="26">
        <f t="shared" si="69"/>
        <v>540.30780121776081</v>
      </c>
    </row>
    <row r="163" spans="1:27" hidden="1" x14ac:dyDescent="0.35">
      <c r="A163" s="784"/>
      <c r="B163" s="263" t="s">
        <v>0</v>
      </c>
      <c r="C163" s="26">
        <f t="shared" ref="C163:C174" si="70">IF(C24=0,0,((C6*0.5)-C42)*C79*C128*C$2)</f>
        <v>0</v>
      </c>
      <c r="D163" s="26">
        <f t="shared" ref="D163:S174" si="71">IF(D24=0,0,((D6*0.5)+C24-D42)*D79*D128*D$2)</f>
        <v>0</v>
      </c>
      <c r="E163" s="26">
        <f t="shared" si="71"/>
        <v>0</v>
      </c>
      <c r="F163" s="26">
        <f t="shared" si="71"/>
        <v>0</v>
      </c>
      <c r="G163" s="26">
        <f t="shared" si="71"/>
        <v>0</v>
      </c>
      <c r="H163" s="26">
        <f t="shared" si="71"/>
        <v>0</v>
      </c>
      <c r="I163" s="26">
        <f t="shared" si="71"/>
        <v>0</v>
      </c>
      <c r="J163" s="26">
        <f t="shared" si="71"/>
        <v>0</v>
      </c>
      <c r="K163" s="26">
        <f t="shared" si="71"/>
        <v>0</v>
      </c>
      <c r="L163" s="26">
        <f t="shared" si="71"/>
        <v>0</v>
      </c>
      <c r="M163" s="26">
        <f t="shared" si="71"/>
        <v>0.1452131398847579</v>
      </c>
      <c r="N163" s="26">
        <f t="shared" si="71"/>
        <v>1.5180451135574284</v>
      </c>
      <c r="O163" s="26">
        <f t="shared" si="71"/>
        <v>3.4683288574296887</v>
      </c>
      <c r="P163" s="26">
        <f t="shared" si="71"/>
        <v>2.6364352712267745</v>
      </c>
      <c r="Q163" s="26">
        <f t="shared" si="71"/>
        <v>2.1679684041779139</v>
      </c>
      <c r="R163" s="26">
        <f t="shared" si="71"/>
        <v>0.82145200377786298</v>
      </c>
      <c r="S163" s="26">
        <f t="shared" si="71"/>
        <v>2.0182856215096137</v>
      </c>
      <c r="T163" s="26">
        <f t="shared" si="69"/>
        <v>13.038394622380984</v>
      </c>
      <c r="U163" s="26">
        <f t="shared" si="69"/>
        <v>14.809430556195869</v>
      </c>
      <c r="V163" s="26">
        <f t="shared" si="69"/>
        <v>15.241970959446222</v>
      </c>
      <c r="W163" s="26">
        <f t="shared" si="69"/>
        <v>6.8481112749318678</v>
      </c>
      <c r="X163" s="26">
        <f t="shared" si="69"/>
        <v>0.98541979679359881</v>
      </c>
      <c r="Y163" s="26">
        <f t="shared" si="69"/>
        <v>1.4762931802196828</v>
      </c>
      <c r="Z163" s="26">
        <f t="shared" si="69"/>
        <v>2.5369954870190279</v>
      </c>
      <c r="AA163" s="26">
        <f t="shared" si="69"/>
        <v>3.4683288574296887</v>
      </c>
    </row>
    <row r="164" spans="1:27" hidden="1" x14ac:dyDescent="0.35">
      <c r="A164" s="784"/>
      <c r="B164" s="263" t="s">
        <v>21</v>
      </c>
      <c r="C164" s="26">
        <f t="shared" si="70"/>
        <v>0</v>
      </c>
      <c r="D164" s="26">
        <f t="shared" si="71"/>
        <v>0</v>
      </c>
      <c r="E164" s="26">
        <f t="shared" ref="E164:AA167" si="72">IF(E25=0,0,((E7*0.5)+D25-E43)*E80*E129*E$2)</f>
        <v>0</v>
      </c>
      <c r="F164" s="26">
        <f t="shared" si="72"/>
        <v>0</v>
      </c>
      <c r="G164" s="26">
        <f t="shared" si="72"/>
        <v>0</v>
      </c>
      <c r="H164" s="26">
        <f t="shared" si="72"/>
        <v>16.609391227786499</v>
      </c>
      <c r="I164" s="26">
        <f t="shared" si="72"/>
        <v>30.980479809534749</v>
      </c>
      <c r="J164" s="26">
        <f t="shared" si="72"/>
        <v>32.762239981886253</v>
      </c>
      <c r="K164" s="26">
        <f t="shared" si="72"/>
        <v>29.76185923239375</v>
      </c>
      <c r="L164" s="26">
        <f t="shared" si="72"/>
        <v>11.744267916546001</v>
      </c>
      <c r="M164" s="26">
        <f t="shared" si="72"/>
        <v>12.010500460760792</v>
      </c>
      <c r="N164" s="26">
        <f t="shared" si="72"/>
        <v>7.4652141866564641</v>
      </c>
      <c r="O164" s="26">
        <f t="shared" si="72"/>
        <v>8.3608255029215446</v>
      </c>
      <c r="P164" s="26">
        <f t="shared" si="72"/>
        <v>8.232072739525524</v>
      </c>
      <c r="Q164" s="26">
        <f t="shared" si="72"/>
        <v>10.875988645232322</v>
      </c>
      <c r="R164" s="26">
        <f t="shared" si="72"/>
        <v>10.886897607997938</v>
      </c>
      <c r="S164" s="26">
        <f t="shared" si="72"/>
        <v>13.994803078406422</v>
      </c>
      <c r="T164" s="26">
        <f t="shared" si="72"/>
        <v>36.693934098212466</v>
      </c>
      <c r="U164" s="26">
        <f t="shared" si="72"/>
        <v>3.2409937192565983</v>
      </c>
      <c r="V164" s="26">
        <f t="shared" si="72"/>
        <v>3.427390881705823</v>
      </c>
      <c r="W164" s="26">
        <f t="shared" si="72"/>
        <v>3.1135088752208615</v>
      </c>
      <c r="X164" s="26">
        <f t="shared" si="72"/>
        <v>1.2286155278679003</v>
      </c>
      <c r="Y164" s="26">
        <f t="shared" si="72"/>
        <v>1.2339819329326021</v>
      </c>
      <c r="Z164" s="26">
        <f t="shared" si="72"/>
        <v>0.72951460588155026</v>
      </c>
      <c r="AA164" s="26">
        <f t="shared" si="72"/>
        <v>0.79182396748554496</v>
      </c>
    </row>
    <row r="165" spans="1:27" hidden="1" x14ac:dyDescent="0.35">
      <c r="A165" s="784"/>
      <c r="B165" s="263" t="s">
        <v>1</v>
      </c>
      <c r="C165" s="26">
        <f t="shared" si="70"/>
        <v>0</v>
      </c>
      <c r="D165" s="26">
        <f t="shared" si="71"/>
        <v>0</v>
      </c>
      <c r="E165" s="26">
        <f t="shared" si="72"/>
        <v>0</v>
      </c>
      <c r="F165" s="26">
        <f t="shared" si="72"/>
        <v>0</v>
      </c>
      <c r="G165" s="26">
        <f t="shared" si="72"/>
        <v>2.4989539296149998</v>
      </c>
      <c r="H165" s="26">
        <f t="shared" si="72"/>
        <v>3775.9261135908005</v>
      </c>
      <c r="I165" s="26">
        <f t="shared" si="72"/>
        <v>8758.7587096153802</v>
      </c>
      <c r="J165" s="26">
        <f t="shared" si="72"/>
        <v>9231.7328565087664</v>
      </c>
      <c r="K165" s="26">
        <f t="shared" si="72"/>
        <v>4157.669672460006</v>
      </c>
      <c r="L165" s="26">
        <f t="shared" si="72"/>
        <v>161.31087273877287</v>
      </c>
      <c r="M165" s="26">
        <f t="shared" si="72"/>
        <v>0</v>
      </c>
      <c r="N165" s="26">
        <f t="shared" si="72"/>
        <v>0</v>
      </c>
      <c r="O165" s="26">
        <f t="shared" si="72"/>
        <v>0</v>
      </c>
      <c r="P165" s="26">
        <f t="shared" si="72"/>
        <v>0</v>
      </c>
      <c r="Q165" s="26">
        <f t="shared" si="72"/>
        <v>0</v>
      </c>
      <c r="R165" s="26">
        <f t="shared" si="72"/>
        <v>500.01823146936391</v>
      </c>
      <c r="S165" s="26">
        <f t="shared" si="72"/>
        <v>3547.8510626334091</v>
      </c>
      <c r="T165" s="26">
        <f t="shared" si="72"/>
        <v>22958.910851185472</v>
      </c>
      <c r="U165" s="26">
        <f t="shared" si="72"/>
        <v>17546.075520270817</v>
      </c>
      <c r="V165" s="26">
        <f t="shared" si="72"/>
        <v>18054.049398477848</v>
      </c>
      <c r="W165" s="26">
        <f t="shared" si="72"/>
        <v>8111.5205012647657</v>
      </c>
      <c r="X165" s="26">
        <f t="shared" si="72"/>
        <v>307.53967694921982</v>
      </c>
      <c r="Y165" s="26">
        <f t="shared" si="72"/>
        <v>0</v>
      </c>
      <c r="Z165" s="26">
        <f t="shared" si="72"/>
        <v>0</v>
      </c>
      <c r="AA165" s="26">
        <f t="shared" si="72"/>
        <v>0</v>
      </c>
    </row>
    <row r="166" spans="1:27" hidden="1" x14ac:dyDescent="0.35">
      <c r="A166" s="784"/>
      <c r="B166" s="263" t="s">
        <v>22</v>
      </c>
      <c r="C166" s="26">
        <f t="shared" si="70"/>
        <v>0</v>
      </c>
      <c r="D166" s="26">
        <f t="shared" si="71"/>
        <v>0</v>
      </c>
      <c r="E166" s="26">
        <f t="shared" si="72"/>
        <v>0</v>
      </c>
      <c r="F166" s="26">
        <f t="shared" si="72"/>
        <v>0</v>
      </c>
      <c r="G166" s="26">
        <f t="shared" si="72"/>
        <v>0</v>
      </c>
      <c r="H166" s="26">
        <f t="shared" si="72"/>
        <v>0</v>
      </c>
      <c r="I166" s="26">
        <f t="shared" si="72"/>
        <v>0</v>
      </c>
      <c r="J166" s="26">
        <f t="shared" si="72"/>
        <v>0</v>
      </c>
      <c r="K166" s="26">
        <f t="shared" si="72"/>
        <v>0</v>
      </c>
      <c r="L166" s="26">
        <f t="shared" si="72"/>
        <v>0</v>
      </c>
      <c r="M166" s="26">
        <f t="shared" si="72"/>
        <v>0</v>
      </c>
      <c r="N166" s="26">
        <f t="shared" si="72"/>
        <v>0</v>
      </c>
      <c r="O166" s="26">
        <f t="shared" si="72"/>
        <v>0</v>
      </c>
      <c r="P166" s="26">
        <f t="shared" si="72"/>
        <v>0</v>
      </c>
      <c r="Q166" s="26">
        <f t="shared" si="72"/>
        <v>0</v>
      </c>
      <c r="R166" s="26">
        <f t="shared" si="72"/>
        <v>0</v>
      </c>
      <c r="S166" s="26">
        <f t="shared" si="72"/>
        <v>0</v>
      </c>
      <c r="T166" s="26">
        <f t="shared" si="72"/>
        <v>0</v>
      </c>
      <c r="U166" s="26">
        <f t="shared" si="72"/>
        <v>0</v>
      </c>
      <c r="V166" s="26">
        <f t="shared" si="72"/>
        <v>0</v>
      </c>
      <c r="W166" s="26">
        <f t="shared" si="72"/>
        <v>0</v>
      </c>
      <c r="X166" s="26">
        <f t="shared" si="72"/>
        <v>0</v>
      </c>
      <c r="Y166" s="26">
        <f t="shared" si="72"/>
        <v>0</v>
      </c>
      <c r="Z166" s="26">
        <f t="shared" si="72"/>
        <v>0</v>
      </c>
      <c r="AA166" s="26">
        <f t="shared" si="72"/>
        <v>0</v>
      </c>
    </row>
    <row r="167" spans="1:27" hidden="1" x14ac:dyDescent="0.35">
      <c r="A167" s="784"/>
      <c r="B167" s="264" t="s">
        <v>9</v>
      </c>
      <c r="C167" s="26">
        <f t="shared" si="70"/>
        <v>0</v>
      </c>
      <c r="D167" s="26">
        <f t="shared" si="71"/>
        <v>0</v>
      </c>
      <c r="E167" s="26">
        <f t="shared" si="72"/>
        <v>0</v>
      </c>
      <c r="F167" s="26">
        <f t="shared" si="72"/>
        <v>0</v>
      </c>
      <c r="G167" s="26">
        <f t="shared" si="72"/>
        <v>0</v>
      </c>
      <c r="H167" s="26">
        <f t="shared" si="72"/>
        <v>0</v>
      </c>
      <c r="I167" s="26">
        <f t="shared" si="72"/>
        <v>0</v>
      </c>
      <c r="J167" s="26">
        <f t="shared" si="72"/>
        <v>0</v>
      </c>
      <c r="K167" s="26">
        <f t="shared" si="72"/>
        <v>0</v>
      </c>
      <c r="L167" s="26">
        <f t="shared" si="72"/>
        <v>0</v>
      </c>
      <c r="M167" s="26">
        <f t="shared" si="72"/>
        <v>1.1610984993343789</v>
      </c>
      <c r="N167" s="26">
        <f t="shared" si="72"/>
        <v>12.139712151805353</v>
      </c>
      <c r="O167" s="26">
        <f t="shared" si="72"/>
        <v>27.735070984454783</v>
      </c>
      <c r="P167" s="26">
        <f t="shared" si="72"/>
        <v>21.088311492596866</v>
      </c>
      <c r="Q167" s="26">
        <f t="shared" si="72"/>
        <v>17.047460552321681</v>
      </c>
      <c r="R167" s="26">
        <f t="shared" si="72"/>
        <v>6.5099388616995588</v>
      </c>
      <c r="S167" s="26">
        <f t="shared" si="72"/>
        <v>2.6195178286174072</v>
      </c>
      <c r="T167" s="26">
        <f t="shared" si="72"/>
        <v>0</v>
      </c>
      <c r="U167" s="26">
        <f t="shared" si="72"/>
        <v>0</v>
      </c>
      <c r="V167" s="26">
        <f t="shared" si="72"/>
        <v>0</v>
      </c>
      <c r="W167" s="26">
        <f t="shared" si="72"/>
        <v>2.7910708047162607</v>
      </c>
      <c r="X167" s="26">
        <f t="shared" si="72"/>
        <v>7.0688258723082171</v>
      </c>
      <c r="Y167" s="26">
        <f t="shared" si="72"/>
        <v>11.8041783098347</v>
      </c>
      <c r="Z167" s="26">
        <f t="shared" si="72"/>
        <v>20.288194776152885</v>
      </c>
      <c r="AA167" s="26">
        <f t="shared" si="72"/>
        <v>27.735070984454783</v>
      </c>
    </row>
    <row r="168" spans="1:27" hidden="1" x14ac:dyDescent="0.35">
      <c r="A168" s="784"/>
      <c r="B168" s="264" t="s">
        <v>3</v>
      </c>
      <c r="C168" s="26">
        <f t="shared" si="70"/>
        <v>0</v>
      </c>
      <c r="D168" s="26">
        <f t="shared" si="71"/>
        <v>0</v>
      </c>
      <c r="E168" s="26">
        <f t="shared" ref="E168:AA171" si="73">IF(E29=0,0,((E11*0.5)+D29-E47)*E84*E133*E$2)</f>
        <v>0</v>
      </c>
      <c r="F168" s="26">
        <f t="shared" si="73"/>
        <v>0</v>
      </c>
      <c r="G168" s="26">
        <f t="shared" si="73"/>
        <v>0.10235336245199998</v>
      </c>
      <c r="H168" s="26">
        <f t="shared" si="73"/>
        <v>41.797316843567998</v>
      </c>
      <c r="I168" s="26">
        <f t="shared" si="73"/>
        <v>97.514181077692513</v>
      </c>
      <c r="J168" s="26">
        <f t="shared" si="73"/>
        <v>104.5478175968655</v>
      </c>
      <c r="K168" s="26">
        <f t="shared" si="73"/>
        <v>63.269668548417364</v>
      </c>
      <c r="L168" s="26">
        <f t="shared" si="73"/>
        <v>11.449380619561499</v>
      </c>
      <c r="M168" s="26">
        <f t="shared" si="73"/>
        <v>91.607004506942289</v>
      </c>
      <c r="N168" s="26">
        <f t="shared" si="73"/>
        <v>832.29109188444488</v>
      </c>
      <c r="O168" s="26">
        <f t="shared" si="73"/>
        <v>1885.5158302863558</v>
      </c>
      <c r="P168" s="26">
        <f t="shared" si="73"/>
        <v>1433.266752884364</v>
      </c>
      <c r="Q168" s="26">
        <f t="shared" si="73"/>
        <v>1178.5902991527307</v>
      </c>
      <c r="R168" s="26">
        <f t="shared" si="73"/>
        <v>446.57263501000278</v>
      </c>
      <c r="S168" s="26">
        <f t="shared" si="73"/>
        <v>1097.2170303988714</v>
      </c>
      <c r="T168" s="26">
        <f t="shared" si="73"/>
        <v>7088.1685308926108</v>
      </c>
      <c r="U168" s="26">
        <f t="shared" si="73"/>
        <v>7957.5237740311841</v>
      </c>
      <c r="V168" s="26">
        <f t="shared" si="73"/>
        <v>8189.9399043498306</v>
      </c>
      <c r="W168" s="26">
        <f t="shared" si="73"/>
        <v>3679.6828933224929</v>
      </c>
      <c r="X168" s="26">
        <f t="shared" si="73"/>
        <v>529.49378645118588</v>
      </c>
      <c r="Y168" s="26">
        <f t="shared" si="73"/>
        <v>793.25386850362963</v>
      </c>
      <c r="Z168" s="26">
        <f t="shared" si="73"/>
        <v>1363.199066024692</v>
      </c>
      <c r="AA168" s="26">
        <f t="shared" si="73"/>
        <v>1863.6306935926282</v>
      </c>
    </row>
    <row r="169" spans="1:27" ht="15.75" hidden="1" customHeight="1" x14ac:dyDescent="0.35">
      <c r="A169" s="784"/>
      <c r="B169" s="264" t="s">
        <v>4</v>
      </c>
      <c r="C169" s="26">
        <f t="shared" si="70"/>
        <v>0</v>
      </c>
      <c r="D169" s="26">
        <f t="shared" si="71"/>
        <v>28.458862374789</v>
      </c>
      <c r="E169" s="26">
        <f t="shared" si="73"/>
        <v>66.851691506619517</v>
      </c>
      <c r="F169" s="26">
        <f t="shared" si="73"/>
        <v>139.92126304121626</v>
      </c>
      <c r="G169" s="26">
        <f t="shared" si="73"/>
        <v>393.83460310863234</v>
      </c>
      <c r="H169" s="26">
        <f t="shared" si="73"/>
        <v>1469.5866163148607</v>
      </c>
      <c r="I169" s="26">
        <f t="shared" si="73"/>
        <v>2320.7091859551597</v>
      </c>
      <c r="J169" s="26">
        <f t="shared" si="73"/>
        <v>2254.8416405502981</v>
      </c>
      <c r="K169" s="26">
        <f t="shared" si="73"/>
        <v>2432.2864452438444</v>
      </c>
      <c r="L169" s="26">
        <f t="shared" si="73"/>
        <v>1364.2582554356909</v>
      </c>
      <c r="M169" s="26">
        <f t="shared" si="73"/>
        <v>1317.6873368600889</v>
      </c>
      <c r="N169" s="26">
        <f t="shared" si="73"/>
        <v>1263.5299483436536</v>
      </c>
      <c r="O169" s="26">
        <f t="shared" si="73"/>
        <v>2101.6699324978213</v>
      </c>
      <c r="P169" s="26">
        <f t="shared" si="73"/>
        <v>1600.6619964754489</v>
      </c>
      <c r="Q169" s="26">
        <f t="shared" si="73"/>
        <v>1850.1876447453333</v>
      </c>
      <c r="R169" s="26">
        <f t="shared" si="73"/>
        <v>2053.1517290123593</v>
      </c>
      <c r="S169" s="26">
        <f t="shared" si="73"/>
        <v>2934.9018112484491</v>
      </c>
      <c r="T169" s="26">
        <f t="shared" si="73"/>
        <v>6054.2617608739274</v>
      </c>
      <c r="U169" s="26">
        <f t="shared" si="73"/>
        <v>4765.3350747528875</v>
      </c>
      <c r="V169" s="26">
        <f t="shared" si="73"/>
        <v>4021.4223051425006</v>
      </c>
      <c r="W169" s="26">
        <f t="shared" si="73"/>
        <v>3763.819253972923</v>
      </c>
      <c r="X169" s="26">
        <f t="shared" si="73"/>
        <v>1877.2092316201461</v>
      </c>
      <c r="Y169" s="26">
        <f t="shared" si="73"/>
        <v>1486.5247864575883</v>
      </c>
      <c r="Z169" s="26">
        <f t="shared" si="73"/>
        <v>1025.4325521292676</v>
      </c>
      <c r="AA169" s="26">
        <f t="shared" si="73"/>
        <v>1436.1030362845397</v>
      </c>
    </row>
    <row r="170" spans="1:27" hidden="1" x14ac:dyDescent="0.35">
      <c r="A170" s="784"/>
      <c r="B170" s="264" t="s">
        <v>5</v>
      </c>
      <c r="C170" s="26">
        <f t="shared" si="70"/>
        <v>0</v>
      </c>
      <c r="D170" s="26">
        <f t="shared" si="71"/>
        <v>0</v>
      </c>
      <c r="E170" s="26">
        <f t="shared" si="73"/>
        <v>0</v>
      </c>
      <c r="F170" s="26">
        <f t="shared" si="73"/>
        <v>0</v>
      </c>
      <c r="G170" s="26">
        <f t="shared" si="73"/>
        <v>0</v>
      </c>
      <c r="H170" s="26">
        <f t="shared" si="73"/>
        <v>0</v>
      </c>
      <c r="I170" s="26">
        <f t="shared" si="73"/>
        <v>0</v>
      </c>
      <c r="J170" s="26">
        <f t="shared" si="73"/>
        <v>0</v>
      </c>
      <c r="K170" s="26">
        <f t="shared" si="73"/>
        <v>0</v>
      </c>
      <c r="L170" s="26">
        <f t="shared" si="73"/>
        <v>0</v>
      </c>
      <c r="M170" s="26">
        <f t="shared" si="73"/>
        <v>3.4244525931035454</v>
      </c>
      <c r="N170" s="26">
        <f t="shared" si="73"/>
        <v>14.649232286289202</v>
      </c>
      <c r="O170" s="26">
        <f t="shared" si="73"/>
        <v>27.693289326892888</v>
      </c>
      <c r="P170" s="26">
        <f t="shared" si="73"/>
        <v>26.138907898369247</v>
      </c>
      <c r="Q170" s="26">
        <f t="shared" si="73"/>
        <v>29.946859467428563</v>
      </c>
      <c r="R170" s="26">
        <f t="shared" si="73"/>
        <v>28.351715391287208</v>
      </c>
      <c r="S170" s="26">
        <f t="shared" si="73"/>
        <v>37.484690613882798</v>
      </c>
      <c r="T170" s="26">
        <f t="shared" si="73"/>
        <v>95.797786583336716</v>
      </c>
      <c r="U170" s="26">
        <f t="shared" si="73"/>
        <v>90.998071466720305</v>
      </c>
      <c r="V170" s="26">
        <f t="shared" si="73"/>
        <v>94.081300683341951</v>
      </c>
      <c r="W170" s="26">
        <f t="shared" si="73"/>
        <v>87.777460354385539</v>
      </c>
      <c r="X170" s="26">
        <f t="shared" si="73"/>
        <v>34.84504728972545</v>
      </c>
      <c r="Y170" s="26">
        <f t="shared" si="73"/>
        <v>34.814315103966813</v>
      </c>
      <c r="Z170" s="26">
        <f t="shared" si="73"/>
        <v>24.48216845908853</v>
      </c>
      <c r="AA170" s="26">
        <f t="shared" si="73"/>
        <v>27.693289326892888</v>
      </c>
    </row>
    <row r="171" spans="1:27" hidden="1" x14ac:dyDescent="0.35">
      <c r="A171" s="784"/>
      <c r="B171" s="264" t="s">
        <v>23</v>
      </c>
      <c r="C171" s="26">
        <f t="shared" si="70"/>
        <v>0</v>
      </c>
      <c r="D171" s="26">
        <f t="shared" si="71"/>
        <v>0</v>
      </c>
      <c r="E171" s="26">
        <f t="shared" si="73"/>
        <v>0</v>
      </c>
      <c r="F171" s="26">
        <f t="shared" si="73"/>
        <v>5.4910992517524004</v>
      </c>
      <c r="G171" s="26">
        <f t="shared" si="73"/>
        <v>14.519908495223998</v>
      </c>
      <c r="H171" s="26">
        <f t="shared" si="73"/>
        <v>61.400844348772502</v>
      </c>
      <c r="I171" s="26">
        <f t="shared" si="73"/>
        <v>81.400387253763583</v>
      </c>
      <c r="J171" s="26">
        <f t="shared" si="73"/>
        <v>84.1584242998224</v>
      </c>
      <c r="K171" s="26">
        <f t="shared" si="73"/>
        <v>78.519458158099184</v>
      </c>
      <c r="L171" s="26">
        <f t="shared" si="73"/>
        <v>31.169895114718802</v>
      </c>
      <c r="M171" s="26">
        <f t="shared" si="73"/>
        <v>58.810921605436604</v>
      </c>
      <c r="N171" s="26">
        <f t="shared" si="73"/>
        <v>136.09712581760792</v>
      </c>
      <c r="O171" s="26">
        <f t="shared" si="73"/>
        <v>239.10501878288684</v>
      </c>
      <c r="P171" s="26">
        <f t="shared" si="73"/>
        <v>225.68442449104174</v>
      </c>
      <c r="Q171" s="26">
        <f t="shared" si="73"/>
        <v>258.56243766949314</v>
      </c>
      <c r="R171" s="26">
        <f t="shared" si="73"/>
        <v>244.7898969725378</v>
      </c>
      <c r="S171" s="26">
        <f t="shared" si="73"/>
        <v>323.64438718370008</v>
      </c>
      <c r="T171" s="26">
        <f t="shared" si="73"/>
        <v>827.12209770343213</v>
      </c>
      <c r="U171" s="26">
        <f t="shared" si="73"/>
        <v>704.2807693045296</v>
      </c>
      <c r="V171" s="26">
        <f t="shared" si="73"/>
        <v>728.14346232235528</v>
      </c>
      <c r="W171" s="26">
        <f t="shared" si="73"/>
        <v>679.3548073004298</v>
      </c>
      <c r="X171" s="26">
        <f t="shared" si="73"/>
        <v>269.6837011610246</v>
      </c>
      <c r="Y171" s="26">
        <f t="shared" si="73"/>
        <v>269.4458490057026</v>
      </c>
      <c r="Z171" s="26">
        <f t="shared" si="73"/>
        <v>189.48006434307567</v>
      </c>
      <c r="AA171" s="26">
        <f t="shared" si="73"/>
        <v>214.33257647498567</v>
      </c>
    </row>
    <row r="172" spans="1:27" hidden="1" x14ac:dyDescent="0.35">
      <c r="A172" s="784"/>
      <c r="B172" s="264" t="s">
        <v>24</v>
      </c>
      <c r="C172" s="26">
        <f t="shared" si="70"/>
        <v>0</v>
      </c>
      <c r="D172" s="26">
        <f t="shared" si="71"/>
        <v>0</v>
      </c>
      <c r="E172" s="26">
        <f t="shared" ref="E172:AA174" si="74">IF(E33=0,0,((E15*0.5)+D33-E51)*E88*E137*E$2)</f>
        <v>0</v>
      </c>
      <c r="F172" s="26">
        <f t="shared" si="74"/>
        <v>0</v>
      </c>
      <c r="G172" s="26">
        <f t="shared" si="74"/>
        <v>0</v>
      </c>
      <c r="H172" s="26">
        <f t="shared" si="74"/>
        <v>0</v>
      </c>
      <c r="I172" s="26">
        <f t="shared" si="74"/>
        <v>0</v>
      </c>
      <c r="J172" s="26">
        <f t="shared" si="74"/>
        <v>0</v>
      </c>
      <c r="K172" s="26">
        <f t="shared" si="74"/>
        <v>0</v>
      </c>
      <c r="L172" s="26">
        <f t="shared" si="74"/>
        <v>0</v>
      </c>
      <c r="M172" s="26">
        <f t="shared" si="74"/>
        <v>43.618389359825187</v>
      </c>
      <c r="N172" s="26">
        <f t="shared" si="74"/>
        <v>186.59213416261289</v>
      </c>
      <c r="O172" s="26">
        <f t="shared" si="74"/>
        <v>352.73861841374321</v>
      </c>
      <c r="P172" s="26">
        <f t="shared" si="74"/>
        <v>332.93994621148641</v>
      </c>
      <c r="Q172" s="26">
        <f t="shared" si="74"/>
        <v>381.44308932320189</v>
      </c>
      <c r="R172" s="26">
        <f t="shared" si="74"/>
        <v>361.12520974785792</v>
      </c>
      <c r="S172" s="26">
        <f t="shared" si="74"/>
        <v>477.4549466743008</v>
      </c>
      <c r="T172" s="26">
        <f t="shared" si="74"/>
        <v>1220.2082059528368</v>
      </c>
      <c r="U172" s="26">
        <f t="shared" si="74"/>
        <v>1159.072641338968</v>
      </c>
      <c r="V172" s="26">
        <f t="shared" si="74"/>
        <v>1198.3447552899772</v>
      </c>
      <c r="W172" s="26">
        <f t="shared" si="74"/>
        <v>1118.050648580971</v>
      </c>
      <c r="X172" s="26">
        <f t="shared" si="74"/>
        <v>443.83293347545219</v>
      </c>
      <c r="Y172" s="26">
        <f t="shared" si="74"/>
        <v>443.44148742448391</v>
      </c>
      <c r="Z172" s="26">
        <f t="shared" si="74"/>
        <v>311.83750605043508</v>
      </c>
      <c r="AA172" s="26">
        <f t="shared" si="74"/>
        <v>352.73861841374321</v>
      </c>
    </row>
    <row r="173" spans="1:27" ht="15.75" hidden="1" customHeight="1" x14ac:dyDescent="0.35">
      <c r="A173" s="784"/>
      <c r="B173" s="264" t="s">
        <v>7</v>
      </c>
      <c r="C173" s="26">
        <f t="shared" si="70"/>
        <v>0</v>
      </c>
      <c r="D173" s="26">
        <f t="shared" si="71"/>
        <v>8.1036991109868737</v>
      </c>
      <c r="E173" s="26">
        <f t="shared" si="74"/>
        <v>21.164009253007499</v>
      </c>
      <c r="F173" s="26">
        <f t="shared" si="74"/>
        <v>20.8781912528475</v>
      </c>
      <c r="G173" s="26">
        <f t="shared" si="74"/>
        <v>24.456557556539622</v>
      </c>
      <c r="H173" s="26">
        <f t="shared" si="74"/>
        <v>2.9860339636049997</v>
      </c>
      <c r="I173" s="26">
        <f t="shared" si="74"/>
        <v>60.712167752436741</v>
      </c>
      <c r="J173" s="26">
        <f t="shared" si="74"/>
        <v>63.565761299039998</v>
      </c>
      <c r="K173" s="26">
        <f t="shared" si="74"/>
        <v>57.327602893530759</v>
      </c>
      <c r="L173" s="26">
        <f t="shared" si="74"/>
        <v>21.908615622081378</v>
      </c>
      <c r="M173" s="26">
        <f t="shared" si="74"/>
        <v>24.206890769621062</v>
      </c>
      <c r="N173" s="26">
        <f t="shared" si="74"/>
        <v>19.186933404146444</v>
      </c>
      <c r="O173" s="26">
        <f t="shared" si="74"/>
        <v>24.148863638463411</v>
      </c>
      <c r="P173" s="26">
        <f t="shared" si="74"/>
        <v>22.704047312763283</v>
      </c>
      <c r="Q173" s="26">
        <f t="shared" si="74"/>
        <v>29.64748942594473</v>
      </c>
      <c r="R173" s="26">
        <f t="shared" si="74"/>
        <v>29.247102805612666</v>
      </c>
      <c r="S173" s="26">
        <f t="shared" si="74"/>
        <v>34.259838147135596</v>
      </c>
      <c r="T173" s="26">
        <f t="shared" si="74"/>
        <v>4.1829697437365647</v>
      </c>
      <c r="U173" s="26">
        <f t="shared" si="74"/>
        <v>24.336148469158566</v>
      </c>
      <c r="V173" s="26">
        <f t="shared" si="74"/>
        <v>25.479996214868194</v>
      </c>
      <c r="W173" s="26">
        <f t="shared" si="74"/>
        <v>22.979463706300187</v>
      </c>
      <c r="X173" s="26">
        <f t="shared" si="74"/>
        <v>8.7819516625857865</v>
      </c>
      <c r="Y173" s="26">
        <f t="shared" si="74"/>
        <v>9.0699461190995674</v>
      </c>
      <c r="Z173" s="26">
        <f t="shared" si="74"/>
        <v>6.0547378973293311</v>
      </c>
      <c r="AA173" s="26">
        <f t="shared" si="74"/>
        <v>6.9100760247371626</v>
      </c>
    </row>
    <row r="174" spans="1:27" ht="15.75" hidden="1" customHeight="1" x14ac:dyDescent="0.35">
      <c r="A174" s="784"/>
      <c r="B174" s="264" t="s">
        <v>8</v>
      </c>
      <c r="C174" s="26">
        <f t="shared" si="70"/>
        <v>0</v>
      </c>
      <c r="D174" s="26">
        <f t="shared" si="71"/>
        <v>0</v>
      </c>
      <c r="E174" s="26">
        <f t="shared" si="74"/>
        <v>0</v>
      </c>
      <c r="F174" s="26">
        <f t="shared" si="74"/>
        <v>0</v>
      </c>
      <c r="G174" s="26">
        <f t="shared" si="74"/>
        <v>0</v>
      </c>
      <c r="H174" s="26">
        <f t="shared" si="74"/>
        <v>0</v>
      </c>
      <c r="I174" s="26">
        <f t="shared" si="74"/>
        <v>0</v>
      </c>
      <c r="J174" s="26">
        <f t="shared" si="74"/>
        <v>0</v>
      </c>
      <c r="K174" s="26">
        <f t="shared" si="74"/>
        <v>0</v>
      </c>
      <c r="L174" s="26">
        <f t="shared" si="74"/>
        <v>0</v>
      </c>
      <c r="M174" s="26">
        <f t="shared" si="74"/>
        <v>0.21426103863344242</v>
      </c>
      <c r="N174" s="26">
        <f t="shared" si="74"/>
        <v>0.48884241305426873</v>
      </c>
      <c r="O174" s="26">
        <f t="shared" si="74"/>
        <v>0.84857100533809415</v>
      </c>
      <c r="P174" s="26">
        <f t="shared" si="74"/>
        <v>0.82180765134897782</v>
      </c>
      <c r="Q174" s="26">
        <f t="shared" si="74"/>
        <v>1.0124365733947638</v>
      </c>
      <c r="R174" s="26">
        <f t="shared" si="74"/>
        <v>0.97308918107799269</v>
      </c>
      <c r="S174" s="26">
        <f t="shared" si="74"/>
        <v>1.1832647547779376</v>
      </c>
      <c r="T174" s="26">
        <f t="shared" si="74"/>
        <v>3.025337352261714</v>
      </c>
      <c r="U174" s="26">
        <f t="shared" si="74"/>
        <v>2.7380651256249147</v>
      </c>
      <c r="V174" s="26">
        <f t="shared" si="74"/>
        <v>3.0205357162180988</v>
      </c>
      <c r="W174" s="26">
        <f t="shared" si="74"/>
        <v>2.7230030873755915</v>
      </c>
      <c r="X174" s="26">
        <f t="shared" si="74"/>
        <v>1.1389269255265713</v>
      </c>
      <c r="Y174" s="26">
        <f t="shared" si="74"/>
        <v>1.2301104497148747</v>
      </c>
      <c r="Z174" s="26">
        <f t="shared" si="74"/>
        <v>0.72509148443644866</v>
      </c>
      <c r="AA174" s="26">
        <f t="shared" si="74"/>
        <v>0.84857100533809415</v>
      </c>
    </row>
    <row r="175" spans="1:27" ht="15.75" hidden="1" customHeight="1" x14ac:dyDescent="0.35">
      <c r="A175" s="784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35">
      <c r="A176" s="784"/>
      <c r="B176" s="259" t="s">
        <v>26</v>
      </c>
      <c r="C176" s="26">
        <f>SUM(C162:C175)</f>
        <v>0</v>
      </c>
      <c r="D176" s="26">
        <f>SUM(D162:D175)</f>
        <v>36.562561485775873</v>
      </c>
      <c r="E176" s="26">
        <f t="shared" ref="E176:AA176" si="75">SUM(E162:E175)</f>
        <v>88.015700759627009</v>
      </c>
      <c r="F176" s="26">
        <f t="shared" si="75"/>
        <v>168.35840782081695</v>
      </c>
      <c r="G176" s="26">
        <f t="shared" si="75"/>
        <v>440.88032621587098</v>
      </c>
      <c r="H176" s="26">
        <f t="shared" si="75"/>
        <v>5382.2804875018237</v>
      </c>
      <c r="I176" s="26">
        <f t="shared" si="75"/>
        <v>11431.512696245769</v>
      </c>
      <c r="J176" s="26">
        <f t="shared" si="75"/>
        <v>11954.693410144599</v>
      </c>
      <c r="K176" s="26">
        <f t="shared" si="75"/>
        <v>7016.1627257462387</v>
      </c>
      <c r="L176" s="26">
        <f t="shared" si="75"/>
        <v>1731.9966382031103</v>
      </c>
      <c r="M176" s="26">
        <f t="shared" si="75"/>
        <v>1785.1998891347482</v>
      </c>
      <c r="N176" s="26">
        <f t="shared" si="75"/>
        <v>2814.0119357334679</v>
      </c>
      <c r="O176" s="26">
        <f t="shared" si="75"/>
        <v>5215.6318134362673</v>
      </c>
      <c r="P176" s="26">
        <f t="shared" si="75"/>
        <v>4187.9687866884269</v>
      </c>
      <c r="Q176" s="26">
        <f t="shared" si="75"/>
        <v>4348.125977553058</v>
      </c>
      <c r="R176" s="26">
        <f t="shared" si="75"/>
        <v>4239.7375791516897</v>
      </c>
      <c r="S176" s="26">
        <f t="shared" si="75"/>
        <v>9209.4397743456539</v>
      </c>
      <c r="T176" s="26">
        <f t="shared" si="75"/>
        <v>40184.439421088908</v>
      </c>
      <c r="U176" s="26">
        <f t="shared" si="75"/>
        <v>34043.821395586427</v>
      </c>
      <c r="V176" s="26">
        <f t="shared" si="75"/>
        <v>34168.717034168447</v>
      </c>
      <c r="W176" s="26">
        <f t="shared" si="75"/>
        <v>19191.236142557951</v>
      </c>
      <c r="X176" s="26">
        <f t="shared" si="75"/>
        <v>4161.649744145795</v>
      </c>
      <c r="Y176" s="26">
        <f t="shared" si="75"/>
        <v>3731.5368459437395</v>
      </c>
      <c r="Z176" s="26">
        <f t="shared" si="75"/>
        <v>3422.4233646268322</v>
      </c>
      <c r="AA176" s="26">
        <f t="shared" si="75"/>
        <v>4474.5598861499957</v>
      </c>
    </row>
    <row r="177" spans="1:27" ht="16.5" hidden="1" customHeight="1" thickBot="1" x14ac:dyDescent="0.4">
      <c r="A177" s="785"/>
      <c r="B177" s="148" t="s">
        <v>27</v>
      </c>
      <c r="C177" s="27">
        <f>C176</f>
        <v>0</v>
      </c>
      <c r="D177" s="27">
        <f>C177+D176</f>
        <v>36.562561485775873</v>
      </c>
      <c r="E177" s="27">
        <f t="shared" ref="E177:AA177" si="76">D177+E176</f>
        <v>124.57826224540288</v>
      </c>
      <c r="F177" s="27">
        <f t="shared" si="76"/>
        <v>292.93667006621985</v>
      </c>
      <c r="G177" s="27">
        <f t="shared" si="76"/>
        <v>733.81699628209083</v>
      </c>
      <c r="H177" s="27">
        <f t="shared" si="76"/>
        <v>6116.0974837839149</v>
      </c>
      <c r="I177" s="27">
        <f t="shared" si="76"/>
        <v>17547.610180029682</v>
      </c>
      <c r="J177" s="27">
        <f t="shared" si="76"/>
        <v>29502.303590174281</v>
      </c>
      <c r="K177" s="27">
        <f t="shared" si="76"/>
        <v>36518.466315920523</v>
      </c>
      <c r="L177" s="27">
        <f t="shared" si="76"/>
        <v>38250.462954123635</v>
      </c>
      <c r="M177" s="27">
        <f t="shared" si="76"/>
        <v>40035.662843258382</v>
      </c>
      <c r="N177" s="27">
        <f t="shared" si="76"/>
        <v>42849.674778991852</v>
      </c>
      <c r="O177" s="27">
        <f t="shared" si="76"/>
        <v>48065.306592428118</v>
      </c>
      <c r="P177" s="27">
        <f t="shared" si="76"/>
        <v>52253.275379116545</v>
      </c>
      <c r="Q177" s="27">
        <f t="shared" si="76"/>
        <v>56601.401356669601</v>
      </c>
      <c r="R177" s="27">
        <f t="shared" si="76"/>
        <v>60841.138935821291</v>
      </c>
      <c r="S177" s="27">
        <f t="shared" si="76"/>
        <v>70050.578710166941</v>
      </c>
      <c r="T177" s="27">
        <f t="shared" si="76"/>
        <v>110235.01813125584</v>
      </c>
      <c r="U177" s="27">
        <f t="shared" si="76"/>
        <v>144278.83952684226</v>
      </c>
      <c r="V177" s="27">
        <f t="shared" si="76"/>
        <v>178447.55656101072</v>
      </c>
      <c r="W177" s="27">
        <f t="shared" si="76"/>
        <v>197638.79270356867</v>
      </c>
      <c r="X177" s="27">
        <f t="shared" si="76"/>
        <v>201800.44244771448</v>
      </c>
      <c r="Y177" s="27">
        <f t="shared" si="76"/>
        <v>205531.97929365822</v>
      </c>
      <c r="Z177" s="27">
        <f t="shared" si="76"/>
        <v>208954.40265828505</v>
      </c>
      <c r="AA177" s="27">
        <f t="shared" si="76"/>
        <v>213428.96254443505</v>
      </c>
    </row>
    <row r="178" spans="1:27" s="114" customFormat="1" ht="14.4" hidden="1" customHeight="1" x14ac:dyDescent="0.35">
      <c r="A178" s="107"/>
      <c r="B178" s="232" t="s">
        <v>133</v>
      </c>
      <c r="C178" s="113">
        <f t="shared" ref="C178:AA178" si="77">C157+C176</f>
        <v>0</v>
      </c>
      <c r="D178" s="113">
        <f t="shared" si="77"/>
        <v>428.43525576263778</v>
      </c>
      <c r="E178" s="113">
        <f t="shared" si="77"/>
        <v>977.04055668452929</v>
      </c>
      <c r="F178" s="113">
        <f t="shared" si="77"/>
        <v>1746.8709793797684</v>
      </c>
      <c r="G178" s="113">
        <f t="shared" si="77"/>
        <v>4099.3461655987403</v>
      </c>
      <c r="H178" s="113">
        <f t="shared" si="77"/>
        <v>31468.130825436536</v>
      </c>
      <c r="I178" s="113">
        <f t="shared" si="77"/>
        <v>70552.51269892494</v>
      </c>
      <c r="J178" s="113">
        <f t="shared" si="77"/>
        <v>70853.273084797722</v>
      </c>
      <c r="K178" s="113">
        <f t="shared" si="77"/>
        <v>42915.117329525616</v>
      </c>
      <c r="L178" s="113">
        <f t="shared" si="77"/>
        <v>16833.342810556347</v>
      </c>
      <c r="M178" s="113">
        <f t="shared" si="77"/>
        <v>18041.555269160646</v>
      </c>
      <c r="N178" s="113">
        <f t="shared" si="77"/>
        <v>35307.194061792128</v>
      </c>
      <c r="O178" s="113">
        <f t="shared" si="77"/>
        <v>55421.559937089005</v>
      </c>
      <c r="P178" s="113">
        <f t="shared" si="77"/>
        <v>46177.010089948853</v>
      </c>
      <c r="Q178" s="113">
        <f t="shared" si="77"/>
        <v>48225.941867906171</v>
      </c>
      <c r="R178" s="113">
        <f t="shared" si="77"/>
        <v>46292.249593910601</v>
      </c>
      <c r="S178" s="113">
        <f t="shared" si="77"/>
        <v>75223.260435466771</v>
      </c>
      <c r="T178" s="113">
        <f t="shared" si="77"/>
        <v>233141.63292393537</v>
      </c>
      <c r="U178" s="113">
        <f t="shared" si="77"/>
        <v>212695.26311261434</v>
      </c>
      <c r="V178" s="113">
        <f t="shared" si="77"/>
        <v>204845.12078277356</v>
      </c>
      <c r="W178" s="113">
        <f t="shared" si="77"/>
        <v>118520.79476365351</v>
      </c>
      <c r="X178" s="113">
        <f t="shared" si="77"/>
        <v>42168.633128125475</v>
      </c>
      <c r="Y178" s="113">
        <f t="shared" si="77"/>
        <v>39053.048573290725</v>
      </c>
      <c r="Z178" s="113">
        <f t="shared" si="77"/>
        <v>42258.384163659452</v>
      </c>
      <c r="AA178" s="113">
        <f t="shared" si="77"/>
        <v>47206.172614539704</v>
      </c>
    </row>
    <row r="179" spans="1:27" hidden="1" x14ac:dyDescent="0.35">
      <c r="A179" s="107"/>
      <c r="B179" s="233" t="s">
        <v>194</v>
      </c>
      <c r="C179" s="110"/>
      <c r="D179" s="110">
        <f>D178-D73</f>
        <v>0</v>
      </c>
      <c r="E179" s="110">
        <f t="shared" ref="E179:AA179" si="78">E178-E73</f>
        <v>-130.08437365739178</v>
      </c>
      <c r="F179" s="110">
        <f t="shared" si="78"/>
        <v>-261.68280352057718</v>
      </c>
      <c r="G179" s="110">
        <f t="shared" si="78"/>
        <v>-549.32913227898825</v>
      </c>
      <c r="H179" s="110">
        <f t="shared" si="78"/>
        <v>-4090.9815822176315</v>
      </c>
      <c r="I179" s="110">
        <f t="shared" si="78"/>
        <v>-7729.1572943151405</v>
      </c>
      <c r="J179" s="110">
        <f t="shared" si="78"/>
        <v>-8108.5875555650127</v>
      </c>
      <c r="K179" s="110">
        <f t="shared" si="78"/>
        <v>-4870.1650879375084</v>
      </c>
      <c r="L179" s="110">
        <f t="shared" si="78"/>
        <v>-2640.1575632918903</v>
      </c>
      <c r="M179" s="110">
        <f t="shared" si="78"/>
        <v>-2936.5476086634699</v>
      </c>
      <c r="N179" s="110">
        <f t="shared" si="78"/>
        <v>-7981.7725387366809</v>
      </c>
      <c r="O179" s="110">
        <f t="shared" si="78"/>
        <v>-8985.8350527689836</v>
      </c>
      <c r="P179" s="110">
        <f t="shared" si="78"/>
        <v>-7459.2739160024212</v>
      </c>
      <c r="Q179" s="110">
        <f t="shared" si="78"/>
        <v>-7324.5300975373757</v>
      </c>
      <c r="R179" s="110">
        <f t="shared" si="78"/>
        <v>-8979.2247050542865</v>
      </c>
      <c r="S179" s="110">
        <f t="shared" si="78"/>
        <v>-7984.1302214235329</v>
      </c>
      <c r="T179" s="110">
        <f t="shared" si="78"/>
        <v>-29894.07400419953</v>
      </c>
      <c r="U179" s="110">
        <f t="shared" si="78"/>
        <v>-23344.125178416842</v>
      </c>
      <c r="V179" s="110">
        <f t="shared" si="78"/>
        <v>-23487.934309479198</v>
      </c>
      <c r="W179" s="110">
        <f t="shared" si="78"/>
        <v>-13463.956774547813</v>
      </c>
      <c r="X179" s="110">
        <f t="shared" si="78"/>
        <v>-7162.9378692779137</v>
      </c>
      <c r="Y179" s="110">
        <f t="shared" si="78"/>
        <v>-7073.5809896601713</v>
      </c>
      <c r="Z179" s="110">
        <f t="shared" si="78"/>
        <v>-9516.4528321679682</v>
      </c>
      <c r="AA179" s="110">
        <f t="shared" si="78"/>
        <v>-7599.0929723767258</v>
      </c>
    </row>
    <row r="180" spans="1:27" ht="15" hidden="1" thickBot="1" x14ac:dyDescent="0.4">
      <c r="A180" s="107"/>
      <c r="B180" s="107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</row>
    <row r="181" spans="1:27" ht="15" hidden="1" thickBot="1" x14ac:dyDescent="0.4">
      <c r="A181" s="107"/>
      <c r="B181" s="283" t="s">
        <v>39</v>
      </c>
      <c r="C181" s="156">
        <f>C$4</f>
        <v>44562</v>
      </c>
      <c r="D181" s="156">
        <f t="shared" ref="D181:AA181" si="79">D$4</f>
        <v>44593</v>
      </c>
      <c r="E181" s="156">
        <f t="shared" si="79"/>
        <v>44621</v>
      </c>
      <c r="F181" s="156">
        <f t="shared" si="79"/>
        <v>44652</v>
      </c>
      <c r="G181" s="156">
        <f t="shared" si="79"/>
        <v>44682</v>
      </c>
      <c r="H181" s="156">
        <f t="shared" si="79"/>
        <v>44713</v>
      </c>
      <c r="I181" s="156">
        <f t="shared" si="79"/>
        <v>44743</v>
      </c>
      <c r="J181" s="156">
        <f t="shared" si="79"/>
        <v>44774</v>
      </c>
      <c r="K181" s="156">
        <f t="shared" si="79"/>
        <v>44805</v>
      </c>
      <c r="L181" s="156">
        <f t="shared" si="79"/>
        <v>44835</v>
      </c>
      <c r="M181" s="156">
        <f t="shared" si="79"/>
        <v>44866</v>
      </c>
      <c r="N181" s="156">
        <f t="shared" si="79"/>
        <v>44896</v>
      </c>
      <c r="O181" s="156">
        <f t="shared" si="79"/>
        <v>44927</v>
      </c>
      <c r="P181" s="156">
        <f t="shared" si="79"/>
        <v>44958</v>
      </c>
      <c r="Q181" s="156">
        <f t="shared" si="79"/>
        <v>44986</v>
      </c>
      <c r="R181" s="156">
        <f t="shared" si="79"/>
        <v>45017</v>
      </c>
      <c r="S181" s="156">
        <f t="shared" si="79"/>
        <v>45047</v>
      </c>
      <c r="T181" s="156">
        <f t="shared" si="79"/>
        <v>45078</v>
      </c>
      <c r="U181" s="156">
        <f t="shared" si="79"/>
        <v>45108</v>
      </c>
      <c r="V181" s="156">
        <f t="shared" si="79"/>
        <v>45139</v>
      </c>
      <c r="W181" s="156">
        <f t="shared" si="79"/>
        <v>45170</v>
      </c>
      <c r="X181" s="156">
        <f t="shared" si="79"/>
        <v>45200</v>
      </c>
      <c r="Y181" s="156">
        <f t="shared" si="79"/>
        <v>45231</v>
      </c>
      <c r="Z181" s="156">
        <f t="shared" si="79"/>
        <v>45261</v>
      </c>
      <c r="AA181" s="156">
        <f t="shared" si="79"/>
        <v>45292</v>
      </c>
    </row>
    <row r="182" spans="1:27" hidden="1" x14ac:dyDescent="0.35">
      <c r="A182" s="107"/>
      <c r="B182" s="275" t="s">
        <v>134</v>
      </c>
      <c r="C182" s="122">
        <f>C157*'YTD PROGRAM SUMMARY'!C43</f>
        <v>0</v>
      </c>
      <c r="D182" s="122">
        <f>D157*'YTD PROGRAM SUMMARY'!D43</f>
        <v>278.2872445674526</v>
      </c>
      <c r="E182" s="122">
        <f>E157*'YTD PROGRAM SUMMARY'!E43</f>
        <v>889.02485592490223</v>
      </c>
      <c r="F182" s="122">
        <f>F157*'YTD PROGRAM SUMMARY'!F43</f>
        <v>1523.8446867434654</v>
      </c>
      <c r="G182" s="122">
        <f>G157*'YTD PROGRAM SUMMARY'!G43</f>
        <v>3158.1144160598606</v>
      </c>
      <c r="H182" s="122">
        <f>H157*'YTD PROGRAM SUMMARY'!H43</f>
        <v>25351.523377947608</v>
      </c>
      <c r="I182" s="122">
        <f>I157*'YTD PROGRAM SUMMARY'!I43</f>
        <v>31831.896715176244</v>
      </c>
      <c r="J182" s="122">
        <f>J157*'YTD PROGRAM SUMMARY'!J43</f>
        <v>28959.139066668951</v>
      </c>
      <c r="K182" s="122">
        <f>K157*'YTD PROGRAM SUMMARY'!K43</f>
        <v>35518.99376764796</v>
      </c>
      <c r="L182" s="122">
        <f>L157*'YTD PROGRAM SUMMARY'!L43</f>
        <v>0</v>
      </c>
      <c r="M182" s="122">
        <f>M157*'YTD PROGRAM SUMMARY'!M43</f>
        <v>0</v>
      </c>
      <c r="N182" s="122">
        <f>N157*'YTD PROGRAM SUMMARY'!N43</f>
        <v>0</v>
      </c>
      <c r="O182" s="241">
        <f>O157*'YTD PROGRAM SUMMARY'!O43</f>
        <v>0</v>
      </c>
      <c r="P182" s="241">
        <f>P157*'YTD PROGRAM SUMMARY'!P43</f>
        <v>0</v>
      </c>
      <c r="Q182" s="241">
        <f>Q157*'YTD PROGRAM SUMMARY'!Q43</f>
        <v>0</v>
      </c>
      <c r="R182" s="241">
        <f>R157*'YTD PROGRAM SUMMARY'!R43</f>
        <v>0</v>
      </c>
      <c r="S182" s="241">
        <f>S157*'YTD PROGRAM SUMMARY'!S43</f>
        <v>0</v>
      </c>
      <c r="T182" s="241">
        <f>T157*'YTD PROGRAM SUMMARY'!T43</f>
        <v>0</v>
      </c>
      <c r="U182" s="241">
        <f>U157*'YTD PROGRAM SUMMARY'!U43</f>
        <v>0</v>
      </c>
      <c r="V182" s="241">
        <f>V157*'YTD PROGRAM SUMMARY'!V43</f>
        <v>0</v>
      </c>
      <c r="W182" s="241">
        <f>W157*'YTD PROGRAM SUMMARY'!W43</f>
        <v>0</v>
      </c>
      <c r="X182" s="241">
        <f>X157*'YTD PROGRAM SUMMARY'!X43</f>
        <v>0</v>
      </c>
      <c r="Y182" s="241">
        <f>Y157*'YTD PROGRAM SUMMARY'!Y43</f>
        <v>0</v>
      </c>
      <c r="Z182" s="241">
        <f>Z157*'YTD PROGRAM SUMMARY'!Z43</f>
        <v>0</v>
      </c>
      <c r="AA182" s="241">
        <f>AA157*'YTD PROGRAM SUMMARY'!AA43</f>
        <v>0</v>
      </c>
    </row>
    <row r="183" spans="1:27" ht="15" hidden="1" thickBot="1" x14ac:dyDescent="0.4">
      <c r="A183" s="107"/>
      <c r="B183" s="265" t="s">
        <v>135</v>
      </c>
      <c r="C183" s="115">
        <f>C176*'YTD PROGRAM SUMMARY'!C43</f>
        <v>0</v>
      </c>
      <c r="D183" s="115">
        <f>D176*'YTD PROGRAM SUMMARY'!D43</f>
        <v>25.964795809467578</v>
      </c>
      <c r="E183" s="115">
        <f>E176*'YTD PROGRAM SUMMARY'!E43</f>
        <v>88.015700759627009</v>
      </c>
      <c r="F183" s="115">
        <f>F176*'YTD PROGRAM SUMMARY'!F43</f>
        <v>162.52773012315546</v>
      </c>
      <c r="G183" s="115">
        <f>G176*'YTD PROGRAM SUMMARY'!G43</f>
        <v>380.58316658066315</v>
      </c>
      <c r="H183" s="115">
        <f>H176*'YTD PROGRAM SUMMARY'!H43</f>
        <v>5230.7671721609968</v>
      </c>
      <c r="I183" s="115">
        <f>I176*'YTD PROGRAM SUMMARY'!I43</f>
        <v>6154.9488579122662</v>
      </c>
      <c r="J183" s="115">
        <f>J176*'YTD PROGRAM SUMMARY'!J43</f>
        <v>5877.8603979266027</v>
      </c>
      <c r="K183" s="115">
        <f>K176*'YTD PROGRAM SUMMARY'!K43</f>
        <v>6941.9024280542289</v>
      </c>
      <c r="L183" s="115">
        <f>L176*'YTD PROGRAM SUMMARY'!L43</f>
        <v>0</v>
      </c>
      <c r="M183" s="115">
        <f>M176*'YTD PROGRAM SUMMARY'!M43</f>
        <v>0</v>
      </c>
      <c r="N183" s="115">
        <f>N176*'YTD PROGRAM SUMMARY'!N43</f>
        <v>0</v>
      </c>
      <c r="O183" s="235">
        <f>O176*'YTD PROGRAM SUMMARY'!O43</f>
        <v>0</v>
      </c>
      <c r="P183" s="235">
        <f>P176*'YTD PROGRAM SUMMARY'!P43</f>
        <v>0</v>
      </c>
      <c r="Q183" s="235">
        <f>Q176*'YTD PROGRAM SUMMARY'!Q43</f>
        <v>0</v>
      </c>
      <c r="R183" s="235">
        <f>R176*'YTD PROGRAM SUMMARY'!R43</f>
        <v>0</v>
      </c>
      <c r="S183" s="235">
        <f>S176*'YTD PROGRAM SUMMARY'!S43</f>
        <v>0</v>
      </c>
      <c r="T183" s="235">
        <f>T176*'YTD PROGRAM SUMMARY'!T43</f>
        <v>0</v>
      </c>
      <c r="U183" s="235">
        <f>U176*'YTD PROGRAM SUMMARY'!U43</f>
        <v>0</v>
      </c>
      <c r="V183" s="235">
        <f>V176*'YTD PROGRAM SUMMARY'!V43</f>
        <v>0</v>
      </c>
      <c r="W183" s="235">
        <f>W176*'YTD PROGRAM SUMMARY'!W43</f>
        <v>0</v>
      </c>
      <c r="X183" s="235">
        <f>X176*'YTD PROGRAM SUMMARY'!X43</f>
        <v>0</v>
      </c>
      <c r="Y183" s="235">
        <f>Y176*'YTD PROGRAM SUMMARY'!Y43</f>
        <v>0</v>
      </c>
      <c r="Z183" s="235">
        <f>Z176*'YTD PROGRAM SUMMARY'!Z43</f>
        <v>0</v>
      </c>
      <c r="AA183" s="235">
        <f>AA176*'YTD PROGRAM SUMMARY'!AA43</f>
        <v>0</v>
      </c>
    </row>
    <row r="184" spans="1:27" hidden="1" x14ac:dyDescent="0.35">
      <c r="A184" s="107"/>
      <c r="B184" s="275" t="s">
        <v>136</v>
      </c>
      <c r="C184" s="116">
        <f>IFERROR(C182/C73,0)</f>
        <v>0</v>
      </c>
      <c r="D184" s="116">
        <f t="shared" ref="D184:N184" si="80">IFERROR(D182/D73,0)</f>
        <v>0.6495432876365097</v>
      </c>
      <c r="E184" s="116">
        <f t="shared" si="80"/>
        <v>0.80300319463525993</v>
      </c>
      <c r="F184" s="116">
        <f t="shared" si="80"/>
        <v>0.75867756179425694</v>
      </c>
      <c r="G184" s="116">
        <f t="shared" si="80"/>
        <v>0.67935792751574675</v>
      </c>
      <c r="H184" s="116">
        <f t="shared" si="80"/>
        <v>0.71294027497971646</v>
      </c>
      <c r="I184" s="116">
        <f t="shared" si="80"/>
        <v>0.40663282627880892</v>
      </c>
      <c r="J184" s="116">
        <f t="shared" si="80"/>
        <v>0.36674843819303293</v>
      </c>
      <c r="K184" s="116">
        <f t="shared" si="80"/>
        <v>0.74330404615684664</v>
      </c>
      <c r="L184" s="116">
        <f t="shared" si="80"/>
        <v>0</v>
      </c>
      <c r="M184" s="116">
        <f t="shared" si="80"/>
        <v>0</v>
      </c>
      <c r="N184" s="116">
        <f t="shared" si="80"/>
        <v>0</v>
      </c>
      <c r="O184" s="236">
        <f t="shared" ref="O184:AA184" si="81">IFERROR(O182/O73,0)</f>
        <v>0</v>
      </c>
      <c r="P184" s="236">
        <f t="shared" si="81"/>
        <v>0</v>
      </c>
      <c r="Q184" s="236">
        <f t="shared" si="81"/>
        <v>0</v>
      </c>
      <c r="R184" s="236">
        <f t="shared" si="81"/>
        <v>0</v>
      </c>
      <c r="S184" s="236">
        <f t="shared" si="81"/>
        <v>0</v>
      </c>
      <c r="T184" s="236">
        <f t="shared" si="81"/>
        <v>0</v>
      </c>
      <c r="U184" s="236">
        <f t="shared" si="81"/>
        <v>0</v>
      </c>
      <c r="V184" s="236">
        <f t="shared" si="81"/>
        <v>0</v>
      </c>
      <c r="W184" s="236">
        <f t="shared" si="81"/>
        <v>0</v>
      </c>
      <c r="X184" s="236">
        <f t="shared" si="81"/>
        <v>0</v>
      </c>
      <c r="Y184" s="236">
        <f t="shared" si="81"/>
        <v>0</v>
      </c>
      <c r="Z184" s="236">
        <f t="shared" si="81"/>
        <v>0</v>
      </c>
      <c r="AA184" s="236">
        <f t="shared" si="81"/>
        <v>0</v>
      </c>
    </row>
    <row r="185" spans="1:27" ht="15" hidden="1" thickBot="1" x14ac:dyDescent="0.4">
      <c r="A185" s="107"/>
      <c r="B185" s="265" t="s">
        <v>137</v>
      </c>
      <c r="C185" s="117">
        <f>IFERROR(C183/C73,0)</f>
        <v>0</v>
      </c>
      <c r="D185" s="117">
        <f t="shared" ref="D185:N185" si="82">IFERROR(D183/D73,0)</f>
        <v>6.0603779591501754E-2</v>
      </c>
      <c r="E185" s="117">
        <f t="shared" si="82"/>
        <v>7.9499339548287931E-2</v>
      </c>
      <c r="F185" s="117">
        <f t="shared" si="82"/>
        <v>8.0917788463929455E-2</v>
      </c>
      <c r="G185" s="117">
        <f t="shared" si="82"/>
        <v>8.1869165341449363E-2</v>
      </c>
      <c r="H185" s="117">
        <f t="shared" si="82"/>
        <v>0.14710061129183483</v>
      </c>
      <c r="I185" s="117">
        <f t="shared" si="82"/>
        <v>7.8625671353763527E-2</v>
      </c>
      <c r="J185" s="117">
        <f t="shared" si="82"/>
        <v>7.4439233704202148E-2</v>
      </c>
      <c r="K185" s="117">
        <f t="shared" si="82"/>
        <v>0.14527281365438394</v>
      </c>
      <c r="L185" s="117">
        <f t="shared" si="82"/>
        <v>0</v>
      </c>
      <c r="M185" s="117">
        <f t="shared" si="82"/>
        <v>0</v>
      </c>
      <c r="N185" s="117">
        <f t="shared" si="82"/>
        <v>0</v>
      </c>
      <c r="O185" s="237">
        <f>IFERROR(O183/O73,0)</f>
        <v>0</v>
      </c>
      <c r="P185" s="237">
        <f t="shared" ref="P185:Z185" si="83">IFERROR(P183/P73,0)</f>
        <v>0</v>
      </c>
      <c r="Q185" s="237">
        <f t="shared" si="83"/>
        <v>0</v>
      </c>
      <c r="R185" s="237">
        <f t="shared" si="83"/>
        <v>0</v>
      </c>
      <c r="S185" s="237">
        <f t="shared" si="83"/>
        <v>0</v>
      </c>
      <c r="T185" s="237">
        <f t="shared" si="83"/>
        <v>0</v>
      </c>
      <c r="U185" s="237">
        <f t="shared" si="83"/>
        <v>0</v>
      </c>
      <c r="V185" s="237">
        <f t="shared" si="83"/>
        <v>0</v>
      </c>
      <c r="W185" s="237">
        <f t="shared" si="83"/>
        <v>0</v>
      </c>
      <c r="X185" s="237">
        <f t="shared" si="83"/>
        <v>0</v>
      </c>
      <c r="Y185" s="237">
        <f t="shared" si="83"/>
        <v>0</v>
      </c>
      <c r="Z185" s="237">
        <f t="shared" si="83"/>
        <v>0</v>
      </c>
      <c r="AA185" s="237">
        <f>IFERROR(AA183/AA73,0)</f>
        <v>0</v>
      </c>
    </row>
    <row r="186" spans="1:27" s="1" customFormat="1" ht="15" hidden="1" thickBot="1" x14ac:dyDescent="0.4">
      <c r="A186" s="118"/>
      <c r="B186" s="284" t="s">
        <v>138</v>
      </c>
      <c r="C186" s="119">
        <f>C184+C185</f>
        <v>0</v>
      </c>
      <c r="D186" s="119">
        <f t="shared" ref="D186:N186" si="84">D184+D185</f>
        <v>0.71014706722801146</v>
      </c>
      <c r="E186" s="120">
        <f t="shared" si="84"/>
        <v>0.88250253418354785</v>
      </c>
      <c r="F186" s="120">
        <f t="shared" si="84"/>
        <v>0.83959535025818643</v>
      </c>
      <c r="G186" s="120">
        <f t="shared" si="84"/>
        <v>0.76122709285719614</v>
      </c>
      <c r="H186" s="120">
        <f t="shared" si="84"/>
        <v>0.86004088627155129</v>
      </c>
      <c r="I186" s="120">
        <f t="shared" si="84"/>
        <v>0.48525849763257245</v>
      </c>
      <c r="J186" s="120">
        <f t="shared" si="84"/>
        <v>0.44118767189723507</v>
      </c>
      <c r="K186" s="120">
        <f t="shared" si="84"/>
        <v>0.88857685981123058</v>
      </c>
      <c r="L186" s="120">
        <f t="shared" si="84"/>
        <v>0</v>
      </c>
      <c r="M186" s="121">
        <f t="shared" si="84"/>
        <v>0</v>
      </c>
      <c r="N186" s="121">
        <f t="shared" si="84"/>
        <v>0</v>
      </c>
      <c r="O186" s="238">
        <f>O184+O185</f>
        <v>0</v>
      </c>
      <c r="P186" s="238">
        <f t="shared" ref="P186:Z186" si="85">P184+P185</f>
        <v>0</v>
      </c>
      <c r="Q186" s="239">
        <f t="shared" si="85"/>
        <v>0</v>
      </c>
      <c r="R186" s="239">
        <f t="shared" si="85"/>
        <v>0</v>
      </c>
      <c r="S186" s="239">
        <f t="shared" si="85"/>
        <v>0</v>
      </c>
      <c r="T186" s="239">
        <f t="shared" si="85"/>
        <v>0</v>
      </c>
      <c r="U186" s="239">
        <f t="shared" si="85"/>
        <v>0</v>
      </c>
      <c r="V186" s="239">
        <f t="shared" si="85"/>
        <v>0</v>
      </c>
      <c r="W186" s="239">
        <f t="shared" si="85"/>
        <v>0</v>
      </c>
      <c r="X186" s="239">
        <f t="shared" si="85"/>
        <v>0</v>
      </c>
      <c r="Y186" s="240">
        <f t="shared" si="85"/>
        <v>0</v>
      </c>
      <c r="Z186" s="240">
        <f t="shared" si="85"/>
        <v>0</v>
      </c>
      <c r="AA186" s="238">
        <f>AA184+AA185</f>
        <v>0</v>
      </c>
    </row>
    <row r="187" spans="1:27" ht="15" hidden="1" thickBot="1" x14ac:dyDescent="0.4">
      <c r="A187" s="107"/>
      <c r="B187" s="107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spans="1:27" ht="15" hidden="1" thickBot="1" x14ac:dyDescent="0.4">
      <c r="A188" s="107"/>
      <c r="B188" s="283" t="s">
        <v>37</v>
      </c>
      <c r="C188" s="156">
        <f>C$4</f>
        <v>44562</v>
      </c>
      <c r="D188" s="156">
        <f t="shared" ref="D188:AA188" si="86">D$4</f>
        <v>44593</v>
      </c>
      <c r="E188" s="156">
        <f t="shared" si="86"/>
        <v>44621</v>
      </c>
      <c r="F188" s="156">
        <f t="shared" si="86"/>
        <v>44652</v>
      </c>
      <c r="G188" s="156">
        <f t="shared" si="86"/>
        <v>44682</v>
      </c>
      <c r="H188" s="156">
        <f t="shared" si="86"/>
        <v>44713</v>
      </c>
      <c r="I188" s="156">
        <f t="shared" si="86"/>
        <v>44743</v>
      </c>
      <c r="J188" s="156">
        <f t="shared" si="86"/>
        <v>44774</v>
      </c>
      <c r="K188" s="156">
        <f t="shared" si="86"/>
        <v>44805</v>
      </c>
      <c r="L188" s="156">
        <f t="shared" si="86"/>
        <v>44835</v>
      </c>
      <c r="M188" s="156">
        <f t="shared" si="86"/>
        <v>44866</v>
      </c>
      <c r="N188" s="156">
        <f t="shared" si="86"/>
        <v>44896</v>
      </c>
      <c r="O188" s="156">
        <f t="shared" si="86"/>
        <v>44927</v>
      </c>
      <c r="P188" s="156">
        <f t="shared" si="86"/>
        <v>44958</v>
      </c>
      <c r="Q188" s="156">
        <f t="shared" si="86"/>
        <v>44986</v>
      </c>
      <c r="R188" s="156">
        <f t="shared" si="86"/>
        <v>45017</v>
      </c>
      <c r="S188" s="156">
        <f t="shared" si="86"/>
        <v>45047</v>
      </c>
      <c r="T188" s="156">
        <f t="shared" si="86"/>
        <v>45078</v>
      </c>
      <c r="U188" s="156">
        <f t="shared" si="86"/>
        <v>45108</v>
      </c>
      <c r="V188" s="156">
        <f t="shared" si="86"/>
        <v>45139</v>
      </c>
      <c r="W188" s="156">
        <f t="shared" si="86"/>
        <v>45170</v>
      </c>
      <c r="X188" s="156">
        <f t="shared" si="86"/>
        <v>45200</v>
      </c>
      <c r="Y188" s="156">
        <f t="shared" si="86"/>
        <v>45231</v>
      </c>
      <c r="Z188" s="156">
        <f t="shared" si="86"/>
        <v>45261</v>
      </c>
      <c r="AA188" s="156">
        <f t="shared" si="86"/>
        <v>45292</v>
      </c>
    </row>
    <row r="189" spans="1:27" hidden="1" x14ac:dyDescent="0.35">
      <c r="A189" s="107"/>
      <c r="B189" s="275" t="s">
        <v>139</v>
      </c>
      <c r="C189" s="122">
        <f>C157*'YTD PROGRAM SUMMARY'!C44</f>
        <v>0</v>
      </c>
      <c r="D189" s="122">
        <f>D157*'YTD PROGRAM SUMMARY'!D44</f>
        <v>113.58544970940932</v>
      </c>
      <c r="E189" s="122">
        <f>E157*'YTD PROGRAM SUMMARY'!E44</f>
        <v>0</v>
      </c>
      <c r="F189" s="122">
        <f>F157*'YTD PROGRAM SUMMARY'!F44</f>
        <v>54.66788481548609</v>
      </c>
      <c r="G189" s="122">
        <f>G157*'YTD PROGRAM SUMMARY'!G44</f>
        <v>500.35142332300865</v>
      </c>
      <c r="H189" s="122">
        <f>H157*'YTD PROGRAM SUMMARY'!H44</f>
        <v>734.32695998710528</v>
      </c>
      <c r="I189" s="122">
        <f>I157*'YTD PROGRAM SUMMARY'!I44</f>
        <v>27289.103287502923</v>
      </c>
      <c r="J189" s="122">
        <f>J157*'YTD PROGRAM SUMMARY'!J44</f>
        <v>29939.440607984168</v>
      </c>
      <c r="K189" s="122">
        <f>K157*'YTD PROGRAM SUMMARY'!K44</f>
        <v>379.96083613141383</v>
      </c>
      <c r="L189" s="122">
        <f>L157*'YTD PROGRAM SUMMARY'!L44</f>
        <v>0</v>
      </c>
      <c r="M189" s="122">
        <f>M157*'YTD PROGRAM SUMMARY'!M44</f>
        <v>0</v>
      </c>
      <c r="N189" s="122">
        <f>N157*'YTD PROGRAM SUMMARY'!N44</f>
        <v>0</v>
      </c>
      <c r="O189" s="241">
        <f>O157*'YTD PROGRAM SUMMARY'!O44</f>
        <v>0</v>
      </c>
      <c r="P189" s="241">
        <f>P157*'YTD PROGRAM SUMMARY'!P44</f>
        <v>0</v>
      </c>
      <c r="Q189" s="241">
        <f>Q157*'YTD PROGRAM SUMMARY'!Q44</f>
        <v>0</v>
      </c>
      <c r="R189" s="241">
        <f>R157*'YTD PROGRAM SUMMARY'!R44</f>
        <v>0</v>
      </c>
      <c r="S189" s="241">
        <f>S157*'YTD PROGRAM SUMMARY'!S44</f>
        <v>0</v>
      </c>
      <c r="T189" s="241">
        <f>T157*'YTD PROGRAM SUMMARY'!T44</f>
        <v>0</v>
      </c>
      <c r="U189" s="241">
        <f>U157*'YTD PROGRAM SUMMARY'!U44</f>
        <v>0</v>
      </c>
      <c r="V189" s="241">
        <f>V157*'YTD PROGRAM SUMMARY'!V44</f>
        <v>0</v>
      </c>
      <c r="W189" s="241">
        <f>W157*'YTD PROGRAM SUMMARY'!W44</f>
        <v>0</v>
      </c>
      <c r="X189" s="241">
        <f>X157*'YTD PROGRAM SUMMARY'!X44</f>
        <v>0</v>
      </c>
      <c r="Y189" s="241">
        <f>Y157*'YTD PROGRAM SUMMARY'!Y44</f>
        <v>0</v>
      </c>
      <c r="Z189" s="241">
        <f>Z157*'YTD PROGRAM SUMMARY'!Z44</f>
        <v>0</v>
      </c>
      <c r="AA189" s="241">
        <f>AA157*'YTD PROGRAM SUMMARY'!AA44</f>
        <v>0</v>
      </c>
    </row>
    <row r="190" spans="1:27" ht="15" hidden="1" thickBot="1" x14ac:dyDescent="0.4">
      <c r="A190" s="107"/>
      <c r="B190" s="265" t="s">
        <v>140</v>
      </c>
      <c r="C190" s="115">
        <f>C176*'YTD PROGRAM SUMMARY'!C44</f>
        <v>0</v>
      </c>
      <c r="D190" s="115">
        <f>D176*'YTD PROGRAM SUMMARY'!D44</f>
        <v>10.597765676308295</v>
      </c>
      <c r="E190" s="115">
        <f>E176*'YTD PROGRAM SUMMARY'!E44</f>
        <v>0</v>
      </c>
      <c r="F190" s="115">
        <f>F176*'YTD PROGRAM SUMMARY'!F44</f>
        <v>5.830677697661482</v>
      </c>
      <c r="G190" s="115">
        <f>G176*'YTD PROGRAM SUMMARY'!G44</f>
        <v>60.297159635207812</v>
      </c>
      <c r="H190" s="115">
        <f>H176*'YTD PROGRAM SUMMARY'!H44</f>
        <v>151.51331534082732</v>
      </c>
      <c r="I190" s="115">
        <f>I176*'YTD PROGRAM SUMMARY'!I44</f>
        <v>5276.5638383335026</v>
      </c>
      <c r="J190" s="115">
        <f>J176*'YTD PROGRAM SUMMARY'!J44</f>
        <v>6076.8330122179959</v>
      </c>
      <c r="K190" s="115">
        <f>K176*'YTD PROGRAM SUMMARY'!K44</f>
        <v>74.260297692009743</v>
      </c>
      <c r="L190" s="115">
        <f>L176*'YTD PROGRAM SUMMARY'!L44</f>
        <v>0</v>
      </c>
      <c r="M190" s="115">
        <f>M176*'YTD PROGRAM SUMMARY'!M44</f>
        <v>0</v>
      </c>
      <c r="N190" s="115">
        <f>N176*'YTD PROGRAM SUMMARY'!N44</f>
        <v>0</v>
      </c>
      <c r="O190" s="235">
        <f>O176*'YTD PROGRAM SUMMARY'!O44</f>
        <v>0</v>
      </c>
      <c r="P190" s="235">
        <f>P176*'YTD PROGRAM SUMMARY'!P44</f>
        <v>0</v>
      </c>
      <c r="Q190" s="235">
        <f>Q176*'YTD PROGRAM SUMMARY'!Q44</f>
        <v>0</v>
      </c>
      <c r="R190" s="235">
        <f>R176*'YTD PROGRAM SUMMARY'!R44</f>
        <v>0</v>
      </c>
      <c r="S190" s="235">
        <f>S176*'YTD PROGRAM SUMMARY'!S44</f>
        <v>0</v>
      </c>
      <c r="T190" s="235">
        <f>T176*'YTD PROGRAM SUMMARY'!T44</f>
        <v>0</v>
      </c>
      <c r="U190" s="235">
        <f>U176*'YTD PROGRAM SUMMARY'!U44</f>
        <v>0</v>
      </c>
      <c r="V190" s="235">
        <f>V176*'YTD PROGRAM SUMMARY'!V44</f>
        <v>0</v>
      </c>
      <c r="W190" s="235">
        <f>W176*'YTD PROGRAM SUMMARY'!W44</f>
        <v>0</v>
      </c>
      <c r="X190" s="235">
        <f>X176*'YTD PROGRAM SUMMARY'!X44</f>
        <v>0</v>
      </c>
      <c r="Y190" s="235">
        <f>Y176*'YTD PROGRAM SUMMARY'!Y44</f>
        <v>0</v>
      </c>
      <c r="Z190" s="235">
        <f>Z176*'YTD PROGRAM SUMMARY'!Z44</f>
        <v>0</v>
      </c>
      <c r="AA190" s="235">
        <f>AA176*'YTD PROGRAM SUMMARY'!AA44</f>
        <v>0</v>
      </c>
    </row>
    <row r="191" spans="1:27" hidden="1" x14ac:dyDescent="0.35">
      <c r="A191" s="107"/>
      <c r="B191" s="275" t="s">
        <v>141</v>
      </c>
      <c r="C191" s="116">
        <f t="shared" ref="C191" si="87">IFERROR(C189/C73,0)</f>
        <v>0</v>
      </c>
      <c r="D191" s="116">
        <f t="shared" ref="D191:N191" si="88">IFERROR(D189/D73,0)</f>
        <v>0.26511695333574059</v>
      </c>
      <c r="E191" s="116">
        <f t="shared" si="88"/>
        <v>0</v>
      </c>
      <c r="F191" s="116">
        <f t="shared" si="88"/>
        <v>2.7217535960897113E-2</v>
      </c>
      <c r="G191" s="116">
        <f t="shared" si="88"/>
        <v>0.10763311938595396</v>
      </c>
      <c r="H191" s="116">
        <f t="shared" si="88"/>
        <v>2.0650879908606493E-2</v>
      </c>
      <c r="I191" s="116">
        <f t="shared" si="88"/>
        <v>0.34860144513855468</v>
      </c>
      <c r="J191" s="116">
        <f t="shared" si="88"/>
        <v>0.3791633120747423</v>
      </c>
      <c r="K191" s="116">
        <f t="shared" si="88"/>
        <v>7.9514197030790632E-3</v>
      </c>
      <c r="L191" s="116">
        <f t="shared" si="88"/>
        <v>0</v>
      </c>
      <c r="M191" s="116">
        <f t="shared" si="88"/>
        <v>0</v>
      </c>
      <c r="N191" s="116">
        <f t="shared" si="88"/>
        <v>0</v>
      </c>
      <c r="O191" s="236">
        <f>IFERROR(O189/O73,0)</f>
        <v>0</v>
      </c>
      <c r="P191" s="236">
        <f t="shared" ref="P191:Y191" si="89">IFERROR(P189/P73,0)</f>
        <v>0</v>
      </c>
      <c r="Q191" s="236">
        <f t="shared" si="89"/>
        <v>0</v>
      </c>
      <c r="R191" s="236">
        <f t="shared" si="89"/>
        <v>0</v>
      </c>
      <c r="S191" s="236">
        <f t="shared" si="89"/>
        <v>0</v>
      </c>
      <c r="T191" s="236">
        <f t="shared" si="89"/>
        <v>0</v>
      </c>
      <c r="U191" s="236">
        <f t="shared" si="89"/>
        <v>0</v>
      </c>
      <c r="V191" s="236">
        <f t="shared" si="89"/>
        <v>0</v>
      </c>
      <c r="W191" s="236">
        <f t="shared" si="89"/>
        <v>0</v>
      </c>
      <c r="X191" s="236">
        <f t="shared" si="89"/>
        <v>0</v>
      </c>
      <c r="Y191" s="236">
        <f t="shared" si="89"/>
        <v>0</v>
      </c>
      <c r="Z191" s="236">
        <f>IFERROR(Z189/Z80,0)</f>
        <v>0</v>
      </c>
      <c r="AA191" s="236">
        <f>IFERROR(AA189/AA73,0)</f>
        <v>0</v>
      </c>
    </row>
    <row r="192" spans="1:27" ht="15" hidden="1" thickBot="1" x14ac:dyDescent="0.4">
      <c r="A192" s="107"/>
      <c r="B192" s="265" t="s">
        <v>142</v>
      </c>
      <c r="C192" s="117">
        <f>IFERROR(C190/C73,0)</f>
        <v>0</v>
      </c>
      <c r="D192" s="117">
        <f t="shared" ref="D192:N192" si="90">IFERROR(D190/D73,0)</f>
        <v>2.4735979436248084E-2</v>
      </c>
      <c r="E192" s="117">
        <f t="shared" si="90"/>
        <v>0</v>
      </c>
      <c r="F192" s="117">
        <f t="shared" si="90"/>
        <v>2.9029233607287333E-3</v>
      </c>
      <c r="G192" s="117">
        <f t="shared" si="90"/>
        <v>1.2970826261566478E-2</v>
      </c>
      <c r="H192" s="117">
        <f t="shared" si="90"/>
        <v>4.2608857500114035E-3</v>
      </c>
      <c r="I192" s="117">
        <f t="shared" si="90"/>
        <v>6.7404845077898234E-2</v>
      </c>
      <c r="J192" s="117">
        <f t="shared" si="90"/>
        <v>7.6959090919796747E-2</v>
      </c>
      <c r="K192" s="117">
        <f t="shared" si="90"/>
        <v>1.5540412012898625E-3</v>
      </c>
      <c r="L192" s="117">
        <f t="shared" si="90"/>
        <v>0</v>
      </c>
      <c r="M192" s="117">
        <f t="shared" si="90"/>
        <v>0</v>
      </c>
      <c r="N192" s="117">
        <f t="shared" si="90"/>
        <v>0</v>
      </c>
      <c r="O192" s="237">
        <f>IFERROR(O190/O73,0)</f>
        <v>0</v>
      </c>
      <c r="P192" s="237">
        <f t="shared" ref="P192:Y192" si="91">IFERROR(P190/P73,0)</f>
        <v>0</v>
      </c>
      <c r="Q192" s="237">
        <f t="shared" si="91"/>
        <v>0</v>
      </c>
      <c r="R192" s="237">
        <f t="shared" si="91"/>
        <v>0</v>
      </c>
      <c r="S192" s="237">
        <f t="shared" si="91"/>
        <v>0</v>
      </c>
      <c r="T192" s="237">
        <f t="shared" si="91"/>
        <v>0</v>
      </c>
      <c r="U192" s="237">
        <f t="shared" si="91"/>
        <v>0</v>
      </c>
      <c r="V192" s="237">
        <f t="shared" si="91"/>
        <v>0</v>
      </c>
      <c r="W192" s="237">
        <f t="shared" si="91"/>
        <v>0</v>
      </c>
      <c r="X192" s="237">
        <f t="shared" si="91"/>
        <v>0</v>
      </c>
      <c r="Y192" s="237">
        <f t="shared" si="91"/>
        <v>0</v>
      </c>
      <c r="Z192" s="237">
        <f>IFERROR(Z190/Z81,0)</f>
        <v>0</v>
      </c>
      <c r="AA192" s="237">
        <f>IFERROR(AA190/AA73,0)</f>
        <v>0</v>
      </c>
    </row>
    <row r="193" spans="1:27" s="1" customFormat="1" ht="15" hidden="1" thickBot="1" x14ac:dyDescent="0.4">
      <c r="A193" s="118"/>
      <c r="B193" s="284" t="s">
        <v>143</v>
      </c>
      <c r="C193" s="119">
        <f>C191+C192</f>
        <v>0</v>
      </c>
      <c r="D193" s="119">
        <f t="shared" ref="D193:N193" si="92">D191+D192</f>
        <v>0.28985293277198865</v>
      </c>
      <c r="E193" s="120">
        <f t="shared" si="92"/>
        <v>0</v>
      </c>
      <c r="F193" s="120">
        <f t="shared" si="92"/>
        <v>3.0120459321625846E-2</v>
      </c>
      <c r="G193" s="120">
        <f t="shared" si="92"/>
        <v>0.12060394564752044</v>
      </c>
      <c r="H193" s="120">
        <f t="shared" si="92"/>
        <v>2.4911765658617895E-2</v>
      </c>
      <c r="I193" s="120">
        <f t="shared" si="92"/>
        <v>0.41600629021645291</v>
      </c>
      <c r="J193" s="120">
        <f t="shared" si="92"/>
        <v>0.45612240299453904</v>
      </c>
      <c r="K193" s="120">
        <f t="shared" si="92"/>
        <v>9.5054609043689255E-3</v>
      </c>
      <c r="L193" s="120">
        <f t="shared" si="92"/>
        <v>0</v>
      </c>
      <c r="M193" s="121">
        <f t="shared" si="92"/>
        <v>0</v>
      </c>
      <c r="N193" s="121">
        <f t="shared" si="92"/>
        <v>0</v>
      </c>
      <c r="O193" s="238">
        <f>O191+O192</f>
        <v>0</v>
      </c>
      <c r="P193" s="238">
        <f t="shared" ref="P193:X193" si="93">P191+P192</f>
        <v>0</v>
      </c>
      <c r="Q193" s="239">
        <f t="shared" si="93"/>
        <v>0</v>
      </c>
      <c r="R193" s="239">
        <f t="shared" si="93"/>
        <v>0</v>
      </c>
      <c r="S193" s="239">
        <f t="shared" si="93"/>
        <v>0</v>
      </c>
      <c r="T193" s="239">
        <f t="shared" si="93"/>
        <v>0</v>
      </c>
      <c r="U193" s="239">
        <f t="shared" si="93"/>
        <v>0</v>
      </c>
      <c r="V193" s="239">
        <f t="shared" si="93"/>
        <v>0</v>
      </c>
      <c r="W193" s="239">
        <f t="shared" si="93"/>
        <v>0</v>
      </c>
      <c r="X193" s="239">
        <f t="shared" si="93"/>
        <v>0</v>
      </c>
      <c r="Y193" s="240">
        <f>Y191+Y192</f>
        <v>0</v>
      </c>
      <c r="Z193" s="240">
        <f>Z191+Z192</f>
        <v>0</v>
      </c>
      <c r="AA193" s="238">
        <f>AA191+AA192</f>
        <v>0</v>
      </c>
    </row>
    <row r="194" spans="1:27" hidden="1" x14ac:dyDescent="0.35">
      <c r="A194" s="107"/>
      <c r="B194" s="107" t="s">
        <v>144</v>
      </c>
      <c r="C194" s="123">
        <f>C186+C193</f>
        <v>0</v>
      </c>
      <c r="D194" s="123">
        <f t="shared" ref="D194:N194" si="94">D186+D193</f>
        <v>1</v>
      </c>
      <c r="E194" s="123">
        <f t="shared" si="94"/>
        <v>0.88250253418354785</v>
      </c>
      <c r="F194" s="123">
        <f t="shared" si="94"/>
        <v>0.86971580957981232</v>
      </c>
      <c r="G194" s="123">
        <f t="shared" si="94"/>
        <v>0.88183103850471656</v>
      </c>
      <c r="H194" s="123">
        <f t="shared" si="94"/>
        <v>0.88495265193016914</v>
      </c>
      <c r="I194" s="123">
        <f t="shared" si="94"/>
        <v>0.90126478784902542</v>
      </c>
      <c r="J194" s="123">
        <f t="shared" si="94"/>
        <v>0.89731007489177417</v>
      </c>
      <c r="K194" s="123">
        <f t="shared" si="94"/>
        <v>0.89808232071559946</v>
      </c>
      <c r="L194" s="123">
        <f t="shared" si="94"/>
        <v>0</v>
      </c>
      <c r="M194" s="123">
        <f t="shared" si="94"/>
        <v>0</v>
      </c>
      <c r="N194" s="123">
        <f t="shared" si="94"/>
        <v>0</v>
      </c>
      <c r="O194" s="242">
        <f>O186+O193</f>
        <v>0</v>
      </c>
      <c r="P194" s="242">
        <f t="shared" ref="P194:Z194" si="95">P186+P193</f>
        <v>0</v>
      </c>
      <c r="Q194" s="242">
        <f t="shared" si="95"/>
        <v>0</v>
      </c>
      <c r="R194" s="242">
        <f t="shared" si="95"/>
        <v>0</v>
      </c>
      <c r="S194" s="242">
        <f t="shared" si="95"/>
        <v>0</v>
      </c>
      <c r="T194" s="242">
        <f t="shared" si="95"/>
        <v>0</v>
      </c>
      <c r="U194" s="242">
        <f t="shared" si="95"/>
        <v>0</v>
      </c>
      <c r="V194" s="242">
        <f t="shared" si="95"/>
        <v>0</v>
      </c>
      <c r="W194" s="242">
        <f t="shared" si="95"/>
        <v>0</v>
      </c>
      <c r="X194" s="242">
        <f t="shared" si="95"/>
        <v>0</v>
      </c>
      <c r="Y194" s="242">
        <f t="shared" si="95"/>
        <v>0</v>
      </c>
      <c r="Z194" s="242">
        <f t="shared" si="95"/>
        <v>0</v>
      </c>
      <c r="AA194" s="242">
        <f>AA186+AA193</f>
        <v>0</v>
      </c>
    </row>
    <row r="195" spans="1:27" hidden="1" x14ac:dyDescent="0.35">
      <c r="A195" s="107"/>
      <c r="B195" s="107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</row>
    <row r="196" spans="1:27" s="114" customFormat="1" hidden="1" x14ac:dyDescent="0.35">
      <c r="A196" s="107"/>
      <c r="B196" s="107" t="s">
        <v>145</v>
      </c>
      <c r="C196" s="124">
        <f t="shared" ref="C196" si="96">SUM(C182:C183)</f>
        <v>0</v>
      </c>
      <c r="D196" s="124">
        <f t="shared" ref="D196:N196" si="97">SUM(D182:D183)</f>
        <v>304.25204037692021</v>
      </c>
      <c r="E196" s="125">
        <f t="shared" si="97"/>
        <v>977.04055668452929</v>
      </c>
      <c r="F196" s="125">
        <f t="shared" si="97"/>
        <v>1686.3724168666208</v>
      </c>
      <c r="G196" s="125">
        <f t="shared" si="97"/>
        <v>3538.6975826405237</v>
      </c>
      <c r="H196" s="125">
        <f t="shared" si="97"/>
        <v>30582.290550108606</v>
      </c>
      <c r="I196" s="125">
        <f t="shared" si="97"/>
        <v>37986.845573088511</v>
      </c>
      <c r="J196" s="125">
        <f t="shared" si="97"/>
        <v>34836.999464595552</v>
      </c>
      <c r="K196" s="125">
        <f t="shared" si="97"/>
        <v>42460.896195702189</v>
      </c>
      <c r="L196" s="125">
        <f t="shared" si="97"/>
        <v>0</v>
      </c>
      <c r="M196" s="126">
        <f t="shared" si="97"/>
        <v>0</v>
      </c>
      <c r="N196" s="126">
        <f t="shared" si="97"/>
        <v>0</v>
      </c>
      <c r="O196" s="248">
        <f t="shared" ref="O196:P196" si="98">SUM(O182:O183)</f>
        <v>0</v>
      </c>
      <c r="P196" s="248">
        <f t="shared" si="98"/>
        <v>0</v>
      </c>
      <c r="Q196" s="249">
        <f>SUM(Q182:Q183)</f>
        <v>0</v>
      </c>
      <c r="R196" s="249">
        <f t="shared" ref="R196:AA196" si="99">SUM(R182:R183)</f>
        <v>0</v>
      </c>
      <c r="S196" s="249">
        <f t="shared" si="99"/>
        <v>0</v>
      </c>
      <c r="T196" s="249">
        <f t="shared" si="99"/>
        <v>0</v>
      </c>
      <c r="U196" s="249">
        <f t="shared" si="99"/>
        <v>0</v>
      </c>
      <c r="V196" s="249">
        <f t="shared" si="99"/>
        <v>0</v>
      </c>
      <c r="W196" s="249">
        <f t="shared" si="99"/>
        <v>0</v>
      </c>
      <c r="X196" s="249">
        <f t="shared" si="99"/>
        <v>0</v>
      </c>
      <c r="Y196" s="250">
        <f t="shared" si="99"/>
        <v>0</v>
      </c>
      <c r="Z196" s="250">
        <f t="shared" si="99"/>
        <v>0</v>
      </c>
      <c r="AA196" s="248">
        <f t="shared" si="99"/>
        <v>0</v>
      </c>
    </row>
    <row r="197" spans="1:27" s="114" customFormat="1" hidden="1" x14ac:dyDescent="0.35">
      <c r="A197" s="107"/>
      <c r="B197" s="107" t="s">
        <v>146</v>
      </c>
      <c r="C197" s="124">
        <f t="shared" ref="C197" si="100">SUM(C189:C190)</f>
        <v>0</v>
      </c>
      <c r="D197" s="124">
        <f t="shared" ref="D197:N197" si="101">SUM(D189:D190)</f>
        <v>124.18321538571762</v>
      </c>
      <c r="E197" s="125">
        <f t="shared" si="101"/>
        <v>0</v>
      </c>
      <c r="F197" s="125">
        <f t="shared" si="101"/>
        <v>60.498562513147576</v>
      </c>
      <c r="G197" s="125">
        <f t="shared" si="101"/>
        <v>560.64858295821648</v>
      </c>
      <c r="H197" s="125">
        <f t="shared" si="101"/>
        <v>885.84027532793266</v>
      </c>
      <c r="I197" s="125">
        <f t="shared" si="101"/>
        <v>32565.667125836426</v>
      </c>
      <c r="J197" s="125">
        <f t="shared" si="101"/>
        <v>36016.273620202162</v>
      </c>
      <c r="K197" s="125">
        <f t="shared" si="101"/>
        <v>454.22113382342354</v>
      </c>
      <c r="L197" s="125">
        <f t="shared" si="101"/>
        <v>0</v>
      </c>
      <c r="M197" s="126">
        <f t="shared" si="101"/>
        <v>0</v>
      </c>
      <c r="N197" s="126">
        <f t="shared" si="101"/>
        <v>0</v>
      </c>
      <c r="O197" s="248">
        <f t="shared" ref="O197:P197" si="102">SUM(O189:O190)</f>
        <v>0</v>
      </c>
      <c r="P197" s="248">
        <f t="shared" si="102"/>
        <v>0</v>
      </c>
      <c r="Q197" s="249">
        <f>SUM(Q189:Q190)</f>
        <v>0</v>
      </c>
      <c r="R197" s="249">
        <f t="shared" ref="R197:AA197" si="103">SUM(R189:R190)</f>
        <v>0</v>
      </c>
      <c r="S197" s="249">
        <f t="shared" si="103"/>
        <v>0</v>
      </c>
      <c r="T197" s="249">
        <f t="shared" si="103"/>
        <v>0</v>
      </c>
      <c r="U197" s="249">
        <f t="shared" si="103"/>
        <v>0</v>
      </c>
      <c r="V197" s="249">
        <f t="shared" si="103"/>
        <v>0</v>
      </c>
      <c r="W197" s="249">
        <f t="shared" si="103"/>
        <v>0</v>
      </c>
      <c r="X197" s="249">
        <f t="shared" si="103"/>
        <v>0</v>
      </c>
      <c r="Y197" s="250">
        <f t="shared" si="103"/>
        <v>0</v>
      </c>
      <c r="Z197" s="250">
        <f t="shared" si="103"/>
        <v>0</v>
      </c>
      <c r="AA197" s="248">
        <f t="shared" si="103"/>
        <v>0</v>
      </c>
    </row>
    <row r="198" spans="1:27" s="114" customFormat="1" hidden="1" x14ac:dyDescent="0.35">
      <c r="A198" s="107"/>
      <c r="B198" s="107" t="s">
        <v>133</v>
      </c>
      <c r="C198" s="127">
        <f t="shared" ref="C198" si="104">SUM(C196:C197)</f>
        <v>0</v>
      </c>
      <c r="D198" s="127">
        <f t="shared" ref="D198:N198" si="105">SUM(D196:D197)</f>
        <v>428.43525576263784</v>
      </c>
      <c r="E198" s="127">
        <f t="shared" si="105"/>
        <v>977.04055668452929</v>
      </c>
      <c r="F198" s="127">
        <f t="shared" si="105"/>
        <v>1746.8709793797684</v>
      </c>
      <c r="G198" s="127">
        <f t="shared" si="105"/>
        <v>4099.3461655987403</v>
      </c>
      <c r="H198" s="127">
        <f t="shared" si="105"/>
        <v>31468.130825436539</v>
      </c>
      <c r="I198" s="127">
        <f t="shared" si="105"/>
        <v>70552.51269892494</v>
      </c>
      <c r="J198" s="127">
        <f t="shared" si="105"/>
        <v>70853.273084797722</v>
      </c>
      <c r="K198" s="127">
        <f t="shared" si="105"/>
        <v>42915.117329525616</v>
      </c>
      <c r="L198" s="127">
        <f t="shared" si="105"/>
        <v>0</v>
      </c>
      <c r="M198" s="128">
        <f t="shared" si="105"/>
        <v>0</v>
      </c>
      <c r="N198" s="128">
        <f t="shared" si="105"/>
        <v>0</v>
      </c>
      <c r="O198" s="251">
        <f t="shared" ref="O198:Q198" si="106">SUM(O196:O197)</f>
        <v>0</v>
      </c>
      <c r="P198" s="251">
        <f t="shared" si="106"/>
        <v>0</v>
      </c>
      <c r="Q198" s="251">
        <f t="shared" si="106"/>
        <v>0</v>
      </c>
      <c r="R198" s="251">
        <f>SUM(R196:R197)</f>
        <v>0</v>
      </c>
      <c r="S198" s="251">
        <f t="shared" ref="S198:X198" si="107">SUM(S196:S197)</f>
        <v>0</v>
      </c>
      <c r="T198" s="251">
        <f t="shared" si="107"/>
        <v>0</v>
      </c>
      <c r="U198" s="251">
        <f t="shared" si="107"/>
        <v>0</v>
      </c>
      <c r="V198" s="251">
        <f t="shared" si="107"/>
        <v>0</v>
      </c>
      <c r="W198" s="251">
        <f t="shared" si="107"/>
        <v>0</v>
      </c>
      <c r="X198" s="251">
        <f t="shared" si="107"/>
        <v>0</v>
      </c>
      <c r="Y198" s="252">
        <f>SUM(Y196:Y197)</f>
        <v>0</v>
      </c>
      <c r="Z198" s="252">
        <f t="shared" ref="Z198:AA198" si="108">SUM(Z196:Z197)</f>
        <v>0</v>
      </c>
      <c r="AA198" s="251">
        <f t="shared" si="108"/>
        <v>0</v>
      </c>
    </row>
    <row r="199" spans="1:27" hidden="1" x14ac:dyDescent="0.35"/>
  </sheetData>
  <mergeCells count="16"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  <mergeCell ref="O108:Z108"/>
    <mergeCell ref="O107:Z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34998626667073579"/>
  </sheetPr>
  <dimension ref="A1:AC199"/>
  <sheetViews>
    <sheetView topLeftCell="A4" zoomScale="80" zoomScaleNormal="80" workbookViewId="0">
      <selection activeCell="U41" sqref="U41:U53"/>
    </sheetView>
  </sheetViews>
  <sheetFormatPr defaultRowHeight="14.5" x14ac:dyDescent="0.35"/>
  <cols>
    <col min="1" max="1" width="9.08984375" customWidth="1"/>
    <col min="2" max="2" width="24.90625" customWidth="1"/>
    <col min="3" max="3" width="15.90625" bestFit="1" customWidth="1"/>
    <col min="4" max="10" width="13.90625" customWidth="1"/>
    <col min="11" max="11" width="15.08984375" customWidth="1"/>
    <col min="12" max="16" width="14.08984375" bestFit="1" customWidth="1"/>
    <col min="17" max="27" width="14.08984375" customWidth="1"/>
    <col min="28" max="29" width="10.54296875" bestFit="1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3">
        <f>' 1M - RES'!C2</f>
        <v>0.82499999999999996</v>
      </c>
      <c r="D2" s="569">
        <f>C2</f>
        <v>0.82499999999999996</v>
      </c>
      <c r="E2" s="569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ENTRY'!AY164</f>
        <v>0</v>
      </c>
      <c r="D5" s="3">
        <f>'BIZ kWh ENTRY'!AZ164</f>
        <v>0</v>
      </c>
      <c r="E5" s="3">
        <f>'BIZ kWh ENTRY'!BA164</f>
        <v>446768</v>
      </c>
      <c r="F5" s="3">
        <f>'BIZ kWh ENTRY'!BB164</f>
        <v>0</v>
      </c>
      <c r="G5" s="3">
        <f>'BIZ kWh ENTRY'!BC164</f>
        <v>0</v>
      </c>
      <c r="H5" s="3">
        <f>'BIZ kWh ENTRY'!BD164</f>
        <v>0</v>
      </c>
      <c r="I5" s="3">
        <f>'BIZ kWh ENTRY'!BE164</f>
        <v>0</v>
      </c>
      <c r="J5" s="3">
        <f>'BIZ kWh ENTRY'!BF164</f>
        <v>0</v>
      </c>
      <c r="K5" s="3">
        <f>'BIZ kWh ENTRY'!BG164</f>
        <v>0</v>
      </c>
      <c r="L5" s="3">
        <f>'BIZ kWh ENTRY'!BH164</f>
        <v>0</v>
      </c>
      <c r="M5" s="3">
        <f>'BIZ kWh ENTRY'!BI164</f>
        <v>181489.22443465216</v>
      </c>
      <c r="N5" s="3">
        <f>'BIZ kWh ENTRY'!BJ164</f>
        <v>730927.33574109862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21</v>
      </c>
      <c r="C7" s="3">
        <f>'BIZ kWh ENTRY'!AY166</f>
        <v>0</v>
      </c>
      <c r="D7" s="3">
        <f>'BIZ kWh ENTRY'!AZ166</f>
        <v>0</v>
      </c>
      <c r="E7" s="3">
        <f>'BIZ kWh ENTRY'!BA166</f>
        <v>0</v>
      </c>
      <c r="F7" s="3">
        <f>'BIZ kWh ENTRY'!BB166</f>
        <v>0</v>
      </c>
      <c r="G7" s="3">
        <f>'BIZ kWh ENTRY'!BC166</f>
        <v>0</v>
      </c>
      <c r="H7" s="3">
        <f>'BIZ kWh ENTRY'!BD166</f>
        <v>0</v>
      </c>
      <c r="I7" s="3">
        <f>'BIZ kWh ENTRY'!BE166</f>
        <v>0</v>
      </c>
      <c r="J7" s="3">
        <f>'BIZ kWh ENTRY'!BF166</f>
        <v>0</v>
      </c>
      <c r="K7" s="3">
        <f>'BIZ kWh ENTRY'!BG166</f>
        <v>0</v>
      </c>
      <c r="L7" s="3">
        <f>'BIZ kWh ENTRY'!BH166</f>
        <v>0</v>
      </c>
      <c r="M7" s="3">
        <f>'BIZ kWh ENTRY'!BI166</f>
        <v>228.87971879942822</v>
      </c>
      <c r="N7" s="3">
        <f>'BIZ kWh ENTRY'!BJ166</f>
        <v>428.13971790891708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1</v>
      </c>
      <c r="C8" s="3">
        <f>'BIZ kWh ENTRY'!AY167</f>
        <v>0</v>
      </c>
      <c r="D8" s="3">
        <f>'BIZ kWh ENTRY'!AZ167</f>
        <v>0</v>
      </c>
      <c r="E8" s="3">
        <f>'BIZ kWh ENTRY'!BA167</f>
        <v>0</v>
      </c>
      <c r="F8" s="3">
        <f>'BIZ kWh ENTRY'!BB167</f>
        <v>0</v>
      </c>
      <c r="G8" s="3">
        <f>'BIZ kWh ENTRY'!BC167</f>
        <v>0</v>
      </c>
      <c r="H8" s="3">
        <f>'BIZ kWh ENTRY'!BD167</f>
        <v>283712</v>
      </c>
      <c r="I8" s="3">
        <f>'BIZ kWh ENTRY'!BE167</f>
        <v>411375</v>
      </c>
      <c r="J8" s="3">
        <f>'BIZ kWh ENTRY'!BF167</f>
        <v>0</v>
      </c>
      <c r="K8" s="3">
        <f>'BIZ kWh ENTRY'!BG167</f>
        <v>0</v>
      </c>
      <c r="L8" s="3">
        <f>'BIZ kWh ENTRY'!BH167</f>
        <v>39129</v>
      </c>
      <c r="M8" s="3">
        <f>'BIZ kWh ENTRY'!BI167</f>
        <v>454989.32677426579</v>
      </c>
      <c r="N8" s="3">
        <f>'BIZ kWh ENTRY'!BJ167</f>
        <v>1982780.9226445779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3</v>
      </c>
      <c r="C11" s="3">
        <f>'BIZ kWh ENTRY'!AY170</f>
        <v>0</v>
      </c>
      <c r="D11" s="3">
        <f>'BIZ kWh ENTRY'!AZ170</f>
        <v>0</v>
      </c>
      <c r="E11" s="3">
        <f>'BIZ kWh ENTRY'!BA170</f>
        <v>0</v>
      </c>
      <c r="F11" s="3">
        <f>'BIZ kWh ENTRY'!BB170</f>
        <v>0</v>
      </c>
      <c r="G11" s="3">
        <f>'BIZ kWh ENTRY'!BC170</f>
        <v>0</v>
      </c>
      <c r="H11" s="3">
        <f>'BIZ kWh ENTRY'!BD170</f>
        <v>0</v>
      </c>
      <c r="I11" s="3">
        <f>'BIZ kWh ENTRY'!BE170</f>
        <v>0</v>
      </c>
      <c r="J11" s="3">
        <f>'BIZ kWh ENTRY'!BF170</f>
        <v>0</v>
      </c>
      <c r="K11" s="3">
        <f>'BIZ kWh ENTRY'!BG170</f>
        <v>0</v>
      </c>
      <c r="L11" s="3">
        <f>'BIZ kWh ENTRY'!BH170</f>
        <v>0</v>
      </c>
      <c r="M11" s="3">
        <f>'BIZ kWh ENTRY'!BI170</f>
        <v>141654.39039301439</v>
      </c>
      <c r="N11" s="3">
        <f>'BIZ kWh ENTRY'!BJ170</f>
        <v>649303.92307602847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4</v>
      </c>
      <c r="C12" s="3">
        <f>'BIZ kWh ENTRY'!AY171</f>
        <v>0</v>
      </c>
      <c r="D12" s="3">
        <f>'BIZ kWh ENTRY'!AZ171</f>
        <v>0</v>
      </c>
      <c r="E12" s="3">
        <f>'BIZ kWh ENTRY'!BA171</f>
        <v>2945</v>
      </c>
      <c r="F12" s="3">
        <f>'BIZ kWh ENTRY'!BB171</f>
        <v>0</v>
      </c>
      <c r="G12" s="3">
        <f>'BIZ kWh ENTRY'!BC171</f>
        <v>138648</v>
      </c>
      <c r="H12" s="3">
        <f>'BIZ kWh ENTRY'!BD171</f>
        <v>23804</v>
      </c>
      <c r="I12" s="3">
        <f>'BIZ kWh ENTRY'!BE171</f>
        <v>26807</v>
      </c>
      <c r="J12" s="3">
        <f>'BIZ kWh ENTRY'!BF171</f>
        <v>0</v>
      </c>
      <c r="K12" s="3">
        <f>'BIZ kWh ENTRY'!BG171</f>
        <v>348448</v>
      </c>
      <c r="L12" s="3">
        <f>'BIZ kWh ENTRY'!BH171</f>
        <v>15093</v>
      </c>
      <c r="M12" s="3">
        <f>'BIZ kWh ENTRY'!BI171</f>
        <v>204199.96747153546</v>
      </c>
      <c r="N12" s="3">
        <f>'BIZ kWh ENTRY'!BJ171</f>
        <v>411939.74433915777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14745.446876260472</v>
      </c>
      <c r="N13" s="3">
        <f>'BIZ kWh ENTRY'!BJ172</f>
        <v>60208.523129452042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23</v>
      </c>
      <c r="C14" s="3">
        <f>'BIZ kWh ENTRY'!AY173</f>
        <v>0</v>
      </c>
      <c r="D14" s="3">
        <f>'BIZ kWh ENTRY'!AZ173</f>
        <v>0</v>
      </c>
      <c r="E14" s="3">
        <f>'BIZ kWh ENTRY'!BA173</f>
        <v>0</v>
      </c>
      <c r="F14" s="3">
        <f>'BIZ kWh ENTRY'!BB173</f>
        <v>0</v>
      </c>
      <c r="G14" s="3">
        <f>'BIZ kWh ENTRY'!BC173</f>
        <v>0</v>
      </c>
      <c r="H14" s="3">
        <f>'BIZ kWh ENTRY'!BD173</f>
        <v>0</v>
      </c>
      <c r="I14" s="3">
        <f>'BIZ kWh ENTRY'!BE173</f>
        <v>136288</v>
      </c>
      <c r="J14" s="3">
        <f>'BIZ kWh ENTRY'!BF173</f>
        <v>0</v>
      </c>
      <c r="K14" s="3">
        <f>'BIZ kWh ENTRY'!BG173</f>
        <v>0</v>
      </c>
      <c r="L14" s="3">
        <f>'BIZ kWh ENTRY'!BH173</f>
        <v>0</v>
      </c>
      <c r="M14" s="3">
        <f>'BIZ kWh ENTRY'!BI173</f>
        <v>3433.1957819914228</v>
      </c>
      <c r="N14" s="3">
        <f>'BIZ kWh ENTRY'!BJ173</f>
        <v>6422.0957686337551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x14ac:dyDescent="0.35">
      <c r="A16" s="775"/>
      <c r="B16" s="11" t="s">
        <v>7</v>
      </c>
      <c r="C16" s="3">
        <f>'BIZ kWh ENTRY'!AY175</f>
        <v>0</v>
      </c>
      <c r="D16" s="3">
        <f>'BIZ kWh ENTRY'!AZ175</f>
        <v>0</v>
      </c>
      <c r="E16" s="3">
        <f>'BIZ kWh ENTRY'!BA175</f>
        <v>0</v>
      </c>
      <c r="F16" s="3">
        <f>'BIZ kWh ENTRY'!BB175</f>
        <v>0</v>
      </c>
      <c r="G16" s="3">
        <f>'BIZ kWh ENTRY'!BC175</f>
        <v>0</v>
      </c>
      <c r="H16" s="3">
        <f>'BIZ kWh ENTRY'!BD175</f>
        <v>0</v>
      </c>
      <c r="I16" s="3">
        <f>'BIZ kWh ENTRY'!BE175</f>
        <v>0</v>
      </c>
      <c r="J16" s="3">
        <f>'BIZ kWh ENTRY'!BF175</f>
        <v>0</v>
      </c>
      <c r="K16" s="3">
        <f>'BIZ kWh ENTRY'!BG175</f>
        <v>0</v>
      </c>
      <c r="L16" s="3">
        <f>'BIZ kWh ENTRY'!BH175</f>
        <v>0</v>
      </c>
      <c r="M16" s="3">
        <f>'BIZ kWh ENTRY'!BI175</f>
        <v>2288.797187994282</v>
      </c>
      <c r="N16" s="3">
        <f>'BIZ kWh ENTRY'!BJ175</f>
        <v>4281.3971790891701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ENTRY'!AY176</f>
        <v>0</v>
      </c>
      <c r="D17" s="3">
        <f>'BIZ kWh ENTRY'!AZ176</f>
        <v>0</v>
      </c>
      <c r="E17" s="3">
        <f>'BIZ kWh ENTRY'!BA176</f>
        <v>0</v>
      </c>
      <c r="F17" s="3">
        <f>'BIZ kWh ENTRY'!BB176</f>
        <v>0</v>
      </c>
      <c r="G17" s="3">
        <f>'BIZ kWh ENTRY'!BC176</f>
        <v>0</v>
      </c>
      <c r="H17" s="3">
        <f>'BIZ kWh ENTRY'!BD176</f>
        <v>0</v>
      </c>
      <c r="I17" s="3">
        <f>'BIZ kWh ENTRY'!BE176</f>
        <v>0</v>
      </c>
      <c r="J17" s="3">
        <f>'BIZ kWh ENTRY'!BF176</f>
        <v>0</v>
      </c>
      <c r="K17" s="3">
        <f>'BIZ kWh ENTRY'!BG176</f>
        <v>0</v>
      </c>
      <c r="L17" s="3">
        <f>'BIZ kWh ENTRY'!BH176</f>
        <v>0</v>
      </c>
      <c r="M17" s="3">
        <f>'BIZ kWh ENTRY'!BI176</f>
        <v>228.87971879942822</v>
      </c>
      <c r="N17" s="3">
        <f>'BIZ kWh ENTRY'!BJ176</f>
        <v>428.13971790891708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1M - RES'!B16</f>
        <v>Monthly kWh</v>
      </c>
      <c r="C19" s="256">
        <f>SUM(C5:C18)</f>
        <v>0</v>
      </c>
      <c r="D19" s="256">
        <f t="shared" ref="D19:AA19" si="1">SUM(D5:D18)</f>
        <v>0</v>
      </c>
      <c r="E19" s="256">
        <f t="shared" si="1"/>
        <v>449713</v>
      </c>
      <c r="F19" s="256">
        <f t="shared" si="1"/>
        <v>0</v>
      </c>
      <c r="G19" s="256">
        <f t="shared" si="1"/>
        <v>138648</v>
      </c>
      <c r="H19" s="256">
        <f t="shared" si="1"/>
        <v>307516</v>
      </c>
      <c r="I19" s="256">
        <f t="shared" si="1"/>
        <v>574470</v>
      </c>
      <c r="J19" s="256">
        <f t="shared" si="1"/>
        <v>0</v>
      </c>
      <c r="K19" s="256">
        <f t="shared" si="1"/>
        <v>348448</v>
      </c>
      <c r="L19" s="256">
        <f t="shared" si="1"/>
        <v>54222</v>
      </c>
      <c r="M19" s="256">
        <f t="shared" si="1"/>
        <v>1003258.1083573127</v>
      </c>
      <c r="N19" s="256">
        <f t="shared" si="1"/>
        <v>3846720.2213138556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281"/>
      <c r="N20" s="9"/>
      <c r="O20" s="281"/>
      <c r="P20" s="281"/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</row>
    <row r="22" spans="1:27" ht="16" thickBot="1" x14ac:dyDescent="0.4">
      <c r="A22" s="777" t="s">
        <v>15</v>
      </c>
      <c r="B22" s="17" t="s">
        <v>10</v>
      </c>
      <c r="C22" s="156">
        <f>C$4</f>
        <v>44562</v>
      </c>
      <c r="D22" s="156">
        <f t="shared" ref="D22:AA22" si="2">D$4</f>
        <v>44593</v>
      </c>
      <c r="E22" s="156">
        <f t="shared" si="2"/>
        <v>44621</v>
      </c>
      <c r="F22" s="156">
        <f t="shared" si="2"/>
        <v>44652</v>
      </c>
      <c r="G22" s="156">
        <f t="shared" si="2"/>
        <v>44682</v>
      </c>
      <c r="H22" s="156">
        <f t="shared" si="2"/>
        <v>44713</v>
      </c>
      <c r="I22" s="156">
        <f t="shared" si="2"/>
        <v>44743</v>
      </c>
      <c r="J22" s="156">
        <f t="shared" si="2"/>
        <v>44774</v>
      </c>
      <c r="K22" s="156">
        <f t="shared" si="2"/>
        <v>44805</v>
      </c>
      <c r="L22" s="156">
        <f t="shared" si="2"/>
        <v>44835</v>
      </c>
      <c r="M22" s="156">
        <f t="shared" si="2"/>
        <v>44866</v>
      </c>
      <c r="N22" s="156">
        <f t="shared" si="2"/>
        <v>44896</v>
      </c>
      <c r="O22" s="156">
        <f t="shared" si="2"/>
        <v>44927</v>
      </c>
      <c r="P22" s="156">
        <f t="shared" si="2"/>
        <v>44958</v>
      </c>
      <c r="Q22" s="156">
        <f t="shared" si="2"/>
        <v>44986</v>
      </c>
      <c r="R22" s="156">
        <f t="shared" si="2"/>
        <v>45017</v>
      </c>
      <c r="S22" s="156">
        <f t="shared" si="2"/>
        <v>45047</v>
      </c>
      <c r="T22" s="156">
        <f t="shared" si="2"/>
        <v>45078</v>
      </c>
      <c r="U22" s="156">
        <f t="shared" si="2"/>
        <v>45108</v>
      </c>
      <c r="V22" s="156">
        <f t="shared" si="2"/>
        <v>45139</v>
      </c>
      <c r="W22" s="156">
        <f t="shared" si="2"/>
        <v>45170</v>
      </c>
      <c r="X22" s="156">
        <f t="shared" si="2"/>
        <v>45200</v>
      </c>
      <c r="Y22" s="156">
        <f t="shared" si="2"/>
        <v>45231</v>
      </c>
      <c r="Z22" s="156">
        <f t="shared" si="2"/>
        <v>45261</v>
      </c>
      <c r="AA22" s="156">
        <f t="shared" si="2"/>
        <v>45292</v>
      </c>
    </row>
    <row r="23" spans="1:27" ht="15" customHeight="1" x14ac:dyDescent="0.35">
      <c r="A23" s="778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446768</v>
      </c>
      <c r="F23" s="3">
        <f t="shared" si="4"/>
        <v>446768</v>
      </c>
      <c r="G23" s="3">
        <f t="shared" si="4"/>
        <v>446768</v>
      </c>
      <c r="H23" s="399">
        <f t="shared" si="4"/>
        <v>446768</v>
      </c>
      <c r="I23" s="3">
        <f t="shared" si="4"/>
        <v>446768</v>
      </c>
      <c r="J23" s="3">
        <f t="shared" si="4"/>
        <v>446768</v>
      </c>
      <c r="K23" s="3">
        <f t="shared" si="4"/>
        <v>446768</v>
      </c>
      <c r="L23" s="3">
        <f t="shared" si="4"/>
        <v>446768</v>
      </c>
      <c r="M23" s="3">
        <f t="shared" si="4"/>
        <v>628257.22443465213</v>
      </c>
      <c r="N23" s="3">
        <f t="shared" si="4"/>
        <v>1359184.5601757509</v>
      </c>
      <c r="O23" s="3">
        <f t="shared" si="4"/>
        <v>1359184.5601757509</v>
      </c>
      <c r="P23" s="3">
        <f t="shared" si="4"/>
        <v>1359184.5601757509</v>
      </c>
      <c r="Q23" s="3">
        <f t="shared" si="4"/>
        <v>1359184.5601757509</v>
      </c>
      <c r="R23" s="3">
        <f t="shared" si="4"/>
        <v>1359184.5601757509</v>
      </c>
      <c r="S23" s="3">
        <f t="shared" si="4"/>
        <v>1359184.5601757509</v>
      </c>
      <c r="T23" s="3">
        <f t="shared" si="4"/>
        <v>1359184.5601757509</v>
      </c>
      <c r="U23" s="3">
        <f t="shared" si="4"/>
        <v>1359184.5601757509</v>
      </c>
      <c r="V23" s="3">
        <f t="shared" si="4"/>
        <v>1359184.5601757509</v>
      </c>
      <c r="W23" s="3">
        <f t="shared" si="4"/>
        <v>1359184.5601757509</v>
      </c>
      <c r="X23" s="3">
        <f t="shared" si="4"/>
        <v>1359184.5601757509</v>
      </c>
      <c r="Y23" s="3">
        <f t="shared" si="4"/>
        <v>1359184.5601757509</v>
      </c>
      <c r="Z23" s="3">
        <f t="shared" si="4"/>
        <v>1359184.5601757509</v>
      </c>
      <c r="AA23" s="3">
        <f t="shared" si="4"/>
        <v>1359184.5601757509</v>
      </c>
    </row>
    <row r="24" spans="1:27" x14ac:dyDescent="0.35">
      <c r="A24" s="778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99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</row>
    <row r="25" spans="1:27" x14ac:dyDescent="0.35">
      <c r="A25" s="778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99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228.87971879942822</v>
      </c>
      <c r="N25" s="3">
        <f t="shared" si="6"/>
        <v>657.01943670834532</v>
      </c>
      <c r="O25" s="3">
        <f t="shared" si="6"/>
        <v>657.01943670834532</v>
      </c>
      <c r="P25" s="3">
        <f t="shared" si="6"/>
        <v>657.01943670834532</v>
      </c>
      <c r="Q25" s="3">
        <f t="shared" si="6"/>
        <v>657.01943670834532</v>
      </c>
      <c r="R25" s="3">
        <f t="shared" si="6"/>
        <v>657.01943670834532</v>
      </c>
      <c r="S25" s="3">
        <f t="shared" si="6"/>
        <v>657.01943670834532</v>
      </c>
      <c r="T25" s="3">
        <f t="shared" si="6"/>
        <v>657.01943670834532</v>
      </c>
      <c r="U25" s="3">
        <f t="shared" si="6"/>
        <v>657.01943670834532</v>
      </c>
      <c r="V25" s="3">
        <f t="shared" si="6"/>
        <v>657.01943670834532</v>
      </c>
      <c r="W25" s="3">
        <f t="shared" si="6"/>
        <v>657.01943670834532</v>
      </c>
      <c r="X25" s="3">
        <f t="shared" si="6"/>
        <v>657.01943670834532</v>
      </c>
      <c r="Y25" s="3">
        <f t="shared" si="6"/>
        <v>657.01943670834532</v>
      </c>
      <c r="Z25" s="3">
        <f t="shared" si="6"/>
        <v>657.01943670834532</v>
      </c>
      <c r="AA25" s="3">
        <f t="shared" si="6"/>
        <v>657.01943670834532</v>
      </c>
    </row>
    <row r="26" spans="1:27" x14ac:dyDescent="0.35">
      <c r="A26" s="778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99">
        <f t="shared" si="7"/>
        <v>283712</v>
      </c>
      <c r="I26" s="3">
        <f t="shared" si="7"/>
        <v>695087</v>
      </c>
      <c r="J26" s="3">
        <f t="shared" si="7"/>
        <v>695087</v>
      </c>
      <c r="K26" s="3">
        <f t="shared" si="7"/>
        <v>695087</v>
      </c>
      <c r="L26" s="3">
        <f t="shared" si="7"/>
        <v>734216</v>
      </c>
      <c r="M26" s="3">
        <f t="shared" si="7"/>
        <v>1189205.3267742658</v>
      </c>
      <c r="N26" s="3">
        <f t="shared" si="7"/>
        <v>3171986.2494188435</v>
      </c>
      <c r="O26" s="3">
        <f t="shared" si="7"/>
        <v>3171986.2494188435</v>
      </c>
      <c r="P26" s="3">
        <f t="shared" si="7"/>
        <v>3171986.2494188435</v>
      </c>
      <c r="Q26" s="3">
        <f t="shared" si="7"/>
        <v>3171986.2494188435</v>
      </c>
      <c r="R26" s="3">
        <f t="shared" si="7"/>
        <v>3171986.2494188435</v>
      </c>
      <c r="S26" s="3">
        <f t="shared" si="7"/>
        <v>3171986.2494188435</v>
      </c>
      <c r="T26" s="3">
        <f t="shared" si="7"/>
        <v>3171986.2494188435</v>
      </c>
      <c r="U26" s="3">
        <f t="shared" si="7"/>
        <v>3171986.2494188435</v>
      </c>
      <c r="V26" s="3">
        <f t="shared" si="7"/>
        <v>3171986.2494188435</v>
      </c>
      <c r="W26" s="3">
        <f t="shared" si="7"/>
        <v>3171986.2494188435</v>
      </c>
      <c r="X26" s="3">
        <f t="shared" si="7"/>
        <v>3171986.2494188435</v>
      </c>
      <c r="Y26" s="3">
        <f t="shared" si="7"/>
        <v>3171986.2494188435</v>
      </c>
      <c r="Z26" s="3">
        <f t="shared" si="7"/>
        <v>3171986.2494188435</v>
      </c>
      <c r="AA26" s="3">
        <f t="shared" si="7"/>
        <v>3171986.2494188435</v>
      </c>
    </row>
    <row r="27" spans="1:27" x14ac:dyDescent="0.35">
      <c r="A27" s="778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99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3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</row>
    <row r="28" spans="1:27" x14ac:dyDescent="0.35">
      <c r="A28" s="778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99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</row>
    <row r="29" spans="1:27" x14ac:dyDescent="0.35">
      <c r="A29" s="778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99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141654.39039301439</v>
      </c>
      <c r="N29" s="3">
        <f t="shared" si="10"/>
        <v>790958.31346904289</v>
      </c>
      <c r="O29" s="3">
        <f t="shared" si="10"/>
        <v>790958.31346904289</v>
      </c>
      <c r="P29" s="3">
        <f t="shared" si="10"/>
        <v>790958.31346904289</v>
      </c>
      <c r="Q29" s="3">
        <f t="shared" si="10"/>
        <v>790958.31346904289</v>
      </c>
      <c r="R29" s="3">
        <f t="shared" si="10"/>
        <v>790958.31346904289</v>
      </c>
      <c r="S29" s="3">
        <f t="shared" si="10"/>
        <v>790958.31346904289</v>
      </c>
      <c r="T29" s="3">
        <f t="shared" si="10"/>
        <v>790958.31346904289</v>
      </c>
      <c r="U29" s="3">
        <f t="shared" si="10"/>
        <v>790958.31346904289</v>
      </c>
      <c r="V29" s="3">
        <f t="shared" si="10"/>
        <v>790958.31346904289</v>
      </c>
      <c r="W29" s="3">
        <f t="shared" si="10"/>
        <v>790958.31346904289</v>
      </c>
      <c r="X29" s="3">
        <f t="shared" si="10"/>
        <v>790958.31346904289</v>
      </c>
      <c r="Y29" s="3">
        <f t="shared" si="10"/>
        <v>790958.31346904289</v>
      </c>
      <c r="Z29" s="3">
        <f t="shared" si="10"/>
        <v>790958.31346904289</v>
      </c>
      <c r="AA29" s="3">
        <f t="shared" si="10"/>
        <v>790958.31346904289</v>
      </c>
    </row>
    <row r="30" spans="1:27" x14ac:dyDescent="0.35">
      <c r="A30" s="778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0</v>
      </c>
      <c r="E30" s="3">
        <f t="shared" si="11"/>
        <v>2945</v>
      </c>
      <c r="F30" s="3">
        <f t="shared" si="11"/>
        <v>2945</v>
      </c>
      <c r="G30" s="3">
        <f t="shared" si="11"/>
        <v>141593</v>
      </c>
      <c r="H30" s="399">
        <f t="shared" si="11"/>
        <v>165397</v>
      </c>
      <c r="I30" s="3">
        <f t="shared" si="11"/>
        <v>192204</v>
      </c>
      <c r="J30" s="3">
        <f t="shared" si="11"/>
        <v>192204</v>
      </c>
      <c r="K30" s="3">
        <f t="shared" si="11"/>
        <v>540652</v>
      </c>
      <c r="L30" s="3">
        <f t="shared" si="11"/>
        <v>555745</v>
      </c>
      <c r="M30" s="3">
        <f t="shared" si="11"/>
        <v>759944.96747153543</v>
      </c>
      <c r="N30" s="3">
        <f t="shared" si="11"/>
        <v>1171884.7118106931</v>
      </c>
      <c r="O30" s="3">
        <f t="shared" si="11"/>
        <v>1171884.7118106931</v>
      </c>
      <c r="P30" s="3">
        <f t="shared" si="11"/>
        <v>1171884.7118106931</v>
      </c>
      <c r="Q30" s="3">
        <f t="shared" si="11"/>
        <v>1171884.7118106931</v>
      </c>
      <c r="R30" s="3">
        <f t="shared" si="11"/>
        <v>1171884.7118106931</v>
      </c>
      <c r="S30" s="3">
        <f t="shared" si="11"/>
        <v>1171884.7118106931</v>
      </c>
      <c r="T30" s="3">
        <f t="shared" si="11"/>
        <v>1171884.7118106931</v>
      </c>
      <c r="U30" s="3">
        <f t="shared" si="11"/>
        <v>1171884.7118106931</v>
      </c>
      <c r="V30" s="3">
        <f t="shared" si="11"/>
        <v>1171884.7118106931</v>
      </c>
      <c r="W30" s="3">
        <f t="shared" si="11"/>
        <v>1171884.7118106931</v>
      </c>
      <c r="X30" s="3">
        <f t="shared" si="11"/>
        <v>1171884.7118106931</v>
      </c>
      <c r="Y30" s="3">
        <f t="shared" si="11"/>
        <v>1171884.7118106931</v>
      </c>
      <c r="Z30" s="3">
        <f t="shared" si="11"/>
        <v>1171884.7118106931</v>
      </c>
      <c r="AA30" s="3">
        <f t="shared" si="11"/>
        <v>1171884.7118106931</v>
      </c>
    </row>
    <row r="31" spans="1:27" x14ac:dyDescent="0.35">
      <c r="A31" s="778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99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14745.446876260472</v>
      </c>
      <c r="N31" s="3">
        <f t="shared" si="12"/>
        <v>74953.970005712516</v>
      </c>
      <c r="O31" s="3">
        <f t="shared" si="12"/>
        <v>74953.970005712516</v>
      </c>
      <c r="P31" s="3">
        <f t="shared" si="12"/>
        <v>74953.970005712516</v>
      </c>
      <c r="Q31" s="3">
        <f t="shared" si="12"/>
        <v>74953.970005712516</v>
      </c>
      <c r="R31" s="3">
        <f t="shared" si="12"/>
        <v>74953.970005712516</v>
      </c>
      <c r="S31" s="3">
        <f t="shared" si="12"/>
        <v>74953.970005712516</v>
      </c>
      <c r="T31" s="3">
        <f t="shared" si="12"/>
        <v>74953.970005712516</v>
      </c>
      <c r="U31" s="3">
        <f t="shared" si="12"/>
        <v>74953.970005712516</v>
      </c>
      <c r="V31" s="3">
        <f t="shared" si="12"/>
        <v>74953.970005712516</v>
      </c>
      <c r="W31" s="3">
        <f t="shared" si="12"/>
        <v>74953.970005712516</v>
      </c>
      <c r="X31" s="3">
        <f t="shared" si="12"/>
        <v>74953.970005712516</v>
      </c>
      <c r="Y31" s="3">
        <f t="shared" si="12"/>
        <v>74953.970005712516</v>
      </c>
      <c r="Z31" s="3">
        <f t="shared" si="12"/>
        <v>74953.970005712516</v>
      </c>
      <c r="AA31" s="3">
        <f t="shared" si="12"/>
        <v>74953.970005712516</v>
      </c>
    </row>
    <row r="32" spans="1:27" ht="15" customHeight="1" x14ac:dyDescent="0.35">
      <c r="A32" s="778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99">
        <f t="shared" si="13"/>
        <v>0</v>
      </c>
      <c r="I32" s="3">
        <f t="shared" si="13"/>
        <v>136288</v>
      </c>
      <c r="J32" s="3">
        <f t="shared" si="13"/>
        <v>136288</v>
      </c>
      <c r="K32" s="3">
        <f t="shared" si="13"/>
        <v>136288</v>
      </c>
      <c r="L32" s="3">
        <f t="shared" si="13"/>
        <v>136288</v>
      </c>
      <c r="M32" s="3">
        <f t="shared" si="13"/>
        <v>139721.19578199141</v>
      </c>
      <c r="N32" s="3">
        <f t="shared" si="13"/>
        <v>146143.29155062517</v>
      </c>
      <c r="O32" s="3">
        <f t="shared" si="13"/>
        <v>146143.29155062517</v>
      </c>
      <c r="P32" s="3">
        <f t="shared" si="13"/>
        <v>146143.29155062517</v>
      </c>
      <c r="Q32" s="3">
        <f t="shared" si="13"/>
        <v>146143.29155062517</v>
      </c>
      <c r="R32" s="3">
        <f t="shared" si="13"/>
        <v>146143.29155062517</v>
      </c>
      <c r="S32" s="3">
        <f t="shared" si="13"/>
        <v>146143.29155062517</v>
      </c>
      <c r="T32" s="3">
        <f t="shared" si="13"/>
        <v>146143.29155062517</v>
      </c>
      <c r="U32" s="3">
        <f t="shared" si="13"/>
        <v>146143.29155062517</v>
      </c>
      <c r="V32" s="3">
        <f t="shared" si="13"/>
        <v>146143.29155062517</v>
      </c>
      <c r="W32" s="3">
        <f t="shared" si="13"/>
        <v>146143.29155062517</v>
      </c>
      <c r="X32" s="3">
        <f t="shared" si="13"/>
        <v>146143.29155062517</v>
      </c>
      <c r="Y32" s="3">
        <f t="shared" si="13"/>
        <v>146143.29155062517</v>
      </c>
      <c r="Z32" s="3">
        <f t="shared" si="13"/>
        <v>146143.29155062517</v>
      </c>
      <c r="AA32" s="3">
        <f t="shared" si="13"/>
        <v>146143.29155062517</v>
      </c>
    </row>
    <row r="33" spans="1:27" x14ac:dyDescent="0.35">
      <c r="A33" s="778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99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3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</row>
    <row r="34" spans="1:27" x14ac:dyDescent="0.35">
      <c r="A34" s="778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99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2288.797187994282</v>
      </c>
      <c r="N34" s="3">
        <f t="shared" si="15"/>
        <v>6570.1943670834517</v>
      </c>
      <c r="O34" s="3">
        <f t="shared" si="15"/>
        <v>6570.1943670834517</v>
      </c>
      <c r="P34" s="3">
        <f t="shared" si="15"/>
        <v>6570.1943670834517</v>
      </c>
      <c r="Q34" s="3">
        <f t="shared" si="15"/>
        <v>6570.1943670834517</v>
      </c>
      <c r="R34" s="3">
        <f t="shared" si="15"/>
        <v>6570.1943670834517</v>
      </c>
      <c r="S34" s="3">
        <f t="shared" si="15"/>
        <v>6570.1943670834517</v>
      </c>
      <c r="T34" s="3">
        <f t="shared" si="15"/>
        <v>6570.1943670834517</v>
      </c>
      <c r="U34" s="3">
        <f t="shared" si="15"/>
        <v>6570.1943670834517</v>
      </c>
      <c r="V34" s="3">
        <f t="shared" si="15"/>
        <v>6570.1943670834517</v>
      </c>
      <c r="W34" s="3">
        <f t="shared" si="15"/>
        <v>6570.1943670834517</v>
      </c>
      <c r="X34" s="3">
        <f t="shared" si="15"/>
        <v>6570.1943670834517</v>
      </c>
      <c r="Y34" s="3">
        <f t="shared" si="15"/>
        <v>6570.1943670834517</v>
      </c>
      <c r="Z34" s="3">
        <f t="shared" si="15"/>
        <v>6570.1943670834517</v>
      </c>
      <c r="AA34" s="3">
        <f t="shared" si="15"/>
        <v>6570.1943670834517</v>
      </c>
    </row>
    <row r="35" spans="1:27" x14ac:dyDescent="0.35">
      <c r="A35" s="778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99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228.87971879942822</v>
      </c>
      <c r="N35" s="3">
        <f t="shared" si="16"/>
        <v>657.01943670834532</v>
      </c>
      <c r="O35" s="3">
        <f t="shared" si="16"/>
        <v>657.01943670834532</v>
      </c>
      <c r="P35" s="3">
        <f t="shared" si="16"/>
        <v>657.01943670834532</v>
      </c>
      <c r="Q35" s="3">
        <f t="shared" si="16"/>
        <v>657.01943670834532</v>
      </c>
      <c r="R35" s="3">
        <f t="shared" si="16"/>
        <v>657.01943670834532</v>
      </c>
      <c r="S35" s="3">
        <f t="shared" si="16"/>
        <v>657.01943670834532</v>
      </c>
      <c r="T35" s="3">
        <f t="shared" si="16"/>
        <v>657.01943670834532</v>
      </c>
      <c r="U35" s="3">
        <f t="shared" si="16"/>
        <v>657.01943670834532</v>
      </c>
      <c r="V35" s="3">
        <f t="shared" si="16"/>
        <v>657.01943670834532</v>
      </c>
      <c r="W35" s="3">
        <f t="shared" si="16"/>
        <v>657.01943670834532</v>
      </c>
      <c r="X35" s="3">
        <f t="shared" si="16"/>
        <v>657.01943670834532</v>
      </c>
      <c r="Y35" s="3">
        <f t="shared" si="16"/>
        <v>657.01943670834532</v>
      </c>
      <c r="Z35" s="3">
        <f t="shared" si="16"/>
        <v>657.01943670834532</v>
      </c>
      <c r="AA35" s="3">
        <f t="shared" si="16"/>
        <v>657.01943670834532</v>
      </c>
    </row>
    <row r="36" spans="1:27" ht="15" customHeight="1" x14ac:dyDescent="0.35">
      <c r="A36" s="778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255" t="str">
        <f t="shared" si="3"/>
        <v>Monthly kWh</v>
      </c>
      <c r="C37" s="256">
        <f>SUM(C23:C36)</f>
        <v>0</v>
      </c>
      <c r="D37" s="256">
        <f t="shared" ref="D37:AA37" si="17">SUM(D23:D36)</f>
        <v>0</v>
      </c>
      <c r="E37" s="256">
        <f t="shared" si="17"/>
        <v>449713</v>
      </c>
      <c r="F37" s="256">
        <f t="shared" si="17"/>
        <v>449713</v>
      </c>
      <c r="G37" s="256">
        <f t="shared" si="17"/>
        <v>588361</v>
      </c>
      <c r="H37" s="256">
        <f t="shared" si="17"/>
        <v>895877</v>
      </c>
      <c r="I37" s="256">
        <f t="shared" si="17"/>
        <v>1470347</v>
      </c>
      <c r="J37" s="256">
        <f t="shared" si="17"/>
        <v>1470347</v>
      </c>
      <c r="K37" s="256">
        <f t="shared" si="17"/>
        <v>1818795</v>
      </c>
      <c r="L37" s="256">
        <f t="shared" si="17"/>
        <v>1873017</v>
      </c>
      <c r="M37" s="256">
        <f t="shared" si="17"/>
        <v>2876275.1083573126</v>
      </c>
      <c r="N37" s="256">
        <f t="shared" si="17"/>
        <v>6722995.3296711687</v>
      </c>
      <c r="O37" s="256">
        <f t="shared" si="17"/>
        <v>6722995.3296711687</v>
      </c>
      <c r="P37" s="256">
        <f t="shared" si="17"/>
        <v>6722995.3296711687</v>
      </c>
      <c r="Q37" s="256">
        <f t="shared" si="17"/>
        <v>6722995.3296711687</v>
      </c>
      <c r="R37" s="256">
        <f t="shared" si="17"/>
        <v>6722995.3296711687</v>
      </c>
      <c r="S37" s="256">
        <f t="shared" si="17"/>
        <v>6722995.3296711687</v>
      </c>
      <c r="T37" s="256">
        <f t="shared" si="17"/>
        <v>6722995.3296711687</v>
      </c>
      <c r="U37" s="256">
        <f t="shared" si="17"/>
        <v>6722995.3296711687</v>
      </c>
      <c r="V37" s="256">
        <f t="shared" si="17"/>
        <v>6722995.3296711687</v>
      </c>
      <c r="W37" s="256">
        <f t="shared" si="17"/>
        <v>6722995.3296711687</v>
      </c>
      <c r="X37" s="256">
        <f t="shared" si="17"/>
        <v>6722995.3296711687</v>
      </c>
      <c r="Y37" s="256">
        <f t="shared" si="17"/>
        <v>6722995.3296711687</v>
      </c>
      <c r="Z37" s="256">
        <f t="shared" si="17"/>
        <v>6722995.3296711687</v>
      </c>
      <c r="AA37" s="256">
        <f t="shared" si="17"/>
        <v>6722995.3296711687</v>
      </c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281"/>
      <c r="N38" s="346" t="s">
        <v>214</v>
      </c>
      <c r="O38" s="345">
        <f>SUM(C5:N18)</f>
        <v>6722995.3296711668</v>
      </c>
      <c r="P38" s="281"/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572" t="s">
        <v>300</v>
      </c>
      <c r="V39" s="140"/>
      <c r="W39" s="140"/>
      <c r="X39" s="140"/>
      <c r="Y39" s="140"/>
      <c r="Z39" s="140"/>
      <c r="AA39" s="140"/>
    </row>
    <row r="40" spans="1:27" ht="16" thickBot="1" x14ac:dyDescent="0.4">
      <c r="A40" s="780" t="s">
        <v>16</v>
      </c>
      <c r="B40" s="17" t="s">
        <v>10</v>
      </c>
      <c r="C40" s="156">
        <f>C$4</f>
        <v>44562</v>
      </c>
      <c r="D40" s="156">
        <f t="shared" ref="D40:AA40" si="18">D$4</f>
        <v>44593</v>
      </c>
      <c r="E40" s="156">
        <f t="shared" si="18"/>
        <v>44621</v>
      </c>
      <c r="F40" s="156">
        <f t="shared" si="18"/>
        <v>44652</v>
      </c>
      <c r="G40" s="156">
        <f t="shared" si="18"/>
        <v>44682</v>
      </c>
      <c r="H40" s="156">
        <f t="shared" si="18"/>
        <v>44713</v>
      </c>
      <c r="I40" s="156">
        <f t="shared" si="18"/>
        <v>44743</v>
      </c>
      <c r="J40" s="156">
        <f t="shared" si="18"/>
        <v>44774</v>
      </c>
      <c r="K40" s="156">
        <f t="shared" si="18"/>
        <v>44805</v>
      </c>
      <c r="L40" s="156">
        <f t="shared" si="18"/>
        <v>44835</v>
      </c>
      <c r="M40" s="156">
        <f t="shared" si="18"/>
        <v>44866</v>
      </c>
      <c r="N40" s="156">
        <f t="shared" si="18"/>
        <v>44896</v>
      </c>
      <c r="O40" s="156">
        <f t="shared" si="18"/>
        <v>44927</v>
      </c>
      <c r="P40" s="156">
        <f t="shared" si="18"/>
        <v>44958</v>
      </c>
      <c r="Q40" s="156">
        <f t="shared" si="18"/>
        <v>44986</v>
      </c>
      <c r="R40" s="156">
        <f t="shared" si="18"/>
        <v>45017</v>
      </c>
      <c r="S40" s="156">
        <f t="shared" si="18"/>
        <v>45047</v>
      </c>
      <c r="T40" s="156">
        <f t="shared" si="18"/>
        <v>45078</v>
      </c>
      <c r="U40" s="156">
        <f t="shared" si="18"/>
        <v>45108</v>
      </c>
      <c r="V40" s="156">
        <f t="shared" si="18"/>
        <v>45139</v>
      </c>
      <c r="W40" s="156">
        <f t="shared" si="18"/>
        <v>45170</v>
      </c>
      <c r="X40" s="156">
        <f t="shared" si="18"/>
        <v>45200</v>
      </c>
      <c r="Y40" s="156">
        <f t="shared" si="18"/>
        <v>45231</v>
      </c>
      <c r="Z40" s="156">
        <f t="shared" si="18"/>
        <v>45261</v>
      </c>
      <c r="AA40" s="156">
        <f t="shared" si="18"/>
        <v>45292</v>
      </c>
    </row>
    <row r="41" spans="1:27" ht="15" customHeight="1" x14ac:dyDescent="0.35">
      <c r="A41" s="781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399">
        <f>H23</f>
        <v>446768</v>
      </c>
      <c r="V41" s="3">
        <f t="shared" si="20"/>
        <v>446768</v>
      </c>
      <c r="W41" s="3">
        <f t="shared" si="20"/>
        <v>446768</v>
      </c>
      <c r="X41" s="3">
        <f t="shared" si="20"/>
        <v>446768</v>
      </c>
      <c r="Y41" s="3">
        <f t="shared" si="20"/>
        <v>446768</v>
      </c>
      <c r="Z41" s="3">
        <f t="shared" si="20"/>
        <v>446768</v>
      </c>
      <c r="AA41" s="3">
        <f t="shared" si="20"/>
        <v>446768</v>
      </c>
    </row>
    <row r="42" spans="1:27" x14ac:dyDescent="0.35">
      <c r="A42" s="781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399">
        <f t="shared" ref="U42:U53" si="22">H24</f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35">
      <c r="A43" s="781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3">
        <f t="shared" si="23"/>
        <v>0</v>
      </c>
      <c r="U43" s="399">
        <f t="shared" si="22"/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</row>
    <row r="44" spans="1:27" x14ac:dyDescent="0.35">
      <c r="A44" s="781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3">
        <f t="shared" si="24"/>
        <v>0</v>
      </c>
      <c r="U44" s="399">
        <f t="shared" si="22"/>
        <v>283712</v>
      </c>
      <c r="V44" s="3">
        <f t="shared" si="24"/>
        <v>283712</v>
      </c>
      <c r="W44" s="3">
        <f t="shared" si="24"/>
        <v>283712</v>
      </c>
      <c r="X44" s="3">
        <f t="shared" si="24"/>
        <v>283712</v>
      </c>
      <c r="Y44" s="3">
        <f t="shared" si="24"/>
        <v>283712</v>
      </c>
      <c r="Z44" s="3">
        <f t="shared" si="24"/>
        <v>283712</v>
      </c>
      <c r="AA44" s="3">
        <f t="shared" si="24"/>
        <v>283712</v>
      </c>
    </row>
    <row r="45" spans="1:27" x14ac:dyDescent="0.35">
      <c r="A45" s="781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3">
        <f t="shared" si="25"/>
        <v>0</v>
      </c>
      <c r="U45" s="399">
        <f t="shared" si="22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35">
      <c r="A46" s="781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3">
        <f t="shared" si="26"/>
        <v>0</v>
      </c>
      <c r="U46" s="399">
        <f t="shared" si="22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35">
      <c r="A47" s="781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3">
        <f t="shared" si="27"/>
        <v>0</v>
      </c>
      <c r="U47" s="399">
        <f t="shared" si="22"/>
        <v>0</v>
      </c>
      <c r="V47" s="3">
        <f t="shared" si="27"/>
        <v>0</v>
      </c>
      <c r="W47" s="3">
        <f t="shared" si="27"/>
        <v>0</v>
      </c>
      <c r="X47" s="3">
        <f t="shared" si="27"/>
        <v>0</v>
      </c>
      <c r="Y47" s="3">
        <f t="shared" si="27"/>
        <v>0</v>
      </c>
      <c r="Z47" s="3">
        <f t="shared" si="27"/>
        <v>0</v>
      </c>
      <c r="AA47" s="3">
        <f t="shared" si="27"/>
        <v>0</v>
      </c>
    </row>
    <row r="48" spans="1:27" x14ac:dyDescent="0.35">
      <c r="A48" s="781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3">
        <f t="shared" si="28"/>
        <v>0</v>
      </c>
      <c r="U48" s="399">
        <f t="shared" si="22"/>
        <v>165397</v>
      </c>
      <c r="V48" s="3">
        <f t="shared" si="28"/>
        <v>165397</v>
      </c>
      <c r="W48" s="3">
        <f t="shared" si="28"/>
        <v>165397</v>
      </c>
      <c r="X48" s="3">
        <f t="shared" si="28"/>
        <v>165397</v>
      </c>
      <c r="Y48" s="3">
        <f t="shared" si="28"/>
        <v>165397</v>
      </c>
      <c r="Z48" s="3">
        <f t="shared" si="28"/>
        <v>165397</v>
      </c>
      <c r="AA48" s="3">
        <f t="shared" si="28"/>
        <v>165397</v>
      </c>
    </row>
    <row r="49" spans="1:27" x14ac:dyDescent="0.35">
      <c r="A49" s="781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3">
        <f t="shared" si="29"/>
        <v>0</v>
      </c>
      <c r="U49" s="399">
        <f t="shared" si="22"/>
        <v>0</v>
      </c>
      <c r="V49" s="3">
        <f t="shared" si="29"/>
        <v>0</v>
      </c>
      <c r="W49" s="3">
        <f t="shared" si="29"/>
        <v>0</v>
      </c>
      <c r="X49" s="3">
        <f t="shared" si="29"/>
        <v>0</v>
      </c>
      <c r="Y49" s="3">
        <f t="shared" si="29"/>
        <v>0</v>
      </c>
      <c r="Z49" s="3">
        <f t="shared" si="29"/>
        <v>0</v>
      </c>
      <c r="AA49" s="3">
        <f t="shared" si="29"/>
        <v>0</v>
      </c>
    </row>
    <row r="50" spans="1:27" ht="15" customHeight="1" x14ac:dyDescent="0.35">
      <c r="A50" s="781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3">
        <f t="shared" si="30"/>
        <v>0</v>
      </c>
      <c r="U50" s="399">
        <f t="shared" si="22"/>
        <v>0</v>
      </c>
      <c r="V50" s="3">
        <f t="shared" si="30"/>
        <v>0</v>
      </c>
      <c r="W50" s="3">
        <f t="shared" si="30"/>
        <v>0</v>
      </c>
      <c r="X50" s="3">
        <f t="shared" si="30"/>
        <v>0</v>
      </c>
      <c r="Y50" s="3">
        <f t="shared" si="30"/>
        <v>0</v>
      </c>
      <c r="Z50" s="3">
        <f t="shared" si="30"/>
        <v>0</v>
      </c>
      <c r="AA50" s="3">
        <f t="shared" si="30"/>
        <v>0</v>
      </c>
    </row>
    <row r="51" spans="1:27" x14ac:dyDescent="0.35">
      <c r="A51" s="781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3">
        <f t="shared" si="31"/>
        <v>0</v>
      </c>
      <c r="U51" s="399">
        <f t="shared" si="22"/>
        <v>0</v>
      </c>
      <c r="V51" s="3">
        <f t="shared" si="31"/>
        <v>0</v>
      </c>
      <c r="W51" s="3">
        <f t="shared" si="31"/>
        <v>0</v>
      </c>
      <c r="X51" s="3">
        <f t="shared" si="31"/>
        <v>0</v>
      </c>
      <c r="Y51" s="3">
        <f t="shared" si="31"/>
        <v>0</v>
      </c>
      <c r="Z51" s="3">
        <f t="shared" si="31"/>
        <v>0</v>
      </c>
      <c r="AA51" s="3">
        <f t="shared" si="31"/>
        <v>0</v>
      </c>
    </row>
    <row r="52" spans="1:27" x14ac:dyDescent="0.35">
      <c r="A52" s="781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3">
        <f t="shared" si="32"/>
        <v>0</v>
      </c>
      <c r="U52" s="399">
        <f t="shared" si="22"/>
        <v>0</v>
      </c>
      <c r="V52" s="3">
        <f t="shared" si="32"/>
        <v>0</v>
      </c>
      <c r="W52" s="3">
        <f t="shared" si="32"/>
        <v>0</v>
      </c>
      <c r="X52" s="3">
        <f t="shared" si="32"/>
        <v>0</v>
      </c>
      <c r="Y52" s="3">
        <f t="shared" si="32"/>
        <v>0</v>
      </c>
      <c r="Z52" s="3">
        <f t="shared" si="32"/>
        <v>0</v>
      </c>
      <c r="AA52" s="3">
        <f t="shared" si="32"/>
        <v>0</v>
      </c>
    </row>
    <row r="53" spans="1:27" x14ac:dyDescent="0.35">
      <c r="A53" s="781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3">
        <f t="shared" si="33"/>
        <v>0</v>
      </c>
      <c r="U53" s="399">
        <f t="shared" si="22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35">
      <c r="A54" s="781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19"/>
        <v>Monthly kWh</v>
      </c>
      <c r="C55" s="256">
        <f>SUM(C41:C54)</f>
        <v>0</v>
      </c>
      <c r="D55" s="256">
        <f t="shared" ref="D55:AA55" si="34">SUM(D41:D54)</f>
        <v>0</v>
      </c>
      <c r="E55" s="256">
        <f t="shared" si="34"/>
        <v>0</v>
      </c>
      <c r="F55" s="256">
        <f t="shared" si="34"/>
        <v>0</v>
      </c>
      <c r="G55" s="256">
        <f t="shared" si="34"/>
        <v>0</v>
      </c>
      <c r="H55" s="256">
        <f t="shared" si="34"/>
        <v>0</v>
      </c>
      <c r="I55" s="256">
        <f t="shared" si="34"/>
        <v>0</v>
      </c>
      <c r="J55" s="256">
        <f t="shared" si="34"/>
        <v>0</v>
      </c>
      <c r="K55" s="256">
        <f t="shared" si="34"/>
        <v>0</v>
      </c>
      <c r="L55" s="256">
        <f t="shared" si="34"/>
        <v>0</v>
      </c>
      <c r="M55" s="256">
        <f t="shared" si="34"/>
        <v>0</v>
      </c>
      <c r="N55" s="256">
        <f t="shared" si="34"/>
        <v>0</v>
      </c>
      <c r="O55" s="256">
        <f t="shared" si="34"/>
        <v>0</v>
      </c>
      <c r="P55" s="256">
        <f t="shared" si="34"/>
        <v>0</v>
      </c>
      <c r="Q55" s="256">
        <f t="shared" si="34"/>
        <v>0</v>
      </c>
      <c r="R55" s="256">
        <f t="shared" si="34"/>
        <v>0</v>
      </c>
      <c r="S55" s="256">
        <f t="shared" si="34"/>
        <v>0</v>
      </c>
      <c r="T55" s="256">
        <f t="shared" si="34"/>
        <v>0</v>
      </c>
      <c r="U55" s="256">
        <f t="shared" si="34"/>
        <v>895877</v>
      </c>
      <c r="V55" s="256">
        <f t="shared" si="34"/>
        <v>895877</v>
      </c>
      <c r="W55" s="256">
        <f t="shared" si="34"/>
        <v>895877</v>
      </c>
      <c r="X55" s="256">
        <f t="shared" si="34"/>
        <v>895877</v>
      </c>
      <c r="Y55" s="256">
        <f t="shared" si="34"/>
        <v>895877</v>
      </c>
      <c r="Z55" s="256">
        <f t="shared" si="34"/>
        <v>895877</v>
      </c>
      <c r="AA55" s="256">
        <f t="shared" si="34"/>
        <v>895877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</row>
    <row r="58" spans="1:27" ht="16" thickBot="1" x14ac:dyDescent="0.4">
      <c r="A58" s="783" t="s">
        <v>17</v>
      </c>
      <c r="B58" s="17" t="s">
        <v>10</v>
      </c>
      <c r="C58" s="156">
        <f>C$4</f>
        <v>44562</v>
      </c>
      <c r="D58" s="156">
        <f t="shared" ref="D58:AA58" si="35">D$4</f>
        <v>44593</v>
      </c>
      <c r="E58" s="156">
        <f t="shared" si="35"/>
        <v>44621</v>
      </c>
      <c r="F58" s="156">
        <f t="shared" si="35"/>
        <v>44652</v>
      </c>
      <c r="G58" s="156">
        <f t="shared" si="35"/>
        <v>44682</v>
      </c>
      <c r="H58" s="156">
        <f t="shared" si="35"/>
        <v>44713</v>
      </c>
      <c r="I58" s="156">
        <f t="shared" si="35"/>
        <v>44743</v>
      </c>
      <c r="J58" s="156">
        <f t="shared" si="35"/>
        <v>44774</v>
      </c>
      <c r="K58" s="156">
        <f t="shared" si="35"/>
        <v>44805</v>
      </c>
      <c r="L58" s="156">
        <f t="shared" si="35"/>
        <v>44835</v>
      </c>
      <c r="M58" s="156">
        <f t="shared" si="35"/>
        <v>44866</v>
      </c>
      <c r="N58" s="156">
        <f t="shared" si="35"/>
        <v>44896</v>
      </c>
      <c r="O58" s="156">
        <f t="shared" si="35"/>
        <v>44927</v>
      </c>
      <c r="P58" s="156">
        <f t="shared" si="35"/>
        <v>44958</v>
      </c>
      <c r="Q58" s="156">
        <f t="shared" si="35"/>
        <v>44986</v>
      </c>
      <c r="R58" s="156">
        <f t="shared" si="35"/>
        <v>45017</v>
      </c>
      <c r="S58" s="156">
        <f t="shared" si="35"/>
        <v>45047</v>
      </c>
      <c r="T58" s="156">
        <f t="shared" si="35"/>
        <v>45078</v>
      </c>
      <c r="U58" s="156">
        <f t="shared" si="35"/>
        <v>45108</v>
      </c>
      <c r="V58" s="156">
        <f t="shared" si="35"/>
        <v>45139</v>
      </c>
      <c r="W58" s="156">
        <f t="shared" si="35"/>
        <v>45170</v>
      </c>
      <c r="X58" s="156">
        <f t="shared" si="35"/>
        <v>45200</v>
      </c>
      <c r="Y58" s="156">
        <f t="shared" si="35"/>
        <v>45231</v>
      </c>
      <c r="Z58" s="156">
        <f t="shared" si="35"/>
        <v>45261</v>
      </c>
      <c r="AA58" s="156">
        <f t="shared" si="35"/>
        <v>45292</v>
      </c>
    </row>
    <row r="59" spans="1:27" ht="15" customHeight="1" x14ac:dyDescent="0.35">
      <c r="A59" s="784"/>
      <c r="B59" s="13" t="str">
        <f t="shared" ref="B59:B72" si="36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A59" si="37">((E5*0.5)+D23-E41)*E78*E93*E$2</f>
        <v>477.00258830975525</v>
      </c>
      <c r="F59" s="26">
        <f t="shared" si="37"/>
        <v>869.28620372415367</v>
      </c>
      <c r="G59" s="26">
        <f t="shared" si="37"/>
        <v>1005.9009996433861</v>
      </c>
      <c r="H59" s="26">
        <f t="shared" si="37"/>
        <v>1616.877657087</v>
      </c>
      <c r="I59" s="26">
        <f t="shared" si="37"/>
        <v>1646.1848791520745</v>
      </c>
      <c r="J59" s="26">
        <f t="shared" si="37"/>
        <v>1703.5386674840686</v>
      </c>
      <c r="K59" s="26">
        <f t="shared" si="37"/>
        <v>1676.5233339964029</v>
      </c>
      <c r="L59" s="26">
        <f t="shared" si="37"/>
        <v>1107.4332149541276</v>
      </c>
      <c r="M59" s="26">
        <f t="shared" si="37"/>
        <v>1217.6720599956789</v>
      </c>
      <c r="N59" s="26">
        <f t="shared" si="37"/>
        <v>2222.0377109200422</v>
      </c>
      <c r="O59" s="26">
        <f t="shared" si="37"/>
        <v>2779.1638567394734</v>
      </c>
      <c r="P59" s="26">
        <f t="shared" si="37"/>
        <v>2526.8259213576393</v>
      </c>
      <c r="Q59" s="26">
        <f t="shared" si="37"/>
        <v>2902.332097171191</v>
      </c>
      <c r="R59" s="26">
        <f t="shared" si="37"/>
        <v>2644.5949272903654</v>
      </c>
      <c r="S59" s="26">
        <f t="shared" si="37"/>
        <v>3060.2127005081911</v>
      </c>
      <c r="T59" s="26">
        <f t="shared" si="37"/>
        <v>4918.9627439874666</v>
      </c>
      <c r="U59" s="26">
        <f t="shared" si="37"/>
        <v>3361.9380637137619</v>
      </c>
      <c r="V59" s="26">
        <f t="shared" si="37"/>
        <v>3479.0694300222849</v>
      </c>
      <c r="W59" s="26">
        <f t="shared" si="37"/>
        <v>3423.8970863163427</v>
      </c>
      <c r="X59" s="26">
        <f t="shared" si="37"/>
        <v>2261.6669157433344</v>
      </c>
      <c r="Y59" s="26">
        <f t="shared" si="37"/>
        <v>2066.9731782110648</v>
      </c>
      <c r="Z59" s="26">
        <f t="shared" si="37"/>
        <v>2040.2348591819502</v>
      </c>
      <c r="AA59" s="26">
        <f t="shared" si="37"/>
        <v>1865.6444464047731</v>
      </c>
    </row>
    <row r="60" spans="1:27" ht="15.5" x14ac:dyDescent="0.35">
      <c r="A60" s="784"/>
      <c r="B60" s="13" t="str">
        <f t="shared" si="36"/>
        <v>Building Shell</v>
      </c>
      <c r="C60" s="26">
        <f t="shared" ref="C60:C71" si="38">((C6*0.5)-C42)*C79*C94*C$2</f>
        <v>0</v>
      </c>
      <c r="D60" s="26">
        <f t="shared" ref="D60:AA60" si="39">((D6*0.5)+C24-D42)*D79*D94*D$2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  <c r="R60" s="26">
        <f t="shared" si="39"/>
        <v>0</v>
      </c>
      <c r="S60" s="26">
        <f t="shared" si="39"/>
        <v>0</v>
      </c>
      <c r="T60" s="26">
        <f t="shared" si="39"/>
        <v>0</v>
      </c>
      <c r="U60" s="26">
        <f t="shared" si="39"/>
        <v>0</v>
      </c>
      <c r="V60" s="26">
        <f t="shared" si="39"/>
        <v>0</v>
      </c>
      <c r="W60" s="26">
        <f t="shared" si="39"/>
        <v>0</v>
      </c>
      <c r="X60" s="26">
        <f t="shared" si="39"/>
        <v>0</v>
      </c>
      <c r="Y60" s="26">
        <f t="shared" si="39"/>
        <v>0</v>
      </c>
      <c r="Z60" s="26">
        <f t="shared" si="39"/>
        <v>0</v>
      </c>
      <c r="AA60" s="26">
        <f t="shared" si="39"/>
        <v>0</v>
      </c>
    </row>
    <row r="61" spans="1:27" ht="15.5" x14ac:dyDescent="0.35">
      <c r="A61" s="784"/>
      <c r="B61" s="13" t="str">
        <f t="shared" si="36"/>
        <v>Cooking</v>
      </c>
      <c r="C61" s="26">
        <f t="shared" si="38"/>
        <v>0</v>
      </c>
      <c r="D61" s="26">
        <f t="shared" ref="D61:AA61" si="40">((D7*0.5)+C25-D43)*D80*D95*D$2</f>
        <v>0</v>
      </c>
      <c r="E61" s="26">
        <f t="shared" si="40"/>
        <v>0</v>
      </c>
      <c r="F61" s="26">
        <f t="shared" si="40"/>
        <v>0</v>
      </c>
      <c r="G61" s="26">
        <f t="shared" si="40"/>
        <v>0</v>
      </c>
      <c r="H61" s="26">
        <f t="shared" si="40"/>
        <v>0</v>
      </c>
      <c r="I61" s="26">
        <f t="shared" si="40"/>
        <v>0</v>
      </c>
      <c r="J61" s="26">
        <f t="shared" si="40"/>
        <v>0</v>
      </c>
      <c r="K61" s="26">
        <f t="shared" si="40"/>
        <v>0</v>
      </c>
      <c r="L61" s="26">
        <f t="shared" si="40"/>
        <v>0</v>
      </c>
      <c r="M61" s="26">
        <f t="shared" si="40"/>
        <v>0.26240468854718024</v>
      </c>
      <c r="N61" s="26">
        <f t="shared" si="40"/>
        <v>1.0662561266937036</v>
      </c>
      <c r="O61" s="26">
        <f t="shared" si="40"/>
        <v>1.3434191929020589</v>
      </c>
      <c r="P61" s="26">
        <f t="shared" si="40"/>
        <v>1.2233557197558045</v>
      </c>
      <c r="Q61" s="26">
        <f t="shared" si="40"/>
        <v>1.4418368573436573</v>
      </c>
      <c r="R61" s="26">
        <f t="shared" si="40"/>
        <v>1.2998250287844104</v>
      </c>
      <c r="S61" s="26">
        <f t="shared" si="40"/>
        <v>1.5897055699210412</v>
      </c>
      <c r="T61" s="26">
        <f t="shared" si="40"/>
        <v>2.7300104332973736</v>
      </c>
      <c r="U61" s="26">
        <f t="shared" si="40"/>
        <v>2.4684339302194851</v>
      </c>
      <c r="V61" s="26">
        <f t="shared" si="40"/>
        <v>2.7285758252141896</v>
      </c>
      <c r="W61" s="26">
        <f t="shared" si="40"/>
        <v>2.7750361164063455</v>
      </c>
      <c r="X61" s="26">
        <f t="shared" si="40"/>
        <v>1.7877746866463009</v>
      </c>
      <c r="Y61" s="26">
        <f t="shared" si="40"/>
        <v>1.506511643436429</v>
      </c>
      <c r="Z61" s="26">
        <f t="shared" si="40"/>
        <v>1.5815592449584903</v>
      </c>
      <c r="AA61" s="26">
        <f t="shared" si="40"/>
        <v>1.3434191929020589</v>
      </c>
    </row>
    <row r="62" spans="1:27" ht="15.5" x14ac:dyDescent="0.35">
      <c r="A62" s="784"/>
      <c r="B62" s="13" t="str">
        <f t="shared" si="36"/>
        <v>Cooling</v>
      </c>
      <c r="C62" s="26">
        <f t="shared" si="38"/>
        <v>0</v>
      </c>
      <c r="D62" s="26">
        <f t="shared" ref="D62:AA62" si="41">((D8*0.5)+C26-D44)*D81*D96*D$2</f>
        <v>0</v>
      </c>
      <c r="E62" s="26">
        <f t="shared" si="41"/>
        <v>0</v>
      </c>
      <c r="F62" s="26">
        <f t="shared" si="41"/>
        <v>0</v>
      </c>
      <c r="G62" s="26">
        <f t="shared" si="41"/>
        <v>0</v>
      </c>
      <c r="H62" s="26">
        <f t="shared" si="41"/>
        <v>1954.914252778344</v>
      </c>
      <c r="I62" s="26">
        <f t="shared" si="41"/>
        <v>7340.6815044685964</v>
      </c>
      <c r="J62" s="26">
        <f t="shared" si="41"/>
        <v>11314.823249316019</v>
      </c>
      <c r="K62" s="26">
        <f t="shared" si="41"/>
        <v>5365.6220161100664</v>
      </c>
      <c r="L62" s="26">
        <f t="shared" si="41"/>
        <v>394.30739812652223</v>
      </c>
      <c r="M62" s="26">
        <f t="shared" si="41"/>
        <v>98.785609493202742</v>
      </c>
      <c r="N62" s="26">
        <f t="shared" si="41"/>
        <v>2.377316928762212</v>
      </c>
      <c r="O62" s="26">
        <f t="shared" si="41"/>
        <v>0.32420110178610134</v>
      </c>
      <c r="P62" s="26">
        <f t="shared" si="41"/>
        <v>13.346278690194506</v>
      </c>
      <c r="Q62" s="26">
        <f t="shared" si="41"/>
        <v>390.98652875403832</v>
      </c>
      <c r="R62" s="26">
        <f t="shared" si="41"/>
        <v>1735.7536925004797</v>
      </c>
      <c r="S62" s="26">
        <f t="shared" si="41"/>
        <v>7742.6863898018109</v>
      </c>
      <c r="T62" s="26">
        <f t="shared" si="41"/>
        <v>43713.069088412332</v>
      </c>
      <c r="U62" s="26">
        <f t="shared" si="41"/>
        <v>43322.278348346954</v>
      </c>
      <c r="V62" s="26">
        <f t="shared" si="41"/>
        <v>47016.147083350872</v>
      </c>
      <c r="W62" s="26">
        <f t="shared" si="41"/>
        <v>22295.608896793528</v>
      </c>
      <c r="X62" s="26">
        <f t="shared" si="41"/>
        <v>1593.598984070107</v>
      </c>
      <c r="Y62" s="26">
        <f t="shared" si="41"/>
        <v>296.67959707077591</v>
      </c>
      <c r="Z62" s="26">
        <f t="shared" si="41"/>
        <v>3.1488381778656143</v>
      </c>
      <c r="AA62" s="26">
        <f t="shared" si="41"/>
        <v>0.29520357917490142</v>
      </c>
    </row>
    <row r="63" spans="1:27" ht="15.5" x14ac:dyDescent="0.35">
      <c r="A63" s="784"/>
      <c r="B63" s="13" t="str">
        <f t="shared" si="36"/>
        <v>Ext Lighting</v>
      </c>
      <c r="C63" s="26">
        <f t="shared" si="38"/>
        <v>0</v>
      </c>
      <c r="D63" s="26">
        <f t="shared" ref="D63:AA63" si="42">((D9*0.5)+C27-D45)*D82*D97*D$2</f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0</v>
      </c>
      <c r="K63" s="26">
        <f t="shared" si="42"/>
        <v>0</v>
      </c>
      <c r="L63" s="26">
        <f t="shared" si="42"/>
        <v>0</v>
      </c>
      <c r="M63" s="26">
        <f t="shared" si="42"/>
        <v>0</v>
      </c>
      <c r="N63" s="26">
        <f t="shared" si="42"/>
        <v>0</v>
      </c>
      <c r="O63" s="26">
        <f t="shared" si="42"/>
        <v>0</v>
      </c>
      <c r="P63" s="26">
        <f t="shared" si="42"/>
        <v>0</v>
      </c>
      <c r="Q63" s="26">
        <f t="shared" si="42"/>
        <v>0</v>
      </c>
      <c r="R63" s="26">
        <f t="shared" si="42"/>
        <v>0</v>
      </c>
      <c r="S63" s="26">
        <f t="shared" si="42"/>
        <v>0</v>
      </c>
      <c r="T63" s="26">
        <f t="shared" si="42"/>
        <v>0</v>
      </c>
      <c r="U63" s="26">
        <f t="shared" si="42"/>
        <v>0</v>
      </c>
      <c r="V63" s="26">
        <f t="shared" si="42"/>
        <v>0</v>
      </c>
      <c r="W63" s="26">
        <f t="shared" si="42"/>
        <v>0</v>
      </c>
      <c r="X63" s="26">
        <f t="shared" si="42"/>
        <v>0</v>
      </c>
      <c r="Y63" s="26">
        <f t="shared" si="42"/>
        <v>0</v>
      </c>
      <c r="Z63" s="26">
        <f t="shared" si="42"/>
        <v>0</v>
      </c>
      <c r="AA63" s="26">
        <f t="shared" si="42"/>
        <v>0</v>
      </c>
    </row>
    <row r="64" spans="1:27" ht="15.5" x14ac:dyDescent="0.35">
      <c r="A64" s="784"/>
      <c r="B64" s="13" t="str">
        <f t="shared" si="36"/>
        <v>Heating</v>
      </c>
      <c r="C64" s="26">
        <f t="shared" si="38"/>
        <v>0</v>
      </c>
      <c r="D64" s="26">
        <f t="shared" ref="D64:AA64" si="43">((D10*0.5)+C28-D46)*D83*D98*D$2</f>
        <v>0</v>
      </c>
      <c r="E64" s="26">
        <f t="shared" si="43"/>
        <v>0</v>
      </c>
      <c r="F64" s="26">
        <f t="shared" si="43"/>
        <v>0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0</v>
      </c>
      <c r="K64" s="26">
        <f t="shared" si="43"/>
        <v>0</v>
      </c>
      <c r="L64" s="26">
        <f t="shared" si="43"/>
        <v>0</v>
      </c>
      <c r="M64" s="26">
        <f t="shared" si="43"/>
        <v>0</v>
      </c>
      <c r="N64" s="26">
        <f t="shared" si="43"/>
        <v>0</v>
      </c>
      <c r="O64" s="26">
        <f t="shared" si="43"/>
        <v>0</v>
      </c>
      <c r="P64" s="26">
        <f t="shared" si="43"/>
        <v>0</v>
      </c>
      <c r="Q64" s="26">
        <f t="shared" si="43"/>
        <v>0</v>
      </c>
      <c r="R64" s="26">
        <f t="shared" si="43"/>
        <v>0</v>
      </c>
      <c r="S64" s="26">
        <f t="shared" si="43"/>
        <v>0</v>
      </c>
      <c r="T64" s="26">
        <f t="shared" si="43"/>
        <v>0</v>
      </c>
      <c r="U64" s="26">
        <f t="shared" si="43"/>
        <v>0</v>
      </c>
      <c r="V64" s="26">
        <f t="shared" si="43"/>
        <v>0</v>
      </c>
      <c r="W64" s="26">
        <f t="shared" si="43"/>
        <v>0</v>
      </c>
      <c r="X64" s="26">
        <f t="shared" si="43"/>
        <v>0</v>
      </c>
      <c r="Y64" s="26">
        <f t="shared" si="43"/>
        <v>0</v>
      </c>
      <c r="Z64" s="26">
        <f t="shared" si="43"/>
        <v>0</v>
      </c>
      <c r="AA64" s="26">
        <f t="shared" si="43"/>
        <v>0</v>
      </c>
    </row>
    <row r="65" spans="1:29" ht="15.5" x14ac:dyDescent="0.35">
      <c r="A65" s="784"/>
      <c r="B65" s="13" t="str">
        <f t="shared" si="36"/>
        <v>HVAC</v>
      </c>
      <c r="C65" s="26">
        <f t="shared" si="38"/>
        <v>0</v>
      </c>
      <c r="D65" s="26">
        <f t="shared" ref="D65:AA65" si="44">((D11*0.5)+C29-D47)*D84*D99*D$2</f>
        <v>0</v>
      </c>
      <c r="E65" s="26">
        <f t="shared" si="44"/>
        <v>0</v>
      </c>
      <c r="F65" s="26">
        <f t="shared" si="44"/>
        <v>0</v>
      </c>
      <c r="G65" s="26">
        <f t="shared" si="44"/>
        <v>0</v>
      </c>
      <c r="H65" s="26">
        <f t="shared" si="44"/>
        <v>0</v>
      </c>
      <c r="I65" s="26">
        <f t="shared" si="44"/>
        <v>0</v>
      </c>
      <c r="J65" s="26">
        <f t="shared" si="44"/>
        <v>0</v>
      </c>
      <c r="K65" s="26">
        <f t="shared" si="44"/>
        <v>0</v>
      </c>
      <c r="L65" s="26">
        <f t="shared" si="44"/>
        <v>0</v>
      </c>
      <c r="M65" s="26">
        <f t="shared" si="44"/>
        <v>150.18153019656225</v>
      </c>
      <c r="N65" s="26">
        <f t="shared" si="44"/>
        <v>1228.8880861567786</v>
      </c>
      <c r="O65" s="26">
        <f t="shared" si="44"/>
        <v>2402.1450067613841</v>
      </c>
      <c r="P65" s="26">
        <f t="shared" si="44"/>
        <v>1981.7915776069394</v>
      </c>
      <c r="Q65" s="26">
        <f t="shared" si="44"/>
        <v>1523.3615517219521</v>
      </c>
      <c r="R65" s="26">
        <f t="shared" si="44"/>
        <v>806.29031747928968</v>
      </c>
      <c r="S65" s="26">
        <f t="shared" si="44"/>
        <v>1132.8401845378926</v>
      </c>
      <c r="T65" s="26">
        <f t="shared" si="44"/>
        <v>5347.2879932874039</v>
      </c>
      <c r="U65" s="26">
        <f t="shared" si="44"/>
        <v>5804.6653902556654</v>
      </c>
      <c r="V65" s="26">
        <f t="shared" si="44"/>
        <v>6304.7789989495213</v>
      </c>
      <c r="W65" s="26">
        <f t="shared" si="44"/>
        <v>3048.0485047756802</v>
      </c>
      <c r="X65" s="26">
        <f t="shared" si="44"/>
        <v>849.36138563851898</v>
      </c>
      <c r="Y65" s="26">
        <f t="shared" si="44"/>
        <v>1677.1429323002608</v>
      </c>
      <c r="Z65" s="26">
        <f t="shared" si="44"/>
        <v>2084.4649532300041</v>
      </c>
      <c r="AA65" s="26">
        <f t="shared" si="44"/>
        <v>2402.1450067613841</v>
      </c>
    </row>
    <row r="66" spans="1:29" ht="15.5" x14ac:dyDescent="0.35">
      <c r="A66" s="784"/>
      <c r="B66" s="13" t="str">
        <f t="shared" si="36"/>
        <v>Lighting</v>
      </c>
      <c r="C66" s="26">
        <f t="shared" si="38"/>
        <v>0</v>
      </c>
      <c r="D66" s="26">
        <f t="shared" ref="D66:AA66" si="45">((D12*0.5)+C30-D48)*D85*D100*D$2</f>
        <v>0</v>
      </c>
      <c r="E66" s="26">
        <f t="shared" si="45"/>
        <v>2.9626028964448121</v>
      </c>
      <c r="F66" s="26">
        <f t="shared" si="45"/>
        <v>5.9682165282960007</v>
      </c>
      <c r="G66" s="26">
        <f t="shared" si="45"/>
        <v>192.41222061699494</v>
      </c>
      <c r="H66" s="26">
        <f t="shared" si="45"/>
        <v>562.2145081518363</v>
      </c>
      <c r="I66" s="26">
        <f t="shared" si="45"/>
        <v>806.47459161983988</v>
      </c>
      <c r="J66" s="26">
        <f t="shared" si="45"/>
        <v>717.73221104663742</v>
      </c>
      <c r="K66" s="26">
        <f t="shared" si="45"/>
        <v>1425.916536209121</v>
      </c>
      <c r="L66" s="26">
        <f t="shared" si="45"/>
        <v>1651.8660179102335</v>
      </c>
      <c r="M66" s="26">
        <f t="shared" si="45"/>
        <v>1450.6593653672185</v>
      </c>
      <c r="N66" s="26">
        <f t="shared" si="45"/>
        <v>2191.0134654892113</v>
      </c>
      <c r="O66" s="26">
        <f t="shared" si="45"/>
        <v>2772.3608439430404</v>
      </c>
      <c r="P66" s="26">
        <f t="shared" si="45"/>
        <v>2086.439170216971</v>
      </c>
      <c r="Q66" s="26">
        <f t="shared" si="45"/>
        <v>2357.7786359998327</v>
      </c>
      <c r="R66" s="26">
        <f t="shared" si="45"/>
        <v>2374.8936184332679</v>
      </c>
      <c r="S66" s="26">
        <f t="shared" si="45"/>
        <v>3120.0783144446809</v>
      </c>
      <c r="T66" s="26">
        <f t="shared" si="45"/>
        <v>4292.3260488048818</v>
      </c>
      <c r="U66" s="26">
        <f t="shared" si="45"/>
        <v>4539.7343203901328</v>
      </c>
      <c r="V66" s="26">
        <f t="shared" si="45"/>
        <v>3758.4475390166681</v>
      </c>
      <c r="W66" s="26">
        <f t="shared" si="45"/>
        <v>3916.6424830038854</v>
      </c>
      <c r="X66" s="26">
        <f t="shared" si="45"/>
        <v>3032.8117435277773</v>
      </c>
      <c r="Y66" s="26">
        <f t="shared" si="45"/>
        <v>2219.4755016200911</v>
      </c>
      <c r="Z66" s="26">
        <f t="shared" si="45"/>
        <v>2283.04612262299</v>
      </c>
      <c r="AA66" s="26">
        <f t="shared" si="45"/>
        <v>2381.0764779262236</v>
      </c>
    </row>
    <row r="67" spans="1:29" ht="15.5" x14ac:dyDescent="0.35">
      <c r="A67" s="784"/>
      <c r="B67" s="13" t="str">
        <f t="shared" si="36"/>
        <v>Miscellaneous</v>
      </c>
      <c r="C67" s="26">
        <f t="shared" si="38"/>
        <v>0</v>
      </c>
      <c r="D67" s="26">
        <f t="shared" ref="D67:AA67" si="46">((D13*0.5)+C31-D49)*D86*D101*D$2</f>
        <v>0</v>
      </c>
      <c r="E67" s="26">
        <f t="shared" si="46"/>
        <v>0</v>
      </c>
      <c r="F67" s="26">
        <f t="shared" si="46"/>
        <v>0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0</v>
      </c>
      <c r="K67" s="26">
        <f t="shared" si="46"/>
        <v>0</v>
      </c>
      <c r="L67" s="26">
        <f t="shared" si="46"/>
        <v>0</v>
      </c>
      <c r="M67" s="26">
        <f t="shared" si="46"/>
        <v>16.70204406860816</v>
      </c>
      <c r="N67" s="26">
        <f t="shared" si="46"/>
        <v>100.28745923662541</v>
      </c>
      <c r="O67" s="26">
        <f t="shared" si="46"/>
        <v>153.26054346296806</v>
      </c>
      <c r="P67" s="26">
        <f t="shared" si="46"/>
        <v>139.34504545475954</v>
      </c>
      <c r="Q67" s="26">
        <f t="shared" si="46"/>
        <v>160.05281352655797</v>
      </c>
      <c r="R67" s="26">
        <f t="shared" si="46"/>
        <v>145.83956783010399</v>
      </c>
      <c r="S67" s="26">
        <f t="shared" si="46"/>
        <v>168.75934121509729</v>
      </c>
      <c r="T67" s="26">
        <f t="shared" si="46"/>
        <v>271.26248838816946</v>
      </c>
      <c r="U67" s="26">
        <f t="shared" si="46"/>
        <v>276.17934152809084</v>
      </c>
      <c r="V67" s="26">
        <f t="shared" si="46"/>
        <v>285.80154842372855</v>
      </c>
      <c r="W67" s="26">
        <f t="shared" si="46"/>
        <v>281.2692039050325</v>
      </c>
      <c r="X67" s="26">
        <f t="shared" si="46"/>
        <v>185.79333340123165</v>
      </c>
      <c r="Y67" s="26">
        <f t="shared" si="46"/>
        <v>169.79946700266157</v>
      </c>
      <c r="Z67" s="26">
        <f t="shared" si="46"/>
        <v>167.60294487670919</v>
      </c>
      <c r="AA67" s="26">
        <f t="shared" si="46"/>
        <v>153.26054346296806</v>
      </c>
    </row>
    <row r="68" spans="1:29" ht="15.75" customHeight="1" x14ac:dyDescent="0.35">
      <c r="A68" s="784"/>
      <c r="B68" s="13" t="str">
        <f t="shared" si="36"/>
        <v>Motors</v>
      </c>
      <c r="C68" s="26">
        <f t="shared" si="38"/>
        <v>0</v>
      </c>
      <c r="D68" s="26">
        <f t="shared" ref="D68:AA68" si="47">((D14*0.5)+C32-D50)*D87*D102*D$2</f>
        <v>0</v>
      </c>
      <c r="E68" s="26">
        <f t="shared" si="47"/>
        <v>0</v>
      </c>
      <c r="F68" s="26">
        <f t="shared" si="47"/>
        <v>0</v>
      </c>
      <c r="G68" s="26">
        <f t="shared" si="47"/>
        <v>0</v>
      </c>
      <c r="H68" s="26">
        <f t="shared" si="47"/>
        <v>0</v>
      </c>
      <c r="I68" s="26">
        <f t="shared" si="47"/>
        <v>251.0869677437484</v>
      </c>
      <c r="J68" s="26">
        <f t="shared" si="47"/>
        <v>519.66989111590078</v>
      </c>
      <c r="K68" s="26">
        <f t="shared" si="47"/>
        <v>511.42877767365115</v>
      </c>
      <c r="L68" s="26">
        <f t="shared" si="47"/>
        <v>337.82602603514158</v>
      </c>
      <c r="M68" s="26">
        <f t="shared" si="47"/>
        <v>312.63330233237525</v>
      </c>
      <c r="N68" s="26">
        <f t="shared" si="47"/>
        <v>319.60768661730486</v>
      </c>
      <c r="O68" s="26">
        <f t="shared" si="47"/>
        <v>298.82340167984125</v>
      </c>
      <c r="P68" s="26">
        <f t="shared" si="47"/>
        <v>271.69132739037042</v>
      </c>
      <c r="Q68" s="26">
        <f t="shared" si="47"/>
        <v>312.06679231169369</v>
      </c>
      <c r="R68" s="26">
        <f t="shared" si="47"/>
        <v>284.35417736228902</v>
      </c>
      <c r="S68" s="26">
        <f t="shared" si="47"/>
        <v>329.04255242530496</v>
      </c>
      <c r="T68" s="26">
        <f t="shared" si="47"/>
        <v>528.9005095292348</v>
      </c>
      <c r="U68" s="26">
        <f t="shared" si="47"/>
        <v>538.4872612634573</v>
      </c>
      <c r="V68" s="26">
        <f t="shared" si="47"/>
        <v>557.24838876080594</v>
      </c>
      <c r="W68" s="26">
        <f t="shared" si="47"/>
        <v>548.41134188586136</v>
      </c>
      <c r="X68" s="26">
        <f t="shared" si="47"/>
        <v>362.25498515087753</v>
      </c>
      <c r="Y68" s="26">
        <f t="shared" si="47"/>
        <v>331.07056249881742</v>
      </c>
      <c r="Z68" s="26">
        <f t="shared" si="47"/>
        <v>326.78784107090644</v>
      </c>
      <c r="AA68" s="26">
        <f t="shared" si="47"/>
        <v>298.82340167984125</v>
      </c>
    </row>
    <row r="69" spans="1:29" ht="15.5" x14ac:dyDescent="0.35">
      <c r="A69" s="784"/>
      <c r="B69" s="13" t="str">
        <f t="shared" si="36"/>
        <v>Process</v>
      </c>
      <c r="C69" s="26">
        <f t="shared" si="38"/>
        <v>0</v>
      </c>
      <c r="D69" s="26">
        <f t="shared" ref="D69:AA69" si="48">((D15*0.5)+C33-D51)*D88*D103*D$2</f>
        <v>0</v>
      </c>
      <c r="E69" s="26">
        <f t="shared" si="48"/>
        <v>0</v>
      </c>
      <c r="F69" s="26">
        <f t="shared" si="48"/>
        <v>0</v>
      </c>
      <c r="G69" s="26">
        <f t="shared" si="48"/>
        <v>0</v>
      </c>
      <c r="H69" s="26">
        <f t="shared" si="48"/>
        <v>0</v>
      </c>
      <c r="I69" s="26">
        <f t="shared" si="48"/>
        <v>0</v>
      </c>
      <c r="J69" s="26">
        <f t="shared" si="48"/>
        <v>0</v>
      </c>
      <c r="K69" s="26">
        <f t="shared" si="48"/>
        <v>0</v>
      </c>
      <c r="L69" s="26">
        <f t="shared" si="48"/>
        <v>0</v>
      </c>
      <c r="M69" s="26">
        <f t="shared" si="48"/>
        <v>0</v>
      </c>
      <c r="N69" s="26">
        <f t="shared" si="48"/>
        <v>0</v>
      </c>
      <c r="O69" s="26">
        <f t="shared" si="48"/>
        <v>0</v>
      </c>
      <c r="P69" s="26">
        <f t="shared" si="48"/>
        <v>0</v>
      </c>
      <c r="Q69" s="26">
        <f t="shared" si="48"/>
        <v>0</v>
      </c>
      <c r="R69" s="26">
        <f t="shared" si="48"/>
        <v>0</v>
      </c>
      <c r="S69" s="26">
        <f t="shared" si="48"/>
        <v>0</v>
      </c>
      <c r="T69" s="26">
        <f t="shared" si="48"/>
        <v>0</v>
      </c>
      <c r="U69" s="26">
        <f t="shared" si="48"/>
        <v>0</v>
      </c>
      <c r="V69" s="26">
        <f t="shared" si="48"/>
        <v>0</v>
      </c>
      <c r="W69" s="26">
        <f t="shared" si="48"/>
        <v>0</v>
      </c>
      <c r="X69" s="26">
        <f t="shared" si="48"/>
        <v>0</v>
      </c>
      <c r="Y69" s="26">
        <f t="shared" si="48"/>
        <v>0</v>
      </c>
      <c r="Z69" s="26">
        <f t="shared" si="48"/>
        <v>0</v>
      </c>
      <c r="AA69" s="26">
        <f t="shared" si="48"/>
        <v>0</v>
      </c>
    </row>
    <row r="70" spans="1:29" ht="15.5" x14ac:dyDescent="0.35">
      <c r="A70" s="784"/>
      <c r="B70" s="13" t="str">
        <f t="shared" si="36"/>
        <v>Refrigeration</v>
      </c>
      <c r="C70" s="26">
        <f t="shared" si="38"/>
        <v>0</v>
      </c>
      <c r="D70" s="26">
        <f t="shared" ref="D70:AA70" si="49">((D16*0.5)+C34-D52)*D89*D104*D$2</f>
        <v>0</v>
      </c>
      <c r="E70" s="26">
        <f t="shared" si="49"/>
        <v>0</v>
      </c>
      <c r="F70" s="26">
        <f t="shared" si="49"/>
        <v>0</v>
      </c>
      <c r="G70" s="26">
        <f t="shared" si="49"/>
        <v>0</v>
      </c>
      <c r="H70" s="26">
        <f t="shared" si="49"/>
        <v>0</v>
      </c>
      <c r="I70" s="26">
        <f t="shared" si="49"/>
        <v>0</v>
      </c>
      <c r="J70" s="26">
        <f t="shared" si="49"/>
        <v>0</v>
      </c>
      <c r="K70" s="26">
        <f t="shared" si="49"/>
        <v>0</v>
      </c>
      <c r="L70" s="26">
        <f t="shared" si="49"/>
        <v>0</v>
      </c>
      <c r="M70" s="26">
        <f t="shared" si="49"/>
        <v>2.3702331039470494</v>
      </c>
      <c r="N70" s="26">
        <f t="shared" si="49"/>
        <v>9.1916150112070092</v>
      </c>
      <c r="O70" s="26">
        <f t="shared" si="49"/>
        <v>12.503359103965119</v>
      </c>
      <c r="P70" s="26">
        <f t="shared" si="49"/>
        <v>11.378629007572467</v>
      </c>
      <c r="Q70" s="26">
        <f t="shared" si="49"/>
        <v>13.417554781663261</v>
      </c>
      <c r="R70" s="26">
        <f t="shared" si="49"/>
        <v>12.776813261186298</v>
      </c>
      <c r="S70" s="26">
        <f t="shared" si="49"/>
        <v>14.073017366960279</v>
      </c>
      <c r="T70" s="26">
        <f t="shared" si="49"/>
        <v>23.07732967442994</v>
      </c>
      <c r="U70" s="26">
        <f t="shared" si="49"/>
        <v>22.471052163695145</v>
      </c>
      <c r="V70" s="26">
        <f t="shared" si="49"/>
        <v>23.773510024550436</v>
      </c>
      <c r="W70" s="26">
        <f t="shared" si="49"/>
        <v>22.993942086982205</v>
      </c>
      <c r="X70" s="26">
        <f t="shared" si="49"/>
        <v>15.219131632644141</v>
      </c>
      <c r="Y70" s="26">
        <f t="shared" si="49"/>
        <v>13.607926704833519</v>
      </c>
      <c r="Z70" s="26">
        <f t="shared" si="49"/>
        <v>13.633763345539636</v>
      </c>
      <c r="AA70" s="26">
        <f t="shared" si="49"/>
        <v>12.503359103965119</v>
      </c>
    </row>
    <row r="71" spans="1:29" ht="15.5" x14ac:dyDescent="0.35">
      <c r="A71" s="784"/>
      <c r="B71" s="13" t="str">
        <f t="shared" si="36"/>
        <v>Water Heating</v>
      </c>
      <c r="C71" s="26">
        <f t="shared" si="38"/>
        <v>0</v>
      </c>
      <c r="D71" s="26">
        <f t="shared" ref="D71:AA71" si="50">((D17*0.5)+C35-D53)*D90*D105*D$2</f>
        <v>0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0.26204047460811586</v>
      </c>
      <c r="N71" s="26">
        <f t="shared" si="50"/>
        <v>1.148964054925778</v>
      </c>
      <c r="O71" s="26">
        <f t="shared" si="50"/>
        <v>1.6187093016501797</v>
      </c>
      <c r="P71" s="26">
        <f t="shared" si="50"/>
        <v>1.3594469853160884</v>
      </c>
      <c r="Q71" s="26">
        <f t="shared" si="50"/>
        <v>1.467795261063858</v>
      </c>
      <c r="R71" s="26">
        <f t="shared" si="50"/>
        <v>1.270054116565777</v>
      </c>
      <c r="S71" s="26">
        <f t="shared" si="50"/>
        <v>1.4518757245433545</v>
      </c>
      <c r="T71" s="26">
        <f t="shared" si="50"/>
        <v>2.4626643565451882</v>
      </c>
      <c r="U71" s="26">
        <f t="shared" si="50"/>
        <v>2.0493584704193757</v>
      </c>
      <c r="V71" s="26">
        <f t="shared" si="50"/>
        <v>2.3769599252684972</v>
      </c>
      <c r="W71" s="26">
        <f t="shared" si="50"/>
        <v>2.460593089827682</v>
      </c>
      <c r="X71" s="26">
        <f t="shared" si="50"/>
        <v>1.7147095313715808</v>
      </c>
      <c r="Y71" s="26">
        <f t="shared" si="50"/>
        <v>1.5044206269117615</v>
      </c>
      <c r="Z71" s="26">
        <f t="shared" si="50"/>
        <v>1.7042384823875072</v>
      </c>
      <c r="AA71" s="26">
        <f t="shared" si="50"/>
        <v>1.6187093016501797</v>
      </c>
    </row>
    <row r="72" spans="1:29" ht="15.75" customHeight="1" x14ac:dyDescent="0.35">
      <c r="A72" s="784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0</v>
      </c>
      <c r="E73" s="26">
        <f t="shared" ref="E73:AA73" si="51">SUM(E59:E72)</f>
        <v>479.96519120620007</v>
      </c>
      <c r="F73" s="26">
        <f t="shared" si="51"/>
        <v>875.25442025244968</v>
      </c>
      <c r="G73" s="26">
        <f t="shared" si="51"/>
        <v>1198.3132202603811</v>
      </c>
      <c r="H73" s="26">
        <f t="shared" si="51"/>
        <v>4134.0064180171803</v>
      </c>
      <c r="I73" s="26">
        <f t="shared" si="51"/>
        <v>10044.427942984257</v>
      </c>
      <c r="J73" s="26">
        <f t="shared" si="51"/>
        <v>14255.764018962625</v>
      </c>
      <c r="K73" s="26">
        <f t="shared" si="51"/>
        <v>8979.4906639892415</v>
      </c>
      <c r="L73" s="26">
        <f t="shared" si="51"/>
        <v>3491.432657026025</v>
      </c>
      <c r="M73" s="26">
        <f t="shared" si="51"/>
        <v>3249.5285897207477</v>
      </c>
      <c r="N73" s="26">
        <f t="shared" si="51"/>
        <v>6075.6185605415521</v>
      </c>
      <c r="O73" s="26">
        <f t="shared" si="51"/>
        <v>8421.5433412870116</v>
      </c>
      <c r="P73" s="26">
        <f t="shared" si="51"/>
        <v>7033.4007524295175</v>
      </c>
      <c r="Q73" s="26">
        <f t="shared" si="51"/>
        <v>7662.9056063853359</v>
      </c>
      <c r="R73" s="26">
        <f t="shared" si="51"/>
        <v>8007.0729933023331</v>
      </c>
      <c r="S73" s="26">
        <f t="shared" si="51"/>
        <v>15570.734081594403</v>
      </c>
      <c r="T73" s="26">
        <f t="shared" si="51"/>
        <v>59100.078876873769</v>
      </c>
      <c r="U73" s="26">
        <f t="shared" si="51"/>
        <v>57870.271570062396</v>
      </c>
      <c r="V73" s="26">
        <f t="shared" si="51"/>
        <v>61430.372034298911</v>
      </c>
      <c r="W73" s="26">
        <f t="shared" si="51"/>
        <v>33542.107087973549</v>
      </c>
      <c r="X73" s="26">
        <f t="shared" si="51"/>
        <v>8304.208963382509</v>
      </c>
      <c r="Y73" s="26">
        <f t="shared" si="51"/>
        <v>6777.7600976788544</v>
      </c>
      <c r="Z73" s="26">
        <f t="shared" si="51"/>
        <v>6922.2051202333105</v>
      </c>
      <c r="AA73" s="26">
        <f t="shared" si="51"/>
        <v>7116.7105674128834</v>
      </c>
    </row>
    <row r="74" spans="1:29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0</v>
      </c>
      <c r="E74" s="27">
        <f t="shared" ref="E74:AA74" si="52">D74+E73</f>
        <v>479.96519120620007</v>
      </c>
      <c r="F74" s="27">
        <f t="shared" si="52"/>
        <v>1355.2196114586498</v>
      </c>
      <c r="G74" s="27">
        <f t="shared" si="52"/>
        <v>2553.5328317190306</v>
      </c>
      <c r="H74" s="27">
        <f t="shared" si="52"/>
        <v>6687.5392497362109</v>
      </c>
      <c r="I74" s="27">
        <f t="shared" si="52"/>
        <v>16731.967192720469</v>
      </c>
      <c r="J74" s="27">
        <f t="shared" si="52"/>
        <v>30987.731211683094</v>
      </c>
      <c r="K74" s="27">
        <f t="shared" si="52"/>
        <v>39967.221875672338</v>
      </c>
      <c r="L74" s="27">
        <f t="shared" si="52"/>
        <v>43458.654532698361</v>
      </c>
      <c r="M74" s="27">
        <f t="shared" si="52"/>
        <v>46708.183122419112</v>
      </c>
      <c r="N74" s="27">
        <f t="shared" si="52"/>
        <v>52783.801682960664</v>
      </c>
      <c r="O74" s="27">
        <f t="shared" si="52"/>
        <v>61205.345024247676</v>
      </c>
      <c r="P74" s="27">
        <f t="shared" si="52"/>
        <v>68238.745776677199</v>
      </c>
      <c r="Q74" s="27">
        <f t="shared" si="52"/>
        <v>75901.651383062534</v>
      </c>
      <c r="R74" s="27">
        <f t="shared" si="52"/>
        <v>83908.724376364873</v>
      </c>
      <c r="S74" s="27">
        <f t="shared" si="52"/>
        <v>99479.458457959277</v>
      </c>
      <c r="T74" s="27">
        <f t="shared" si="52"/>
        <v>158579.53733483306</v>
      </c>
      <c r="U74" s="27">
        <f t="shared" si="52"/>
        <v>216449.80890489544</v>
      </c>
      <c r="V74" s="27">
        <f t="shared" si="52"/>
        <v>277880.18093919434</v>
      </c>
      <c r="W74" s="27">
        <f t="shared" si="52"/>
        <v>311422.2880271679</v>
      </c>
      <c r="X74" s="27">
        <f t="shared" si="52"/>
        <v>319726.49699055043</v>
      </c>
      <c r="Y74" s="27">
        <f t="shared" si="52"/>
        <v>326504.25708822929</v>
      </c>
      <c r="Z74" s="27">
        <f t="shared" si="52"/>
        <v>333426.46220846259</v>
      </c>
      <c r="AA74" s="27">
        <f t="shared" si="52"/>
        <v>340543.17277587549</v>
      </c>
    </row>
    <row r="75" spans="1:29" x14ac:dyDescent="0.35">
      <c r="A75" s="8"/>
      <c r="B75" s="34"/>
      <c r="C75" s="227"/>
      <c r="D75" s="228"/>
      <c r="E75" s="227"/>
      <c r="F75" s="228"/>
      <c r="G75" s="227"/>
      <c r="H75" s="228"/>
      <c r="I75" s="227"/>
      <c r="J75" s="228"/>
      <c r="K75" s="227"/>
      <c r="L75" s="228"/>
      <c r="M75" s="227"/>
      <c r="N75" s="228"/>
      <c r="O75" s="227"/>
      <c r="P75" s="228"/>
      <c r="Q75" s="227"/>
      <c r="R75" s="228"/>
      <c r="S75" s="227"/>
      <c r="T75" s="228"/>
      <c r="U75" s="227"/>
      <c r="V75" s="228"/>
      <c r="W75" s="227"/>
      <c r="X75" s="228"/>
      <c r="Y75" s="227"/>
      <c r="Z75" s="228"/>
      <c r="AA75" s="227"/>
    </row>
    <row r="76" spans="1:29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11"/>
    </row>
    <row r="77" spans="1:29" ht="16" thickBot="1" x14ac:dyDescent="0.4">
      <c r="A77" s="820" t="s">
        <v>12</v>
      </c>
      <c r="B77" s="17" t="s">
        <v>12</v>
      </c>
      <c r="C77" s="156">
        <f>C$4</f>
        <v>44562</v>
      </c>
      <c r="D77" s="156">
        <f t="shared" ref="D77:AA77" si="53">D$4</f>
        <v>44593</v>
      </c>
      <c r="E77" s="156">
        <f t="shared" si="53"/>
        <v>44621</v>
      </c>
      <c r="F77" s="156">
        <f t="shared" si="53"/>
        <v>44652</v>
      </c>
      <c r="G77" s="156">
        <f t="shared" si="53"/>
        <v>44682</v>
      </c>
      <c r="H77" s="156">
        <f t="shared" si="53"/>
        <v>44713</v>
      </c>
      <c r="I77" s="156">
        <f t="shared" si="53"/>
        <v>44743</v>
      </c>
      <c r="J77" s="156">
        <f t="shared" si="53"/>
        <v>44774</v>
      </c>
      <c r="K77" s="156">
        <f t="shared" si="53"/>
        <v>44805</v>
      </c>
      <c r="L77" s="156">
        <f t="shared" si="53"/>
        <v>44835</v>
      </c>
      <c r="M77" s="156">
        <f t="shared" si="53"/>
        <v>44866</v>
      </c>
      <c r="N77" s="156">
        <f t="shared" si="53"/>
        <v>44896</v>
      </c>
      <c r="O77" s="156">
        <f t="shared" si="53"/>
        <v>44927</v>
      </c>
      <c r="P77" s="156">
        <f t="shared" si="53"/>
        <v>44958</v>
      </c>
      <c r="Q77" s="156">
        <f t="shared" si="53"/>
        <v>44986</v>
      </c>
      <c r="R77" s="156">
        <f t="shared" si="53"/>
        <v>45017</v>
      </c>
      <c r="S77" s="156">
        <f t="shared" si="53"/>
        <v>45047</v>
      </c>
      <c r="T77" s="156">
        <f t="shared" si="53"/>
        <v>45078</v>
      </c>
      <c r="U77" s="156">
        <f t="shared" si="53"/>
        <v>45108</v>
      </c>
      <c r="V77" s="156">
        <f t="shared" si="53"/>
        <v>45139</v>
      </c>
      <c r="W77" s="156">
        <f t="shared" si="53"/>
        <v>45170</v>
      </c>
      <c r="X77" s="156">
        <f t="shared" si="53"/>
        <v>45200</v>
      </c>
      <c r="Y77" s="156">
        <f t="shared" si="53"/>
        <v>45231</v>
      </c>
      <c r="Z77" s="156">
        <f t="shared" si="53"/>
        <v>45261</v>
      </c>
      <c r="AA77" s="156">
        <f t="shared" si="53"/>
        <v>45292</v>
      </c>
      <c r="AC77" s="213" t="s">
        <v>189</v>
      </c>
    </row>
    <row r="78" spans="1:29" ht="15.75" customHeight="1" x14ac:dyDescent="0.35">
      <c r="A78" s="821"/>
      <c r="B78" s="13" t="str">
        <f>B59</f>
        <v>Air Comp</v>
      </c>
      <c r="C78" s="339">
        <f>'2M - SGS'!C78</f>
        <v>8.5109000000000004E-2</v>
      </c>
      <c r="D78" s="339">
        <f>'2M - SGS'!D78</f>
        <v>7.7715000000000006E-2</v>
      </c>
      <c r="E78" s="339">
        <f>'2M - SGS'!E78</f>
        <v>8.6136000000000004E-2</v>
      </c>
      <c r="F78" s="339">
        <f>'2M - SGS'!F78</f>
        <v>7.9796000000000006E-2</v>
      </c>
      <c r="G78" s="339">
        <f>'2M - SGS'!G78</f>
        <v>8.5334999999999994E-2</v>
      </c>
      <c r="H78" s="339">
        <f>'2M - SGS'!H78</f>
        <v>8.1994999999999998E-2</v>
      </c>
      <c r="I78" s="339">
        <f>'2M - SGS'!I78</f>
        <v>8.4098999999999993E-2</v>
      </c>
      <c r="J78" s="339">
        <f>'2M - SGS'!J78</f>
        <v>8.4198999999999996E-2</v>
      </c>
      <c r="K78" s="339">
        <f>'2M - SGS'!K78</f>
        <v>8.2512000000000002E-2</v>
      </c>
      <c r="L78" s="339">
        <f>'2M - SGS'!L78</f>
        <v>8.5277000000000006E-2</v>
      </c>
      <c r="M78" s="339">
        <f>'2M - SGS'!M78</f>
        <v>8.2588999999999996E-2</v>
      </c>
      <c r="N78" s="339">
        <f>'2M - SGS'!N78</f>
        <v>8.5237999999999994E-2</v>
      </c>
      <c r="O78" s="339">
        <f>'2M - SGS'!O78</f>
        <v>8.5109000000000004E-2</v>
      </c>
      <c r="P78" s="339">
        <f>'2M - SGS'!P78</f>
        <v>7.7715000000000006E-2</v>
      </c>
      <c r="Q78" s="339">
        <f>'2M - SGS'!Q78</f>
        <v>8.6136000000000004E-2</v>
      </c>
      <c r="R78" s="339">
        <f>'2M - SGS'!R78</f>
        <v>7.9796000000000006E-2</v>
      </c>
      <c r="S78" s="339">
        <f>'2M - SGS'!S78</f>
        <v>8.5334999999999994E-2</v>
      </c>
      <c r="T78" s="339">
        <f>'2M - SGS'!T78</f>
        <v>8.1994999999999998E-2</v>
      </c>
      <c r="U78" s="339">
        <f>'2M - SGS'!U78</f>
        <v>8.4098999999999993E-2</v>
      </c>
      <c r="V78" s="339">
        <f>'2M - SGS'!V78</f>
        <v>8.4198999999999996E-2</v>
      </c>
      <c r="W78" s="339">
        <f>'2M - SGS'!W78</f>
        <v>8.2512000000000002E-2</v>
      </c>
      <c r="X78" s="339">
        <f>'2M - SGS'!X78</f>
        <v>8.5277000000000006E-2</v>
      </c>
      <c r="Y78" s="339">
        <f>'2M - SGS'!Y78</f>
        <v>8.2588999999999996E-2</v>
      </c>
      <c r="Z78" s="339">
        <f>'2M - SGS'!Z78</f>
        <v>8.5237999999999994E-2</v>
      </c>
      <c r="AA78" s="339">
        <f>'2M - SGS'!AA78</f>
        <v>8.5109000000000004E-2</v>
      </c>
      <c r="AC78" s="229">
        <f t="shared" ref="AC78:AC90" si="54">SUM(C78:N78)</f>
        <v>1.0000000000000002</v>
      </c>
    </row>
    <row r="79" spans="1:29" ht="15.5" x14ac:dyDescent="0.35">
      <c r="A79" s="821"/>
      <c r="B79" s="13" t="str">
        <f t="shared" ref="B79:B90" si="55">B60</f>
        <v>Building Shell</v>
      </c>
      <c r="C79" s="339">
        <f>'2M - SGS'!C79</f>
        <v>0.107824</v>
      </c>
      <c r="D79" s="339">
        <f>'2M - SGS'!D79</f>
        <v>9.1051999999999994E-2</v>
      </c>
      <c r="E79" s="339">
        <f>'2M - SGS'!E79</f>
        <v>7.1135000000000004E-2</v>
      </c>
      <c r="F79" s="339">
        <f>'2M - SGS'!F79</f>
        <v>4.1179E-2</v>
      </c>
      <c r="G79" s="339">
        <f>'2M - SGS'!G79</f>
        <v>4.4423999999999998E-2</v>
      </c>
      <c r="H79" s="339">
        <f>'2M - SGS'!H79</f>
        <v>0.106128</v>
      </c>
      <c r="I79" s="339">
        <f>'2M - SGS'!I79</f>
        <v>0.14288100000000001</v>
      </c>
      <c r="J79" s="339">
        <f>'2M - SGS'!J79</f>
        <v>0.133494</v>
      </c>
      <c r="K79" s="339">
        <f>'2M - SGS'!K79</f>
        <v>5.781E-2</v>
      </c>
      <c r="L79" s="339">
        <f>'2M - SGS'!L79</f>
        <v>3.8018000000000003E-2</v>
      </c>
      <c r="M79" s="339">
        <f>'2M - SGS'!M79</f>
        <v>6.2103999999999999E-2</v>
      </c>
      <c r="N79" s="339">
        <f>'2M - SGS'!N79</f>
        <v>0.10395</v>
      </c>
      <c r="O79" s="339">
        <f>'2M - SGS'!O79</f>
        <v>0.107824</v>
      </c>
      <c r="P79" s="339">
        <f>'2M - SGS'!P79</f>
        <v>9.1051999999999994E-2</v>
      </c>
      <c r="Q79" s="339">
        <f>'2M - SGS'!Q79</f>
        <v>7.1135000000000004E-2</v>
      </c>
      <c r="R79" s="339">
        <f>'2M - SGS'!R79</f>
        <v>4.1179E-2</v>
      </c>
      <c r="S79" s="339">
        <f>'2M - SGS'!S79</f>
        <v>4.4423999999999998E-2</v>
      </c>
      <c r="T79" s="339">
        <f>'2M - SGS'!T79</f>
        <v>0.106128</v>
      </c>
      <c r="U79" s="339">
        <f>'2M - SGS'!U79</f>
        <v>0.14288100000000001</v>
      </c>
      <c r="V79" s="339">
        <f>'2M - SGS'!V79</f>
        <v>0.133494</v>
      </c>
      <c r="W79" s="339">
        <f>'2M - SGS'!W79</f>
        <v>5.781E-2</v>
      </c>
      <c r="X79" s="339">
        <f>'2M - SGS'!X79</f>
        <v>3.8018000000000003E-2</v>
      </c>
      <c r="Y79" s="339">
        <f>'2M - SGS'!Y79</f>
        <v>6.2103999999999999E-2</v>
      </c>
      <c r="Z79" s="339">
        <f>'2M - SGS'!Z79</f>
        <v>0.10395</v>
      </c>
      <c r="AA79" s="339">
        <f>'2M - SGS'!AA79</f>
        <v>0.107824</v>
      </c>
      <c r="AC79" s="229">
        <f t="shared" si="54"/>
        <v>0.99999900000000008</v>
      </c>
    </row>
    <row r="80" spans="1:29" ht="15.5" x14ac:dyDescent="0.35">
      <c r="A80" s="821"/>
      <c r="B80" s="13" t="str">
        <f t="shared" si="55"/>
        <v>Cooking</v>
      </c>
      <c r="C80" s="339">
        <f>'2M - SGS'!C80</f>
        <v>8.6096000000000006E-2</v>
      </c>
      <c r="D80" s="339">
        <f>'2M - SGS'!D80</f>
        <v>7.8608999999999998E-2</v>
      </c>
      <c r="E80" s="339">
        <f>'2M - SGS'!E80</f>
        <v>8.1547999999999995E-2</v>
      </c>
      <c r="F80" s="339">
        <f>'2M - SGS'!F80</f>
        <v>7.2947999999999999E-2</v>
      </c>
      <c r="G80" s="339">
        <f>'2M - SGS'!G80</f>
        <v>8.6277000000000006E-2</v>
      </c>
      <c r="H80" s="339">
        <f>'2M - SGS'!H80</f>
        <v>8.3294000000000007E-2</v>
      </c>
      <c r="I80" s="339">
        <f>'2M - SGS'!I80</f>
        <v>8.5859000000000005E-2</v>
      </c>
      <c r="J80" s="339">
        <f>'2M - SGS'!J80</f>
        <v>8.5885000000000003E-2</v>
      </c>
      <c r="K80" s="339">
        <f>'2M - SGS'!K80</f>
        <v>8.3474999999999994E-2</v>
      </c>
      <c r="L80" s="339">
        <f>'2M - SGS'!L80</f>
        <v>8.6262000000000005E-2</v>
      </c>
      <c r="M80" s="339">
        <f>'2M - SGS'!M80</f>
        <v>8.3496000000000001E-2</v>
      </c>
      <c r="N80" s="339">
        <f>'2M - SGS'!N80</f>
        <v>8.6250999999999994E-2</v>
      </c>
      <c r="O80" s="339">
        <f>'2M - SGS'!O80</f>
        <v>8.6096000000000006E-2</v>
      </c>
      <c r="P80" s="339">
        <f>'2M - SGS'!P80</f>
        <v>7.8608999999999998E-2</v>
      </c>
      <c r="Q80" s="339">
        <f>'2M - SGS'!Q80</f>
        <v>8.1547999999999995E-2</v>
      </c>
      <c r="R80" s="339">
        <f>'2M - SGS'!R80</f>
        <v>7.2947999999999999E-2</v>
      </c>
      <c r="S80" s="339">
        <f>'2M - SGS'!S80</f>
        <v>8.6277000000000006E-2</v>
      </c>
      <c r="T80" s="339">
        <f>'2M - SGS'!T80</f>
        <v>8.3294000000000007E-2</v>
      </c>
      <c r="U80" s="339">
        <f>'2M - SGS'!U80</f>
        <v>8.5859000000000005E-2</v>
      </c>
      <c r="V80" s="339">
        <f>'2M - SGS'!V80</f>
        <v>8.5885000000000003E-2</v>
      </c>
      <c r="W80" s="339">
        <f>'2M - SGS'!W80</f>
        <v>8.3474999999999994E-2</v>
      </c>
      <c r="X80" s="339">
        <f>'2M - SGS'!X80</f>
        <v>8.6262000000000005E-2</v>
      </c>
      <c r="Y80" s="339">
        <f>'2M - SGS'!Y80</f>
        <v>8.3496000000000001E-2</v>
      </c>
      <c r="Z80" s="339">
        <f>'2M - SGS'!Z80</f>
        <v>8.6250999999999994E-2</v>
      </c>
      <c r="AA80" s="339">
        <f>'2M - SGS'!AA80</f>
        <v>8.6096000000000006E-2</v>
      </c>
      <c r="AC80" s="229">
        <f t="shared" si="54"/>
        <v>0.99999999999999989</v>
      </c>
    </row>
    <row r="81" spans="1:29" ht="15.5" x14ac:dyDescent="0.35">
      <c r="A81" s="821"/>
      <c r="B81" s="13" t="str">
        <f t="shared" si="55"/>
        <v>Cooling</v>
      </c>
      <c r="C81" s="339">
        <f>'2M - SGS'!C81</f>
        <v>6.0000000000000002E-6</v>
      </c>
      <c r="D81" s="339">
        <f>'2M - SGS'!D81</f>
        <v>2.4699999999999999E-4</v>
      </c>
      <c r="E81" s="339">
        <f>'2M - SGS'!E81</f>
        <v>7.2360000000000002E-3</v>
      </c>
      <c r="F81" s="339">
        <f>'2M - SGS'!F81</f>
        <v>2.1690999999999998E-2</v>
      </c>
      <c r="G81" s="339">
        <f>'2M - SGS'!G81</f>
        <v>6.2979999999999994E-2</v>
      </c>
      <c r="H81" s="339">
        <f>'2M - SGS'!H81</f>
        <v>0.21317</v>
      </c>
      <c r="I81" s="339">
        <f>'2M - SGS'!I81</f>
        <v>0.29002899999999998</v>
      </c>
      <c r="J81" s="339">
        <f>'2M - SGS'!J81</f>
        <v>0.270206</v>
      </c>
      <c r="K81" s="339">
        <f>'2M - SGS'!K81</f>
        <v>0.108695</v>
      </c>
      <c r="L81" s="339">
        <f>'2M - SGS'!L81</f>
        <v>1.9643000000000001E-2</v>
      </c>
      <c r="M81" s="339">
        <f>'2M - SGS'!M81</f>
        <v>6.0299999999999998E-3</v>
      </c>
      <c r="N81" s="339">
        <f>'2M - SGS'!N81</f>
        <v>6.3999999999999997E-5</v>
      </c>
      <c r="O81" s="339">
        <f>'2M - SGS'!O81</f>
        <v>6.0000000000000002E-6</v>
      </c>
      <c r="P81" s="339">
        <f>'2M - SGS'!P81</f>
        <v>2.4699999999999999E-4</v>
      </c>
      <c r="Q81" s="339">
        <f>'2M - SGS'!Q81</f>
        <v>7.2360000000000002E-3</v>
      </c>
      <c r="R81" s="339">
        <f>'2M - SGS'!R81</f>
        <v>2.1690999999999998E-2</v>
      </c>
      <c r="S81" s="339">
        <f>'2M - SGS'!S81</f>
        <v>6.2979999999999994E-2</v>
      </c>
      <c r="T81" s="339">
        <f>'2M - SGS'!T81</f>
        <v>0.21317</v>
      </c>
      <c r="U81" s="339">
        <f>'2M - SGS'!U81</f>
        <v>0.29002899999999998</v>
      </c>
      <c r="V81" s="339">
        <f>'2M - SGS'!V81</f>
        <v>0.270206</v>
      </c>
      <c r="W81" s="339">
        <f>'2M - SGS'!W81</f>
        <v>0.108695</v>
      </c>
      <c r="X81" s="339">
        <f>'2M - SGS'!X81</f>
        <v>1.9643000000000001E-2</v>
      </c>
      <c r="Y81" s="339">
        <f>'2M - SGS'!Y81</f>
        <v>6.0299999999999998E-3</v>
      </c>
      <c r="Z81" s="339">
        <f>'2M - SGS'!Z81</f>
        <v>6.3999999999999997E-5</v>
      </c>
      <c r="AA81" s="339">
        <f>'2M - SGS'!AA81</f>
        <v>6.0000000000000002E-6</v>
      </c>
      <c r="AC81" s="229">
        <f t="shared" si="54"/>
        <v>0.9999969999999998</v>
      </c>
    </row>
    <row r="82" spans="1:29" ht="15.5" x14ac:dyDescent="0.35">
      <c r="A82" s="821"/>
      <c r="B82" s="13" t="str">
        <f t="shared" si="55"/>
        <v>Ext Lighting</v>
      </c>
      <c r="C82" s="339">
        <f>'2M - SGS'!C82</f>
        <v>0.106265</v>
      </c>
      <c r="D82" s="339">
        <f>'2M - SGS'!D82</f>
        <v>8.2161999999999999E-2</v>
      </c>
      <c r="E82" s="339">
        <f>'2M - SGS'!E82</f>
        <v>7.0887000000000006E-2</v>
      </c>
      <c r="F82" s="339">
        <f>'2M - SGS'!F82</f>
        <v>6.8145999999999998E-2</v>
      </c>
      <c r="G82" s="339">
        <f>'2M - SGS'!G82</f>
        <v>8.1852999999999995E-2</v>
      </c>
      <c r="H82" s="339">
        <f>'2M - SGS'!H82</f>
        <v>6.7163E-2</v>
      </c>
      <c r="I82" s="339">
        <f>'2M - SGS'!I82</f>
        <v>8.6751999999999996E-2</v>
      </c>
      <c r="J82" s="339">
        <f>'2M - SGS'!J82</f>
        <v>6.9401000000000004E-2</v>
      </c>
      <c r="K82" s="339">
        <f>'2M - SGS'!K82</f>
        <v>8.2907999999999996E-2</v>
      </c>
      <c r="L82" s="339">
        <f>'2M - SGS'!L82</f>
        <v>0.100507</v>
      </c>
      <c r="M82" s="339">
        <f>'2M - SGS'!M82</f>
        <v>8.7251999999999996E-2</v>
      </c>
      <c r="N82" s="339">
        <f>'2M - SGS'!N82</f>
        <v>9.6703999999999998E-2</v>
      </c>
      <c r="O82" s="339">
        <f>'2M - SGS'!O82</f>
        <v>0.106265</v>
      </c>
      <c r="P82" s="339">
        <f>'2M - SGS'!P82</f>
        <v>8.2161999999999999E-2</v>
      </c>
      <c r="Q82" s="339">
        <f>'2M - SGS'!Q82</f>
        <v>7.0887000000000006E-2</v>
      </c>
      <c r="R82" s="339">
        <f>'2M - SGS'!R82</f>
        <v>6.8145999999999998E-2</v>
      </c>
      <c r="S82" s="339">
        <f>'2M - SGS'!S82</f>
        <v>8.1852999999999995E-2</v>
      </c>
      <c r="T82" s="339">
        <f>'2M - SGS'!T82</f>
        <v>6.7163E-2</v>
      </c>
      <c r="U82" s="339">
        <f>'2M - SGS'!U82</f>
        <v>8.6751999999999996E-2</v>
      </c>
      <c r="V82" s="339">
        <f>'2M - SGS'!V82</f>
        <v>6.9401000000000004E-2</v>
      </c>
      <c r="W82" s="339">
        <f>'2M - SGS'!W82</f>
        <v>8.2907999999999996E-2</v>
      </c>
      <c r="X82" s="339">
        <f>'2M - SGS'!X82</f>
        <v>0.100507</v>
      </c>
      <c r="Y82" s="339">
        <f>'2M - SGS'!Y82</f>
        <v>8.7251999999999996E-2</v>
      </c>
      <c r="Z82" s="339">
        <f>'2M - SGS'!Z82</f>
        <v>9.6703999999999998E-2</v>
      </c>
      <c r="AA82" s="339">
        <f>'2M - SGS'!AA82</f>
        <v>0.106265</v>
      </c>
      <c r="AC82" s="229">
        <f t="shared" si="54"/>
        <v>1</v>
      </c>
    </row>
    <row r="83" spans="1:29" ht="15.5" x14ac:dyDescent="0.35">
      <c r="A83" s="821"/>
      <c r="B83" s="13" t="str">
        <f t="shared" si="55"/>
        <v>Heating</v>
      </c>
      <c r="C83" s="339">
        <f>'2M - SGS'!C83</f>
        <v>0.210397</v>
      </c>
      <c r="D83" s="339">
        <f>'2M - SGS'!D83</f>
        <v>0.17743600000000001</v>
      </c>
      <c r="E83" s="339">
        <f>'2M - SGS'!E83</f>
        <v>0.13192400000000001</v>
      </c>
      <c r="F83" s="339">
        <f>'2M - SGS'!F83</f>
        <v>5.9718E-2</v>
      </c>
      <c r="G83" s="339">
        <f>'2M - SGS'!G83</f>
        <v>2.6769000000000001E-2</v>
      </c>
      <c r="H83" s="339">
        <f>'2M - SGS'!H83</f>
        <v>4.2950000000000002E-3</v>
      </c>
      <c r="I83" s="339">
        <f>'2M - SGS'!I83</f>
        <v>2.895E-3</v>
      </c>
      <c r="J83" s="339">
        <f>'2M - SGS'!J83</f>
        <v>3.4320000000000002E-3</v>
      </c>
      <c r="K83" s="339">
        <f>'2M - SGS'!K83</f>
        <v>9.4020000000000006E-3</v>
      </c>
      <c r="L83" s="339">
        <f>'2M - SGS'!L83</f>
        <v>5.5496999999999998E-2</v>
      </c>
      <c r="M83" s="339">
        <f>'2M - SGS'!M83</f>
        <v>0.115452</v>
      </c>
      <c r="N83" s="339">
        <f>'2M - SGS'!N83</f>
        <v>0.20278099999999999</v>
      </c>
      <c r="O83" s="339">
        <f>'2M - SGS'!O83</f>
        <v>0.210397</v>
      </c>
      <c r="P83" s="339">
        <f>'2M - SGS'!P83</f>
        <v>0.17743600000000001</v>
      </c>
      <c r="Q83" s="339">
        <f>'2M - SGS'!Q83</f>
        <v>0.13192400000000001</v>
      </c>
      <c r="R83" s="339">
        <f>'2M - SGS'!R83</f>
        <v>5.9718E-2</v>
      </c>
      <c r="S83" s="339">
        <f>'2M - SGS'!S83</f>
        <v>2.6769000000000001E-2</v>
      </c>
      <c r="T83" s="339">
        <f>'2M - SGS'!T83</f>
        <v>4.2950000000000002E-3</v>
      </c>
      <c r="U83" s="339">
        <f>'2M - SGS'!U83</f>
        <v>2.895E-3</v>
      </c>
      <c r="V83" s="339">
        <f>'2M - SGS'!V83</f>
        <v>3.4320000000000002E-3</v>
      </c>
      <c r="W83" s="339">
        <f>'2M - SGS'!W83</f>
        <v>9.4020000000000006E-3</v>
      </c>
      <c r="X83" s="339">
        <f>'2M - SGS'!X83</f>
        <v>5.5496999999999998E-2</v>
      </c>
      <c r="Y83" s="339">
        <f>'2M - SGS'!Y83</f>
        <v>0.115452</v>
      </c>
      <c r="Z83" s="339">
        <f>'2M - SGS'!Z83</f>
        <v>0.20278099999999999</v>
      </c>
      <c r="AA83" s="339">
        <f>'2M - SGS'!AA83</f>
        <v>0.210397</v>
      </c>
      <c r="AC83" s="229">
        <f t="shared" si="54"/>
        <v>0.99999800000000016</v>
      </c>
    </row>
    <row r="84" spans="1:29" ht="15.5" x14ac:dyDescent="0.35">
      <c r="A84" s="821"/>
      <c r="B84" s="13" t="str">
        <f t="shared" si="55"/>
        <v>HVAC</v>
      </c>
      <c r="C84" s="339">
        <f>'2M - SGS'!C84</f>
        <v>0.107824</v>
      </c>
      <c r="D84" s="339">
        <f>'2M - SGS'!D84</f>
        <v>9.1051999999999994E-2</v>
      </c>
      <c r="E84" s="339">
        <f>'2M - SGS'!E84</f>
        <v>7.1135000000000004E-2</v>
      </c>
      <c r="F84" s="339">
        <f>'2M - SGS'!F84</f>
        <v>4.1179E-2</v>
      </c>
      <c r="G84" s="339">
        <f>'2M - SGS'!G84</f>
        <v>4.4423999999999998E-2</v>
      </c>
      <c r="H84" s="339">
        <f>'2M - SGS'!H84</f>
        <v>0.106128</v>
      </c>
      <c r="I84" s="339">
        <f>'2M - SGS'!I84</f>
        <v>0.14288100000000001</v>
      </c>
      <c r="J84" s="339">
        <f>'2M - SGS'!J84</f>
        <v>0.133494</v>
      </c>
      <c r="K84" s="339">
        <f>'2M - SGS'!K84</f>
        <v>5.781E-2</v>
      </c>
      <c r="L84" s="339">
        <f>'2M - SGS'!L84</f>
        <v>3.8018000000000003E-2</v>
      </c>
      <c r="M84" s="339">
        <f>'2M - SGS'!M84</f>
        <v>6.2103999999999999E-2</v>
      </c>
      <c r="N84" s="339">
        <f>'2M - SGS'!N84</f>
        <v>0.10395</v>
      </c>
      <c r="O84" s="339">
        <f>'2M - SGS'!O84</f>
        <v>0.107824</v>
      </c>
      <c r="P84" s="339">
        <f>'2M - SGS'!P84</f>
        <v>9.1051999999999994E-2</v>
      </c>
      <c r="Q84" s="339">
        <f>'2M - SGS'!Q84</f>
        <v>7.1135000000000004E-2</v>
      </c>
      <c r="R84" s="339">
        <f>'2M - SGS'!R84</f>
        <v>4.1179E-2</v>
      </c>
      <c r="S84" s="339">
        <f>'2M - SGS'!S84</f>
        <v>4.4423999999999998E-2</v>
      </c>
      <c r="T84" s="339">
        <f>'2M - SGS'!T84</f>
        <v>0.106128</v>
      </c>
      <c r="U84" s="339">
        <f>'2M - SGS'!U84</f>
        <v>0.14288100000000001</v>
      </c>
      <c r="V84" s="339">
        <f>'2M - SGS'!V84</f>
        <v>0.133494</v>
      </c>
      <c r="W84" s="339">
        <f>'2M - SGS'!W84</f>
        <v>5.781E-2</v>
      </c>
      <c r="X84" s="339">
        <f>'2M - SGS'!X84</f>
        <v>3.8018000000000003E-2</v>
      </c>
      <c r="Y84" s="339">
        <f>'2M - SGS'!Y84</f>
        <v>6.2103999999999999E-2</v>
      </c>
      <c r="Z84" s="339">
        <f>'2M - SGS'!Z84</f>
        <v>0.10395</v>
      </c>
      <c r="AA84" s="339">
        <f>'2M - SGS'!AA84</f>
        <v>0.107824</v>
      </c>
      <c r="AC84" s="229">
        <f t="shared" si="54"/>
        <v>0.99999900000000008</v>
      </c>
    </row>
    <row r="85" spans="1:29" ht="15.5" x14ac:dyDescent="0.35">
      <c r="A85" s="821"/>
      <c r="B85" s="13" t="str">
        <f t="shared" si="55"/>
        <v>Lighting</v>
      </c>
      <c r="C85" s="339">
        <f>'2M - SGS'!C85</f>
        <v>9.3563999999999994E-2</v>
      </c>
      <c r="D85" s="339">
        <f>'2M - SGS'!D85</f>
        <v>7.2162000000000004E-2</v>
      </c>
      <c r="E85" s="339">
        <f>'2M - SGS'!E85</f>
        <v>7.8372999999999998E-2</v>
      </c>
      <c r="F85" s="339">
        <f>'2M - SGS'!F85</f>
        <v>7.6534000000000005E-2</v>
      </c>
      <c r="G85" s="339">
        <f>'2M - SGS'!G85</f>
        <v>9.4246999999999997E-2</v>
      </c>
      <c r="H85" s="339">
        <f>'2M - SGS'!H85</f>
        <v>7.5599E-2</v>
      </c>
      <c r="I85" s="339">
        <f>'2M - SGS'!I85</f>
        <v>9.6199999999999994E-2</v>
      </c>
      <c r="J85" s="339">
        <f>'2M - SGS'!J85</f>
        <v>7.7077999999999994E-2</v>
      </c>
      <c r="K85" s="339">
        <f>'2M - SGS'!K85</f>
        <v>8.1374000000000002E-2</v>
      </c>
      <c r="L85" s="339">
        <f>'2M - SGS'!L85</f>
        <v>9.4072000000000003E-2</v>
      </c>
      <c r="M85" s="339">
        <f>'2M - SGS'!M85</f>
        <v>7.6706999999999997E-2</v>
      </c>
      <c r="N85" s="339">
        <f>'2M - SGS'!N85</f>
        <v>8.4089999999999998E-2</v>
      </c>
      <c r="O85" s="339">
        <f>'2M - SGS'!O85</f>
        <v>9.3563999999999994E-2</v>
      </c>
      <c r="P85" s="339">
        <f>'2M - SGS'!P85</f>
        <v>7.2162000000000004E-2</v>
      </c>
      <c r="Q85" s="339">
        <f>'2M - SGS'!Q85</f>
        <v>7.8372999999999998E-2</v>
      </c>
      <c r="R85" s="339">
        <f>'2M - SGS'!R85</f>
        <v>7.6534000000000005E-2</v>
      </c>
      <c r="S85" s="339">
        <f>'2M - SGS'!S85</f>
        <v>9.4246999999999997E-2</v>
      </c>
      <c r="T85" s="339">
        <f>'2M - SGS'!T85</f>
        <v>7.5599E-2</v>
      </c>
      <c r="U85" s="339">
        <f>'2M - SGS'!U85</f>
        <v>9.6199999999999994E-2</v>
      </c>
      <c r="V85" s="339">
        <f>'2M - SGS'!V85</f>
        <v>7.7077999999999994E-2</v>
      </c>
      <c r="W85" s="339">
        <f>'2M - SGS'!W85</f>
        <v>8.1374000000000002E-2</v>
      </c>
      <c r="X85" s="339">
        <f>'2M - SGS'!X85</f>
        <v>9.4072000000000003E-2</v>
      </c>
      <c r="Y85" s="339">
        <f>'2M - SGS'!Y85</f>
        <v>7.6706999999999997E-2</v>
      </c>
      <c r="Z85" s="339">
        <f>'2M - SGS'!Z85</f>
        <v>8.4089999999999998E-2</v>
      </c>
      <c r="AA85" s="339">
        <f>'2M - SGS'!AA85</f>
        <v>9.3563999999999994E-2</v>
      </c>
      <c r="AC85" s="229">
        <f t="shared" si="54"/>
        <v>1</v>
      </c>
    </row>
    <row r="86" spans="1:29" ht="15.5" x14ac:dyDescent="0.35">
      <c r="A86" s="821"/>
      <c r="B86" s="13" t="str">
        <f t="shared" si="55"/>
        <v>Miscellaneous</v>
      </c>
      <c r="C86" s="339">
        <f>'2M - SGS'!C86</f>
        <v>8.5109000000000004E-2</v>
      </c>
      <c r="D86" s="339">
        <f>'2M - SGS'!D86</f>
        <v>7.7715000000000006E-2</v>
      </c>
      <c r="E86" s="339">
        <f>'2M - SGS'!E86</f>
        <v>8.6136000000000004E-2</v>
      </c>
      <c r="F86" s="339">
        <f>'2M - SGS'!F86</f>
        <v>7.9796000000000006E-2</v>
      </c>
      <c r="G86" s="339">
        <f>'2M - SGS'!G86</f>
        <v>8.5334999999999994E-2</v>
      </c>
      <c r="H86" s="339">
        <f>'2M - SGS'!H86</f>
        <v>8.1994999999999998E-2</v>
      </c>
      <c r="I86" s="339">
        <f>'2M - SGS'!I86</f>
        <v>8.4098999999999993E-2</v>
      </c>
      <c r="J86" s="339">
        <f>'2M - SGS'!J86</f>
        <v>8.4198999999999996E-2</v>
      </c>
      <c r="K86" s="339">
        <f>'2M - SGS'!K86</f>
        <v>8.2512000000000002E-2</v>
      </c>
      <c r="L86" s="339">
        <f>'2M - SGS'!L86</f>
        <v>8.5277000000000006E-2</v>
      </c>
      <c r="M86" s="339">
        <f>'2M - SGS'!M86</f>
        <v>8.2588999999999996E-2</v>
      </c>
      <c r="N86" s="339">
        <f>'2M - SGS'!N86</f>
        <v>8.5237999999999994E-2</v>
      </c>
      <c r="O86" s="339">
        <f>'2M - SGS'!O86</f>
        <v>8.5109000000000004E-2</v>
      </c>
      <c r="P86" s="339">
        <f>'2M - SGS'!P86</f>
        <v>7.7715000000000006E-2</v>
      </c>
      <c r="Q86" s="339">
        <f>'2M - SGS'!Q86</f>
        <v>8.6136000000000004E-2</v>
      </c>
      <c r="R86" s="339">
        <f>'2M - SGS'!R86</f>
        <v>7.9796000000000006E-2</v>
      </c>
      <c r="S86" s="339">
        <f>'2M - SGS'!S86</f>
        <v>8.5334999999999994E-2</v>
      </c>
      <c r="T86" s="339">
        <f>'2M - SGS'!T86</f>
        <v>8.1994999999999998E-2</v>
      </c>
      <c r="U86" s="339">
        <f>'2M - SGS'!U86</f>
        <v>8.4098999999999993E-2</v>
      </c>
      <c r="V86" s="339">
        <f>'2M - SGS'!V86</f>
        <v>8.4198999999999996E-2</v>
      </c>
      <c r="W86" s="339">
        <f>'2M - SGS'!W86</f>
        <v>8.2512000000000002E-2</v>
      </c>
      <c r="X86" s="339">
        <f>'2M - SGS'!X86</f>
        <v>8.5277000000000006E-2</v>
      </c>
      <c r="Y86" s="339">
        <f>'2M - SGS'!Y86</f>
        <v>8.2588999999999996E-2</v>
      </c>
      <c r="Z86" s="339">
        <f>'2M - SGS'!Z86</f>
        <v>8.5237999999999994E-2</v>
      </c>
      <c r="AA86" s="339">
        <f>'2M - SGS'!AA86</f>
        <v>8.5109000000000004E-2</v>
      </c>
      <c r="AC86" s="229">
        <f t="shared" si="54"/>
        <v>1.0000000000000002</v>
      </c>
    </row>
    <row r="87" spans="1:29" ht="15.5" x14ac:dyDescent="0.35">
      <c r="A87" s="821"/>
      <c r="B87" s="13" t="str">
        <f t="shared" si="55"/>
        <v>Motors</v>
      </c>
      <c r="C87" s="339">
        <f>'2M - SGS'!C87</f>
        <v>8.5109000000000004E-2</v>
      </c>
      <c r="D87" s="339">
        <f>'2M - SGS'!D87</f>
        <v>7.7715000000000006E-2</v>
      </c>
      <c r="E87" s="339">
        <f>'2M - SGS'!E87</f>
        <v>8.6136000000000004E-2</v>
      </c>
      <c r="F87" s="339">
        <f>'2M - SGS'!F87</f>
        <v>7.9796000000000006E-2</v>
      </c>
      <c r="G87" s="339">
        <f>'2M - SGS'!G87</f>
        <v>8.5334999999999994E-2</v>
      </c>
      <c r="H87" s="339">
        <f>'2M - SGS'!H87</f>
        <v>8.1994999999999998E-2</v>
      </c>
      <c r="I87" s="339">
        <f>'2M - SGS'!I87</f>
        <v>8.4098999999999993E-2</v>
      </c>
      <c r="J87" s="339">
        <f>'2M - SGS'!J87</f>
        <v>8.4198999999999996E-2</v>
      </c>
      <c r="K87" s="339">
        <f>'2M - SGS'!K87</f>
        <v>8.2512000000000002E-2</v>
      </c>
      <c r="L87" s="339">
        <f>'2M - SGS'!L87</f>
        <v>8.5277000000000006E-2</v>
      </c>
      <c r="M87" s="339">
        <f>'2M - SGS'!M87</f>
        <v>8.2588999999999996E-2</v>
      </c>
      <c r="N87" s="339">
        <f>'2M - SGS'!N87</f>
        <v>8.5237999999999994E-2</v>
      </c>
      <c r="O87" s="339">
        <f>'2M - SGS'!O87</f>
        <v>8.5109000000000004E-2</v>
      </c>
      <c r="P87" s="339">
        <f>'2M - SGS'!P87</f>
        <v>7.7715000000000006E-2</v>
      </c>
      <c r="Q87" s="339">
        <f>'2M - SGS'!Q87</f>
        <v>8.6136000000000004E-2</v>
      </c>
      <c r="R87" s="339">
        <f>'2M - SGS'!R87</f>
        <v>7.9796000000000006E-2</v>
      </c>
      <c r="S87" s="339">
        <f>'2M - SGS'!S87</f>
        <v>8.5334999999999994E-2</v>
      </c>
      <c r="T87" s="339">
        <f>'2M - SGS'!T87</f>
        <v>8.1994999999999998E-2</v>
      </c>
      <c r="U87" s="339">
        <f>'2M - SGS'!U87</f>
        <v>8.4098999999999993E-2</v>
      </c>
      <c r="V87" s="339">
        <f>'2M - SGS'!V87</f>
        <v>8.4198999999999996E-2</v>
      </c>
      <c r="W87" s="339">
        <f>'2M - SGS'!W87</f>
        <v>8.2512000000000002E-2</v>
      </c>
      <c r="X87" s="339">
        <f>'2M - SGS'!X87</f>
        <v>8.5277000000000006E-2</v>
      </c>
      <c r="Y87" s="339">
        <f>'2M - SGS'!Y87</f>
        <v>8.2588999999999996E-2</v>
      </c>
      <c r="Z87" s="339">
        <f>'2M - SGS'!Z87</f>
        <v>8.5237999999999994E-2</v>
      </c>
      <c r="AA87" s="339">
        <f>'2M - SGS'!AA87</f>
        <v>8.5109000000000004E-2</v>
      </c>
      <c r="AC87" s="229">
        <f t="shared" si="54"/>
        <v>1.0000000000000002</v>
      </c>
    </row>
    <row r="88" spans="1:29" ht="15.5" x14ac:dyDescent="0.35">
      <c r="A88" s="821"/>
      <c r="B88" s="13" t="str">
        <f t="shared" si="55"/>
        <v>Process</v>
      </c>
      <c r="C88" s="339">
        <f>'2M - SGS'!C88</f>
        <v>8.5109000000000004E-2</v>
      </c>
      <c r="D88" s="339">
        <f>'2M - SGS'!D88</f>
        <v>7.7715000000000006E-2</v>
      </c>
      <c r="E88" s="339">
        <f>'2M - SGS'!E88</f>
        <v>8.6136000000000004E-2</v>
      </c>
      <c r="F88" s="339">
        <f>'2M - SGS'!F88</f>
        <v>7.9796000000000006E-2</v>
      </c>
      <c r="G88" s="339">
        <f>'2M - SGS'!G88</f>
        <v>8.5334999999999994E-2</v>
      </c>
      <c r="H88" s="339">
        <f>'2M - SGS'!H88</f>
        <v>8.1994999999999998E-2</v>
      </c>
      <c r="I88" s="339">
        <f>'2M - SGS'!I88</f>
        <v>8.4098999999999993E-2</v>
      </c>
      <c r="J88" s="339">
        <f>'2M - SGS'!J88</f>
        <v>8.4198999999999996E-2</v>
      </c>
      <c r="K88" s="339">
        <f>'2M - SGS'!K88</f>
        <v>8.2512000000000002E-2</v>
      </c>
      <c r="L88" s="339">
        <f>'2M - SGS'!L88</f>
        <v>8.5277000000000006E-2</v>
      </c>
      <c r="M88" s="339">
        <f>'2M - SGS'!M88</f>
        <v>8.2588999999999996E-2</v>
      </c>
      <c r="N88" s="339">
        <f>'2M - SGS'!N88</f>
        <v>8.5237999999999994E-2</v>
      </c>
      <c r="O88" s="339">
        <f>'2M - SGS'!O88</f>
        <v>8.5109000000000004E-2</v>
      </c>
      <c r="P88" s="339">
        <f>'2M - SGS'!P88</f>
        <v>7.7715000000000006E-2</v>
      </c>
      <c r="Q88" s="339">
        <f>'2M - SGS'!Q88</f>
        <v>8.6136000000000004E-2</v>
      </c>
      <c r="R88" s="339">
        <f>'2M - SGS'!R88</f>
        <v>7.9796000000000006E-2</v>
      </c>
      <c r="S88" s="339">
        <f>'2M - SGS'!S88</f>
        <v>8.5334999999999994E-2</v>
      </c>
      <c r="T88" s="339">
        <f>'2M - SGS'!T88</f>
        <v>8.1994999999999998E-2</v>
      </c>
      <c r="U88" s="339">
        <f>'2M - SGS'!U88</f>
        <v>8.4098999999999993E-2</v>
      </c>
      <c r="V88" s="339">
        <f>'2M - SGS'!V88</f>
        <v>8.4198999999999996E-2</v>
      </c>
      <c r="W88" s="339">
        <f>'2M - SGS'!W88</f>
        <v>8.2512000000000002E-2</v>
      </c>
      <c r="X88" s="339">
        <f>'2M - SGS'!X88</f>
        <v>8.5277000000000006E-2</v>
      </c>
      <c r="Y88" s="339">
        <f>'2M - SGS'!Y88</f>
        <v>8.2588999999999996E-2</v>
      </c>
      <c r="Z88" s="339">
        <f>'2M - SGS'!Z88</f>
        <v>8.5237999999999994E-2</v>
      </c>
      <c r="AA88" s="339">
        <f>'2M - SGS'!AA88</f>
        <v>8.5109000000000004E-2</v>
      </c>
      <c r="AC88" s="229">
        <f t="shared" si="54"/>
        <v>1.0000000000000002</v>
      </c>
    </row>
    <row r="89" spans="1:29" ht="15.5" x14ac:dyDescent="0.35">
      <c r="A89" s="821"/>
      <c r="B89" s="13" t="str">
        <f t="shared" si="55"/>
        <v>Refrigeration</v>
      </c>
      <c r="C89" s="339">
        <f>'2M - SGS'!C89</f>
        <v>8.3486000000000005E-2</v>
      </c>
      <c r="D89" s="339">
        <f>'2M - SGS'!D89</f>
        <v>7.6158000000000003E-2</v>
      </c>
      <c r="E89" s="339">
        <f>'2M - SGS'!E89</f>
        <v>8.3346000000000003E-2</v>
      </c>
      <c r="F89" s="339">
        <f>'2M - SGS'!F89</f>
        <v>8.0782999999999994E-2</v>
      </c>
      <c r="G89" s="339">
        <f>'2M - SGS'!G89</f>
        <v>8.5133E-2</v>
      </c>
      <c r="H89" s="339">
        <f>'2M - SGS'!H89</f>
        <v>8.4294999999999995E-2</v>
      </c>
      <c r="I89" s="339">
        <f>'2M - SGS'!I89</f>
        <v>8.7456999999999993E-2</v>
      </c>
      <c r="J89" s="339">
        <f>'2M - SGS'!J89</f>
        <v>8.7230000000000002E-2</v>
      </c>
      <c r="K89" s="339">
        <f>'2M - SGS'!K89</f>
        <v>8.3319000000000004E-2</v>
      </c>
      <c r="L89" s="339">
        <f>'2M - SGS'!L89</f>
        <v>8.4562999999999999E-2</v>
      </c>
      <c r="M89" s="339">
        <f>'2M - SGS'!M89</f>
        <v>8.1112000000000004E-2</v>
      </c>
      <c r="N89" s="339">
        <f>'2M - SGS'!N89</f>
        <v>8.3118999999999998E-2</v>
      </c>
      <c r="O89" s="339">
        <f>'2M - SGS'!O89</f>
        <v>8.3486000000000005E-2</v>
      </c>
      <c r="P89" s="339">
        <f>'2M - SGS'!P89</f>
        <v>7.6158000000000003E-2</v>
      </c>
      <c r="Q89" s="339">
        <f>'2M - SGS'!Q89</f>
        <v>8.3346000000000003E-2</v>
      </c>
      <c r="R89" s="339">
        <f>'2M - SGS'!R89</f>
        <v>8.0782999999999994E-2</v>
      </c>
      <c r="S89" s="339">
        <f>'2M - SGS'!S89</f>
        <v>8.5133E-2</v>
      </c>
      <c r="T89" s="339">
        <f>'2M - SGS'!T89</f>
        <v>8.4294999999999995E-2</v>
      </c>
      <c r="U89" s="339">
        <f>'2M - SGS'!U89</f>
        <v>8.7456999999999993E-2</v>
      </c>
      <c r="V89" s="339">
        <f>'2M - SGS'!V89</f>
        <v>8.7230000000000002E-2</v>
      </c>
      <c r="W89" s="339">
        <f>'2M - SGS'!W89</f>
        <v>8.3319000000000004E-2</v>
      </c>
      <c r="X89" s="339">
        <f>'2M - SGS'!X89</f>
        <v>8.4562999999999999E-2</v>
      </c>
      <c r="Y89" s="339">
        <f>'2M - SGS'!Y89</f>
        <v>8.1112000000000004E-2</v>
      </c>
      <c r="Z89" s="339">
        <f>'2M - SGS'!Z89</f>
        <v>8.3118999999999998E-2</v>
      </c>
      <c r="AA89" s="339">
        <f>'2M - SGS'!AA89</f>
        <v>8.3486000000000005E-2</v>
      </c>
      <c r="AC89" s="229">
        <f t="shared" si="54"/>
        <v>1.0000010000000001</v>
      </c>
    </row>
    <row r="90" spans="1:29" ht="16" thickBot="1" x14ac:dyDescent="0.4">
      <c r="A90" s="822"/>
      <c r="B90" s="14" t="str">
        <f t="shared" si="55"/>
        <v>Water Heating</v>
      </c>
      <c r="C90" s="340">
        <f>'2M - SGS'!C90</f>
        <v>0.108255</v>
      </c>
      <c r="D90" s="340">
        <f>'2M - SGS'!D90</f>
        <v>9.1078000000000006E-2</v>
      </c>
      <c r="E90" s="340">
        <f>'2M - SGS'!E90</f>
        <v>8.5239999999999996E-2</v>
      </c>
      <c r="F90" s="340">
        <f>'2M - SGS'!F90</f>
        <v>7.2980000000000003E-2</v>
      </c>
      <c r="G90" s="340">
        <f>'2M - SGS'!G90</f>
        <v>7.9849000000000003E-2</v>
      </c>
      <c r="H90" s="340">
        <f>'2M - SGS'!H90</f>
        <v>7.2720999999999994E-2</v>
      </c>
      <c r="I90" s="340">
        <f>'2M - SGS'!I90</f>
        <v>7.4929999999999997E-2</v>
      </c>
      <c r="J90" s="340">
        <f>'2M - SGS'!J90</f>
        <v>7.5861999999999999E-2</v>
      </c>
      <c r="K90" s="340">
        <f>'2M - SGS'!K90</f>
        <v>7.5733999999999996E-2</v>
      </c>
      <c r="L90" s="340">
        <f>'2M - SGS'!L90</f>
        <v>8.2808000000000007E-2</v>
      </c>
      <c r="M90" s="340">
        <f>'2M - SGS'!M90</f>
        <v>8.6345000000000005E-2</v>
      </c>
      <c r="N90" s="340">
        <f>'2M - SGS'!N90</f>
        <v>9.4200000000000006E-2</v>
      </c>
      <c r="O90" s="340">
        <f>'2M - SGS'!O90</f>
        <v>0.108255</v>
      </c>
      <c r="P90" s="340">
        <f>'2M - SGS'!P90</f>
        <v>9.1078000000000006E-2</v>
      </c>
      <c r="Q90" s="340">
        <f>'2M - SGS'!Q90</f>
        <v>8.5239999999999996E-2</v>
      </c>
      <c r="R90" s="340">
        <f>'2M - SGS'!R90</f>
        <v>7.2980000000000003E-2</v>
      </c>
      <c r="S90" s="340">
        <f>'2M - SGS'!S90</f>
        <v>7.9849000000000003E-2</v>
      </c>
      <c r="T90" s="340">
        <f>'2M - SGS'!T90</f>
        <v>7.2720999999999994E-2</v>
      </c>
      <c r="U90" s="340">
        <f>'2M - SGS'!U90</f>
        <v>7.4929999999999997E-2</v>
      </c>
      <c r="V90" s="340">
        <f>'2M - SGS'!V90</f>
        <v>7.5861999999999999E-2</v>
      </c>
      <c r="W90" s="340">
        <f>'2M - SGS'!W90</f>
        <v>7.5733999999999996E-2</v>
      </c>
      <c r="X90" s="340">
        <f>'2M - SGS'!X90</f>
        <v>8.2808000000000007E-2</v>
      </c>
      <c r="Y90" s="340">
        <f>'2M - SGS'!Y90</f>
        <v>8.6345000000000005E-2</v>
      </c>
      <c r="Z90" s="340">
        <f>'2M - SGS'!Z90</f>
        <v>9.4200000000000006E-2</v>
      </c>
      <c r="AA90" s="340">
        <f>'2M - SGS'!AA90</f>
        <v>0.108255</v>
      </c>
      <c r="AC90" s="229">
        <f t="shared" si="54"/>
        <v>1.0000020000000001</v>
      </c>
    </row>
    <row r="91" spans="1:29" ht="15" thickBot="1" x14ac:dyDescent="0.4">
      <c r="AC91" s="213" t="s">
        <v>192</v>
      </c>
    </row>
    <row r="92" spans="1:29" ht="15" customHeight="1" thickBot="1" x14ac:dyDescent="0.4">
      <c r="A92" s="808" t="s">
        <v>28</v>
      </c>
      <c r="B92" s="285" t="s">
        <v>33</v>
      </c>
      <c r="C92" s="156">
        <f>C$4</f>
        <v>44562</v>
      </c>
      <c r="D92" s="156">
        <f t="shared" ref="D92:AA92" si="56">D$4</f>
        <v>44593</v>
      </c>
      <c r="E92" s="156">
        <f t="shared" si="56"/>
        <v>44621</v>
      </c>
      <c r="F92" s="156">
        <f t="shared" si="56"/>
        <v>44652</v>
      </c>
      <c r="G92" s="156">
        <f t="shared" si="56"/>
        <v>44682</v>
      </c>
      <c r="H92" s="156">
        <f t="shared" si="56"/>
        <v>44713</v>
      </c>
      <c r="I92" s="156">
        <f t="shared" si="56"/>
        <v>44743</v>
      </c>
      <c r="J92" s="156">
        <f t="shared" si="56"/>
        <v>44774</v>
      </c>
      <c r="K92" s="156">
        <f t="shared" si="56"/>
        <v>44805</v>
      </c>
      <c r="L92" s="156">
        <f t="shared" si="56"/>
        <v>44835</v>
      </c>
      <c r="M92" s="156">
        <f t="shared" si="56"/>
        <v>44866</v>
      </c>
      <c r="N92" s="156">
        <f t="shared" si="56"/>
        <v>44896</v>
      </c>
      <c r="O92" s="156">
        <f t="shared" si="56"/>
        <v>44927</v>
      </c>
      <c r="P92" s="156">
        <f t="shared" si="56"/>
        <v>44958</v>
      </c>
      <c r="Q92" s="156">
        <f t="shared" si="56"/>
        <v>44986</v>
      </c>
      <c r="R92" s="156">
        <f t="shared" si="56"/>
        <v>45017</v>
      </c>
      <c r="S92" s="156">
        <f t="shared" si="56"/>
        <v>45047</v>
      </c>
      <c r="T92" s="156">
        <f t="shared" si="56"/>
        <v>45078</v>
      </c>
      <c r="U92" s="156">
        <f t="shared" si="56"/>
        <v>45108</v>
      </c>
      <c r="V92" s="156">
        <f t="shared" si="56"/>
        <v>45139</v>
      </c>
      <c r="W92" s="156">
        <f t="shared" si="56"/>
        <v>45170</v>
      </c>
      <c r="X92" s="156">
        <f t="shared" si="56"/>
        <v>45200</v>
      </c>
      <c r="Y92" s="156">
        <f t="shared" si="56"/>
        <v>45231</v>
      </c>
      <c r="Z92" s="156">
        <f t="shared" si="56"/>
        <v>45261</v>
      </c>
      <c r="AA92" s="156">
        <f t="shared" si="56"/>
        <v>45292</v>
      </c>
    </row>
    <row r="93" spans="1:29" ht="15.75" customHeight="1" x14ac:dyDescent="0.35">
      <c r="A93" s="809"/>
      <c r="B93" s="11" t="s">
        <v>20</v>
      </c>
      <c r="C93" s="321">
        <v>2.6759000000000002E-2</v>
      </c>
      <c r="D93" s="321">
        <v>2.7252999999999999E-2</v>
      </c>
      <c r="E93" s="570">
        <v>3.0048999999999999E-2</v>
      </c>
      <c r="F93" s="570">
        <v>2.9555999999999999E-2</v>
      </c>
      <c r="G93" s="570">
        <v>3.1981000000000002E-2</v>
      </c>
      <c r="H93" s="570">
        <v>5.3499999999999999E-2</v>
      </c>
      <c r="I93" s="570">
        <v>5.3107000000000001E-2</v>
      </c>
      <c r="J93" s="570">
        <v>5.4892000000000003E-2</v>
      </c>
      <c r="K93" s="570">
        <v>5.5126000000000001E-2</v>
      </c>
      <c r="L93" s="570">
        <v>3.5233E-2</v>
      </c>
      <c r="M93" s="570">
        <v>3.3248E-2</v>
      </c>
      <c r="N93" s="570">
        <v>3.1798E-2</v>
      </c>
      <c r="O93" s="570">
        <v>2.9121000000000001E-2</v>
      </c>
      <c r="P93" s="570">
        <v>2.8996000000000001E-2</v>
      </c>
      <c r="Q93" s="570">
        <v>3.0048999999999999E-2</v>
      </c>
      <c r="R93" s="570">
        <v>2.9555999999999999E-2</v>
      </c>
      <c r="S93" s="570">
        <v>3.1981000000000002E-2</v>
      </c>
      <c r="T93" s="570">
        <v>5.3499999999999999E-2</v>
      </c>
      <c r="U93" s="570">
        <v>5.3107000000000001E-2</v>
      </c>
      <c r="V93" s="570">
        <v>5.4892000000000003E-2</v>
      </c>
      <c r="W93" s="570">
        <v>5.5126000000000001E-2</v>
      </c>
      <c r="X93" s="570">
        <v>3.5233E-2</v>
      </c>
      <c r="Y93" s="570">
        <v>3.3248E-2</v>
      </c>
      <c r="Z93" s="570">
        <v>3.1798E-2</v>
      </c>
      <c r="AA93" s="570">
        <v>2.9121000000000001E-2</v>
      </c>
      <c r="AC93" s="213" t="s">
        <v>193</v>
      </c>
    </row>
    <row r="94" spans="1:29" x14ac:dyDescent="0.35">
      <c r="A94" s="809"/>
      <c r="B94" s="11" t="s">
        <v>0</v>
      </c>
      <c r="C94" s="321">
        <v>3.1730000000000001E-2</v>
      </c>
      <c r="D94" s="321">
        <v>3.2064000000000002E-2</v>
      </c>
      <c r="E94" s="570">
        <v>3.2818E-2</v>
      </c>
      <c r="F94" s="570">
        <v>3.0006000000000001E-2</v>
      </c>
      <c r="G94" s="570">
        <v>3.9079000000000003E-2</v>
      </c>
      <c r="H94" s="570">
        <v>7.7214000000000005E-2</v>
      </c>
      <c r="I94" s="570">
        <v>6.2258000000000001E-2</v>
      </c>
      <c r="J94" s="570">
        <v>7.2376999999999997E-2</v>
      </c>
      <c r="K94" s="570">
        <v>8.0799999999999997E-2</v>
      </c>
      <c r="L94" s="570">
        <v>3.4236999999999997E-2</v>
      </c>
      <c r="M94" s="570">
        <v>4.1384999999999998E-2</v>
      </c>
      <c r="N94" s="570">
        <v>3.073E-2</v>
      </c>
      <c r="O94" s="570">
        <v>3.4140999999999998E-2</v>
      </c>
      <c r="P94" s="570">
        <v>3.3355000000000003E-2</v>
      </c>
      <c r="Q94" s="570">
        <v>3.2818E-2</v>
      </c>
      <c r="R94" s="570">
        <v>3.0006000000000001E-2</v>
      </c>
      <c r="S94" s="570">
        <v>3.9079000000000003E-2</v>
      </c>
      <c r="T94" s="570">
        <v>7.7214000000000005E-2</v>
      </c>
      <c r="U94" s="570">
        <v>6.2258000000000001E-2</v>
      </c>
      <c r="V94" s="570">
        <v>7.2376999999999997E-2</v>
      </c>
      <c r="W94" s="570">
        <v>8.0799999999999997E-2</v>
      </c>
      <c r="X94" s="570">
        <v>3.4236999999999997E-2</v>
      </c>
      <c r="Y94" s="570">
        <v>4.1384999999999998E-2</v>
      </c>
      <c r="Z94" s="570">
        <v>3.073E-2</v>
      </c>
      <c r="AA94" s="570">
        <v>3.4140999999999998E-2</v>
      </c>
      <c r="AC94" s="213" t="s">
        <v>201</v>
      </c>
    </row>
    <row r="95" spans="1:29" x14ac:dyDescent="0.35">
      <c r="A95" s="809"/>
      <c r="B95" s="11" t="s">
        <v>21</v>
      </c>
      <c r="C95" s="321">
        <v>2.6424E-2</v>
      </c>
      <c r="D95" s="321">
        <v>2.6935000000000001E-2</v>
      </c>
      <c r="E95" s="570">
        <v>3.2619000000000002E-2</v>
      </c>
      <c r="F95" s="570">
        <v>3.2872999999999999E-2</v>
      </c>
      <c r="G95" s="570">
        <v>3.3993000000000002E-2</v>
      </c>
      <c r="H95" s="570">
        <v>6.0467E-2</v>
      </c>
      <c r="I95" s="570">
        <v>5.3039999999999997E-2</v>
      </c>
      <c r="J95" s="570">
        <v>5.8611999999999997E-2</v>
      </c>
      <c r="K95" s="570">
        <v>6.1330999999999997E-2</v>
      </c>
      <c r="L95" s="570">
        <v>3.8234999999999998E-2</v>
      </c>
      <c r="M95" s="570">
        <v>3.3286999999999997E-2</v>
      </c>
      <c r="N95" s="570">
        <v>3.3828999999999998E-2</v>
      </c>
      <c r="O95" s="570">
        <v>2.8787E-2</v>
      </c>
      <c r="P95" s="570">
        <v>2.8711E-2</v>
      </c>
      <c r="Q95" s="570">
        <v>3.2619000000000002E-2</v>
      </c>
      <c r="R95" s="570">
        <v>3.2872999999999999E-2</v>
      </c>
      <c r="S95" s="570">
        <v>3.3993000000000002E-2</v>
      </c>
      <c r="T95" s="570">
        <v>6.0467E-2</v>
      </c>
      <c r="U95" s="570">
        <v>5.3039999999999997E-2</v>
      </c>
      <c r="V95" s="570">
        <v>5.8611999999999997E-2</v>
      </c>
      <c r="W95" s="570">
        <v>6.1330999999999997E-2</v>
      </c>
      <c r="X95" s="570">
        <v>3.8234999999999998E-2</v>
      </c>
      <c r="Y95" s="570">
        <v>3.3286999999999997E-2</v>
      </c>
      <c r="Z95" s="570">
        <v>3.3828999999999998E-2</v>
      </c>
      <c r="AA95" s="570">
        <v>2.8787E-2</v>
      </c>
    </row>
    <row r="96" spans="1:29" x14ac:dyDescent="0.35">
      <c r="A96" s="809"/>
      <c r="B96" s="11" t="s">
        <v>1</v>
      </c>
      <c r="C96" s="321">
        <v>1.8069000000000002E-2</v>
      </c>
      <c r="D96" s="321">
        <v>1.8069000000000002E-2</v>
      </c>
      <c r="E96" s="570">
        <v>2.0648E-2</v>
      </c>
      <c r="F96" s="570">
        <v>3.0578999999999999E-2</v>
      </c>
      <c r="G96" s="570">
        <v>4.6979E-2</v>
      </c>
      <c r="H96" s="570">
        <v>7.8361E-2</v>
      </c>
      <c r="I96" s="570">
        <v>6.2687000000000007E-2</v>
      </c>
      <c r="J96" s="570">
        <v>7.3023000000000005E-2</v>
      </c>
      <c r="K96" s="570">
        <v>8.6083000000000007E-2</v>
      </c>
      <c r="L96" s="570">
        <v>3.4047000000000001E-2</v>
      </c>
      <c r="M96" s="570">
        <v>2.0648E-2</v>
      </c>
      <c r="N96" s="570">
        <v>2.0648E-2</v>
      </c>
      <c r="O96" s="570">
        <v>2.0648E-2</v>
      </c>
      <c r="P96" s="570">
        <v>2.0648E-2</v>
      </c>
      <c r="Q96" s="570">
        <v>2.0648E-2</v>
      </c>
      <c r="R96" s="570">
        <v>3.0578999999999999E-2</v>
      </c>
      <c r="S96" s="570">
        <v>4.6979E-2</v>
      </c>
      <c r="T96" s="570">
        <v>7.8361E-2</v>
      </c>
      <c r="U96" s="570">
        <v>6.2687000000000007E-2</v>
      </c>
      <c r="V96" s="570">
        <v>7.3023000000000005E-2</v>
      </c>
      <c r="W96" s="570">
        <v>8.6083000000000007E-2</v>
      </c>
      <c r="X96" s="570">
        <v>3.4047000000000001E-2</v>
      </c>
      <c r="Y96" s="570">
        <v>2.0648E-2</v>
      </c>
      <c r="Z96" s="570">
        <v>2.0648E-2</v>
      </c>
      <c r="AA96" s="570">
        <v>2.0648E-2</v>
      </c>
    </row>
    <row r="97" spans="1:27" x14ac:dyDescent="0.35">
      <c r="A97" s="809"/>
      <c r="B97" s="11" t="s">
        <v>22</v>
      </c>
      <c r="C97" s="321">
        <v>1.9696999999999999E-2</v>
      </c>
      <c r="D97" s="321">
        <v>1.9747000000000001E-2</v>
      </c>
      <c r="E97" s="570">
        <v>2.0892999999999998E-2</v>
      </c>
      <c r="F97" s="570">
        <v>2.1996999999999999E-2</v>
      </c>
      <c r="G97" s="570">
        <v>2.0916000000000001E-2</v>
      </c>
      <c r="H97" s="570">
        <v>2.3053000000000001E-2</v>
      </c>
      <c r="I97" s="570">
        <v>2.2516000000000001E-2</v>
      </c>
      <c r="J97" s="570">
        <v>2.3172000000000002E-2</v>
      </c>
      <c r="K97" s="570">
        <v>2.3123999999999999E-2</v>
      </c>
      <c r="L97" s="570">
        <v>2.0895E-2</v>
      </c>
      <c r="M97" s="570">
        <v>2.0674999999999999E-2</v>
      </c>
      <c r="N97" s="570">
        <v>2.0853E-2</v>
      </c>
      <c r="O97" s="570">
        <v>2.2197000000000001E-2</v>
      </c>
      <c r="P97" s="570">
        <v>2.2082999999999998E-2</v>
      </c>
      <c r="Q97" s="570">
        <v>2.0892999999999998E-2</v>
      </c>
      <c r="R97" s="570">
        <v>2.1996999999999999E-2</v>
      </c>
      <c r="S97" s="570">
        <v>2.0916000000000001E-2</v>
      </c>
      <c r="T97" s="570">
        <v>2.3053000000000001E-2</v>
      </c>
      <c r="U97" s="570">
        <v>2.2516000000000001E-2</v>
      </c>
      <c r="V97" s="570">
        <v>2.3172000000000002E-2</v>
      </c>
      <c r="W97" s="570">
        <v>2.3123999999999999E-2</v>
      </c>
      <c r="X97" s="570">
        <v>2.0895E-2</v>
      </c>
      <c r="Y97" s="570">
        <v>2.0674999999999999E-2</v>
      </c>
      <c r="Z97" s="570">
        <v>2.0853E-2</v>
      </c>
      <c r="AA97" s="570">
        <v>2.2197000000000001E-2</v>
      </c>
    </row>
    <row r="98" spans="1:27" x14ac:dyDescent="0.35">
      <c r="A98" s="809"/>
      <c r="B98" s="11" t="s">
        <v>9</v>
      </c>
      <c r="C98" s="321">
        <v>3.1731000000000002E-2</v>
      </c>
      <c r="D98" s="321">
        <v>3.2084000000000001E-2</v>
      </c>
      <c r="E98" s="570">
        <v>3.3221000000000001E-2</v>
      </c>
      <c r="F98" s="570">
        <v>3.3128999999999999E-2</v>
      </c>
      <c r="G98" s="570">
        <v>3.0651000000000001E-2</v>
      </c>
      <c r="H98" s="570">
        <v>2.2435E-2</v>
      </c>
      <c r="I98" s="570">
        <v>2.2435E-2</v>
      </c>
      <c r="J98" s="570">
        <v>2.2435E-2</v>
      </c>
      <c r="K98" s="570">
        <v>5.8249000000000002E-2</v>
      </c>
      <c r="L98" s="570">
        <v>3.6738E-2</v>
      </c>
      <c r="M98" s="570">
        <v>4.2414E-2</v>
      </c>
      <c r="N98" s="570">
        <v>3.0734999999999998E-2</v>
      </c>
      <c r="O98" s="570">
        <v>3.4140999999999998E-2</v>
      </c>
      <c r="P98" s="570">
        <v>3.3374000000000001E-2</v>
      </c>
      <c r="Q98" s="570">
        <v>3.3221000000000001E-2</v>
      </c>
      <c r="R98" s="570">
        <v>3.3128999999999999E-2</v>
      </c>
      <c r="S98" s="570">
        <v>3.0651000000000001E-2</v>
      </c>
      <c r="T98" s="570">
        <v>2.2435E-2</v>
      </c>
      <c r="U98" s="570">
        <v>2.2435E-2</v>
      </c>
      <c r="V98" s="570">
        <v>2.2435E-2</v>
      </c>
      <c r="W98" s="570">
        <v>5.8249000000000002E-2</v>
      </c>
      <c r="X98" s="570">
        <v>3.6738E-2</v>
      </c>
      <c r="Y98" s="570">
        <v>4.2414E-2</v>
      </c>
      <c r="Z98" s="570">
        <v>3.0734999999999998E-2</v>
      </c>
      <c r="AA98" s="570">
        <v>3.4140999999999998E-2</v>
      </c>
    </row>
    <row r="99" spans="1:27" x14ac:dyDescent="0.35">
      <c r="A99" s="809"/>
      <c r="B99" s="11" t="s">
        <v>3</v>
      </c>
      <c r="C99" s="321">
        <v>3.1730000000000001E-2</v>
      </c>
      <c r="D99" s="321">
        <v>3.2064000000000002E-2</v>
      </c>
      <c r="E99" s="570">
        <v>3.2818E-2</v>
      </c>
      <c r="F99" s="570">
        <v>3.0006000000000001E-2</v>
      </c>
      <c r="G99" s="570">
        <v>3.9079000000000003E-2</v>
      </c>
      <c r="H99" s="570">
        <v>7.7214000000000005E-2</v>
      </c>
      <c r="I99" s="570">
        <v>6.2258000000000001E-2</v>
      </c>
      <c r="J99" s="570">
        <v>7.2376999999999997E-2</v>
      </c>
      <c r="K99" s="570">
        <v>8.0799999999999997E-2</v>
      </c>
      <c r="L99" s="570">
        <v>3.4236999999999997E-2</v>
      </c>
      <c r="M99" s="570">
        <v>4.1384999999999998E-2</v>
      </c>
      <c r="N99" s="570">
        <v>3.073E-2</v>
      </c>
      <c r="O99" s="570">
        <v>3.4140999999999998E-2</v>
      </c>
      <c r="P99" s="570">
        <v>3.3355000000000003E-2</v>
      </c>
      <c r="Q99" s="570">
        <v>3.2818E-2</v>
      </c>
      <c r="R99" s="570">
        <v>3.0006000000000001E-2</v>
      </c>
      <c r="S99" s="570">
        <v>3.9079000000000003E-2</v>
      </c>
      <c r="T99" s="570">
        <v>7.7214000000000005E-2</v>
      </c>
      <c r="U99" s="570">
        <v>6.2258000000000001E-2</v>
      </c>
      <c r="V99" s="570">
        <v>7.2376999999999997E-2</v>
      </c>
      <c r="W99" s="570">
        <v>8.0799999999999997E-2</v>
      </c>
      <c r="X99" s="570">
        <v>3.4236999999999997E-2</v>
      </c>
      <c r="Y99" s="570">
        <v>4.1384999999999998E-2</v>
      </c>
      <c r="Z99" s="570">
        <v>3.073E-2</v>
      </c>
      <c r="AA99" s="570">
        <v>3.4140999999999998E-2</v>
      </c>
    </row>
    <row r="100" spans="1:27" x14ac:dyDescent="0.35">
      <c r="A100" s="809"/>
      <c r="B100" s="11" t="s">
        <v>4</v>
      </c>
      <c r="C100" s="321">
        <v>2.8287E-2</v>
      </c>
      <c r="D100" s="321">
        <v>2.8268999999999999E-2</v>
      </c>
      <c r="E100" s="570">
        <v>3.1116999999999999E-2</v>
      </c>
      <c r="F100" s="570">
        <v>3.2096E-2</v>
      </c>
      <c r="G100" s="570">
        <v>3.4242000000000002E-2</v>
      </c>
      <c r="H100" s="570">
        <v>5.8727000000000001E-2</v>
      </c>
      <c r="I100" s="570">
        <v>5.6832000000000001E-2</v>
      </c>
      <c r="J100" s="570">
        <v>5.8723999999999998E-2</v>
      </c>
      <c r="K100" s="570">
        <v>5.7965000000000003E-2</v>
      </c>
      <c r="L100" s="570">
        <v>3.8825999999999999E-2</v>
      </c>
      <c r="M100" s="570">
        <v>3.4846000000000002E-2</v>
      </c>
      <c r="N100" s="570">
        <v>3.2696999999999997E-2</v>
      </c>
      <c r="O100" s="570">
        <v>3.0648000000000002E-2</v>
      </c>
      <c r="P100" s="570">
        <v>2.9905999999999999E-2</v>
      </c>
      <c r="Q100" s="570">
        <v>3.1116999999999999E-2</v>
      </c>
      <c r="R100" s="570">
        <v>3.2096E-2</v>
      </c>
      <c r="S100" s="570">
        <v>3.4242000000000002E-2</v>
      </c>
      <c r="T100" s="570">
        <v>5.8727000000000001E-2</v>
      </c>
      <c r="U100" s="570">
        <v>5.6832000000000001E-2</v>
      </c>
      <c r="V100" s="570">
        <v>5.8723999999999998E-2</v>
      </c>
      <c r="W100" s="570">
        <v>5.7965000000000003E-2</v>
      </c>
      <c r="X100" s="570">
        <v>3.8825999999999999E-2</v>
      </c>
      <c r="Y100" s="570">
        <v>3.4846000000000002E-2</v>
      </c>
      <c r="Z100" s="570">
        <v>3.2696999999999997E-2</v>
      </c>
      <c r="AA100" s="570">
        <v>3.0648000000000002E-2</v>
      </c>
    </row>
    <row r="101" spans="1:27" x14ac:dyDescent="0.35">
      <c r="A101" s="809"/>
      <c r="B101" s="11" t="s">
        <v>5</v>
      </c>
      <c r="C101" s="321">
        <v>2.6759000000000002E-2</v>
      </c>
      <c r="D101" s="321">
        <v>2.7252999999999999E-2</v>
      </c>
      <c r="E101" s="570">
        <v>3.0048999999999999E-2</v>
      </c>
      <c r="F101" s="570">
        <v>2.9555999999999999E-2</v>
      </c>
      <c r="G101" s="570">
        <v>3.1981000000000002E-2</v>
      </c>
      <c r="H101" s="570">
        <v>5.3499999999999999E-2</v>
      </c>
      <c r="I101" s="570">
        <v>5.3107000000000001E-2</v>
      </c>
      <c r="J101" s="570">
        <v>5.4892000000000003E-2</v>
      </c>
      <c r="K101" s="570">
        <v>5.5126000000000001E-2</v>
      </c>
      <c r="L101" s="570">
        <v>3.5233E-2</v>
      </c>
      <c r="M101" s="570">
        <v>3.3248E-2</v>
      </c>
      <c r="N101" s="570">
        <v>3.1798E-2</v>
      </c>
      <c r="O101" s="570">
        <v>2.9121000000000001E-2</v>
      </c>
      <c r="P101" s="570">
        <v>2.8996000000000001E-2</v>
      </c>
      <c r="Q101" s="570">
        <v>3.0048999999999999E-2</v>
      </c>
      <c r="R101" s="570">
        <v>2.9555999999999999E-2</v>
      </c>
      <c r="S101" s="570">
        <v>3.1981000000000002E-2</v>
      </c>
      <c r="T101" s="570">
        <v>5.3499999999999999E-2</v>
      </c>
      <c r="U101" s="570">
        <v>5.3107000000000001E-2</v>
      </c>
      <c r="V101" s="570">
        <v>5.4892000000000003E-2</v>
      </c>
      <c r="W101" s="570">
        <v>5.5126000000000001E-2</v>
      </c>
      <c r="X101" s="570">
        <v>3.5233E-2</v>
      </c>
      <c r="Y101" s="570">
        <v>3.3248E-2</v>
      </c>
      <c r="Z101" s="570">
        <v>3.1798E-2</v>
      </c>
      <c r="AA101" s="570">
        <v>2.9121000000000001E-2</v>
      </c>
    </row>
    <row r="102" spans="1:27" x14ac:dyDescent="0.35">
      <c r="A102" s="809"/>
      <c r="B102" s="11" t="s">
        <v>23</v>
      </c>
      <c r="C102" s="321">
        <v>2.6759000000000002E-2</v>
      </c>
      <c r="D102" s="321">
        <v>2.7252999999999999E-2</v>
      </c>
      <c r="E102" s="570">
        <v>3.0048999999999999E-2</v>
      </c>
      <c r="F102" s="570">
        <v>2.9555999999999999E-2</v>
      </c>
      <c r="G102" s="570">
        <v>3.1981000000000002E-2</v>
      </c>
      <c r="H102" s="570">
        <v>5.3499999999999999E-2</v>
      </c>
      <c r="I102" s="570">
        <v>5.3107000000000001E-2</v>
      </c>
      <c r="J102" s="570">
        <v>5.4892000000000003E-2</v>
      </c>
      <c r="K102" s="570">
        <v>5.5126000000000001E-2</v>
      </c>
      <c r="L102" s="570">
        <v>3.5233E-2</v>
      </c>
      <c r="M102" s="570">
        <v>3.3248E-2</v>
      </c>
      <c r="N102" s="570">
        <v>3.1798E-2</v>
      </c>
      <c r="O102" s="570">
        <v>2.9121000000000001E-2</v>
      </c>
      <c r="P102" s="570">
        <v>2.8996000000000001E-2</v>
      </c>
      <c r="Q102" s="570">
        <v>3.0048999999999999E-2</v>
      </c>
      <c r="R102" s="570">
        <v>2.9555999999999999E-2</v>
      </c>
      <c r="S102" s="570">
        <v>3.1981000000000002E-2</v>
      </c>
      <c r="T102" s="570">
        <v>5.3499999999999999E-2</v>
      </c>
      <c r="U102" s="570">
        <v>5.3107000000000001E-2</v>
      </c>
      <c r="V102" s="570">
        <v>5.4892000000000003E-2</v>
      </c>
      <c r="W102" s="570">
        <v>5.5126000000000001E-2</v>
      </c>
      <c r="X102" s="570">
        <v>3.5233E-2</v>
      </c>
      <c r="Y102" s="570">
        <v>3.3248E-2</v>
      </c>
      <c r="Z102" s="570">
        <v>3.1798E-2</v>
      </c>
      <c r="AA102" s="570">
        <v>2.9121000000000001E-2</v>
      </c>
    </row>
    <row r="103" spans="1:27" x14ac:dyDescent="0.35">
      <c r="A103" s="809"/>
      <c r="B103" s="11" t="s">
        <v>24</v>
      </c>
      <c r="C103" s="321">
        <v>2.6759000000000002E-2</v>
      </c>
      <c r="D103" s="321">
        <v>2.7252999999999999E-2</v>
      </c>
      <c r="E103" s="570">
        <v>3.0048999999999999E-2</v>
      </c>
      <c r="F103" s="570">
        <v>2.9555999999999999E-2</v>
      </c>
      <c r="G103" s="570">
        <v>3.1981000000000002E-2</v>
      </c>
      <c r="H103" s="570">
        <v>5.3499999999999999E-2</v>
      </c>
      <c r="I103" s="570">
        <v>5.3107000000000001E-2</v>
      </c>
      <c r="J103" s="570">
        <v>5.4892000000000003E-2</v>
      </c>
      <c r="K103" s="570">
        <v>5.5126000000000001E-2</v>
      </c>
      <c r="L103" s="570">
        <v>3.5233E-2</v>
      </c>
      <c r="M103" s="570">
        <v>3.3248E-2</v>
      </c>
      <c r="N103" s="570">
        <v>3.1798E-2</v>
      </c>
      <c r="O103" s="570">
        <v>2.9121000000000001E-2</v>
      </c>
      <c r="P103" s="570">
        <v>2.8996000000000001E-2</v>
      </c>
      <c r="Q103" s="570">
        <v>3.0048999999999999E-2</v>
      </c>
      <c r="R103" s="570">
        <v>2.9555999999999999E-2</v>
      </c>
      <c r="S103" s="570">
        <v>3.1981000000000002E-2</v>
      </c>
      <c r="T103" s="570">
        <v>5.3499999999999999E-2</v>
      </c>
      <c r="U103" s="570">
        <v>5.3107000000000001E-2</v>
      </c>
      <c r="V103" s="570">
        <v>5.4892000000000003E-2</v>
      </c>
      <c r="W103" s="570">
        <v>5.5126000000000001E-2</v>
      </c>
      <c r="X103" s="570">
        <v>3.5233E-2</v>
      </c>
      <c r="Y103" s="570">
        <v>3.3248E-2</v>
      </c>
      <c r="Z103" s="570">
        <v>3.1798E-2</v>
      </c>
      <c r="AA103" s="570">
        <v>2.9121000000000001E-2</v>
      </c>
    </row>
    <row r="104" spans="1:27" x14ac:dyDescent="0.35">
      <c r="A104" s="809"/>
      <c r="B104" s="11" t="s">
        <v>7</v>
      </c>
      <c r="C104" s="321">
        <v>2.5267999999999999E-2</v>
      </c>
      <c r="D104" s="321">
        <v>2.5718999999999999E-2</v>
      </c>
      <c r="E104" s="570">
        <v>2.9700000000000001E-2</v>
      </c>
      <c r="F104" s="570">
        <v>2.9179E-2</v>
      </c>
      <c r="G104" s="570">
        <v>3.0497E-2</v>
      </c>
      <c r="H104" s="570">
        <v>5.0507000000000003E-2</v>
      </c>
      <c r="I104" s="570">
        <v>4.7402E-2</v>
      </c>
      <c r="J104" s="570">
        <v>5.0279999999999998E-2</v>
      </c>
      <c r="K104" s="570">
        <v>5.0914000000000001E-2</v>
      </c>
      <c r="L104" s="570">
        <v>3.3203000000000003E-2</v>
      </c>
      <c r="M104" s="570">
        <v>3.0950999999999999E-2</v>
      </c>
      <c r="N104" s="570">
        <v>3.0261E-2</v>
      </c>
      <c r="O104" s="570">
        <v>2.7629999999999998E-2</v>
      </c>
      <c r="P104" s="570">
        <v>2.7564000000000002E-2</v>
      </c>
      <c r="Q104" s="570">
        <v>2.9700000000000001E-2</v>
      </c>
      <c r="R104" s="570">
        <v>2.9179E-2</v>
      </c>
      <c r="S104" s="570">
        <v>3.0497E-2</v>
      </c>
      <c r="T104" s="570">
        <v>5.0507000000000003E-2</v>
      </c>
      <c r="U104" s="570">
        <v>4.7402E-2</v>
      </c>
      <c r="V104" s="570">
        <v>5.0279999999999998E-2</v>
      </c>
      <c r="W104" s="570">
        <v>5.0914000000000001E-2</v>
      </c>
      <c r="X104" s="570">
        <v>3.3203000000000003E-2</v>
      </c>
      <c r="Y104" s="570">
        <v>3.0950999999999999E-2</v>
      </c>
      <c r="Z104" s="570">
        <v>3.0261E-2</v>
      </c>
      <c r="AA104" s="570">
        <v>2.7629999999999998E-2</v>
      </c>
    </row>
    <row r="105" spans="1:27" ht="15" thickBot="1" x14ac:dyDescent="0.4">
      <c r="A105" s="810"/>
      <c r="B105" s="15" t="s">
        <v>8</v>
      </c>
      <c r="C105" s="320">
        <v>2.5222999999999999E-2</v>
      </c>
      <c r="D105" s="320">
        <v>2.5690999999999999E-2</v>
      </c>
      <c r="E105" s="566">
        <v>3.1767999999999998E-2</v>
      </c>
      <c r="F105" s="566">
        <v>3.2106000000000003E-2</v>
      </c>
      <c r="G105" s="566">
        <v>3.3544999999999998E-2</v>
      </c>
      <c r="H105" s="566">
        <v>6.2475999999999997E-2</v>
      </c>
      <c r="I105" s="566">
        <v>5.0458000000000003E-2</v>
      </c>
      <c r="J105" s="566">
        <v>5.7805000000000002E-2</v>
      </c>
      <c r="K105" s="566">
        <v>5.994E-2</v>
      </c>
      <c r="L105" s="566">
        <v>3.8202E-2</v>
      </c>
      <c r="M105" s="566">
        <v>3.2143999999999999E-2</v>
      </c>
      <c r="N105" s="566">
        <v>3.3376999999999997E-2</v>
      </c>
      <c r="O105" s="566">
        <v>2.7585999999999999E-2</v>
      </c>
      <c r="P105" s="566">
        <v>2.7536999999999999E-2</v>
      </c>
      <c r="Q105" s="566">
        <v>3.1767999999999998E-2</v>
      </c>
      <c r="R105" s="566">
        <v>3.2106000000000003E-2</v>
      </c>
      <c r="S105" s="566">
        <v>3.3544999999999998E-2</v>
      </c>
      <c r="T105" s="566">
        <v>6.2475999999999997E-2</v>
      </c>
      <c r="U105" s="566">
        <v>5.0458000000000003E-2</v>
      </c>
      <c r="V105" s="566">
        <v>5.7805000000000002E-2</v>
      </c>
      <c r="W105" s="566">
        <v>5.994E-2</v>
      </c>
      <c r="X105" s="566">
        <v>3.8202E-2</v>
      </c>
      <c r="Y105" s="566">
        <v>3.2143999999999999E-2</v>
      </c>
      <c r="Z105" s="566">
        <v>3.3376999999999997E-2</v>
      </c>
      <c r="AA105" s="566">
        <v>2.7585999999999999E-2</v>
      </c>
    </row>
    <row r="107" spans="1:27" ht="15" hidden="1" thickBot="1" x14ac:dyDescent="0.4">
      <c r="C107" s="818" t="s">
        <v>126</v>
      </c>
      <c r="D107" s="818"/>
      <c r="E107" s="818"/>
      <c r="F107" s="818"/>
      <c r="G107" s="818"/>
      <c r="H107" s="818"/>
      <c r="I107" s="818"/>
      <c r="J107" s="818"/>
      <c r="K107" s="818"/>
      <c r="L107" s="818"/>
      <c r="M107" s="818"/>
      <c r="N107" s="819"/>
      <c r="O107" s="817" t="s">
        <v>126</v>
      </c>
      <c r="P107" s="818"/>
      <c r="Q107" s="818"/>
      <c r="R107" s="818"/>
      <c r="S107" s="818"/>
      <c r="T107" s="818"/>
      <c r="U107" s="818"/>
      <c r="V107" s="818"/>
      <c r="W107" s="818"/>
      <c r="X107" s="818"/>
      <c r="Y107" s="818"/>
      <c r="Z107" s="818"/>
      <c r="AA107" s="557" t="s">
        <v>126</v>
      </c>
    </row>
    <row r="108" spans="1:27" ht="15" hidden="1" thickBot="1" x14ac:dyDescent="0.4">
      <c r="A108" s="796" t="s">
        <v>125</v>
      </c>
      <c r="B108" s="814" t="s">
        <v>127</v>
      </c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6"/>
      <c r="O108" s="814" t="s">
        <v>127</v>
      </c>
      <c r="P108" s="815"/>
      <c r="Q108" s="815"/>
      <c r="R108" s="815"/>
      <c r="S108" s="815"/>
      <c r="T108" s="815"/>
      <c r="U108" s="815"/>
      <c r="V108" s="815"/>
      <c r="W108" s="815"/>
      <c r="X108" s="815"/>
      <c r="Y108" s="815"/>
      <c r="Z108" s="815"/>
      <c r="AA108" s="558" t="s">
        <v>127</v>
      </c>
    </row>
    <row r="109" spans="1:27" ht="16" hidden="1" thickBot="1" x14ac:dyDescent="0.4">
      <c r="A109" s="790"/>
      <c r="B109" s="262" t="s">
        <v>148</v>
      </c>
      <c r="C109" s="156">
        <f>C$4</f>
        <v>44562</v>
      </c>
      <c r="D109" s="156">
        <f t="shared" ref="D109:AA109" si="57">D$4</f>
        <v>44593</v>
      </c>
      <c r="E109" s="156">
        <f t="shared" si="57"/>
        <v>44621</v>
      </c>
      <c r="F109" s="156">
        <f t="shared" si="57"/>
        <v>44652</v>
      </c>
      <c r="G109" s="156">
        <f t="shared" si="57"/>
        <v>44682</v>
      </c>
      <c r="H109" s="156">
        <f t="shared" si="57"/>
        <v>44713</v>
      </c>
      <c r="I109" s="156">
        <f t="shared" si="57"/>
        <v>44743</v>
      </c>
      <c r="J109" s="156">
        <f t="shared" si="57"/>
        <v>44774</v>
      </c>
      <c r="K109" s="156">
        <f t="shared" si="57"/>
        <v>44805</v>
      </c>
      <c r="L109" s="156">
        <f t="shared" si="57"/>
        <v>44835</v>
      </c>
      <c r="M109" s="156">
        <f t="shared" si="57"/>
        <v>44866</v>
      </c>
      <c r="N109" s="156">
        <f t="shared" si="57"/>
        <v>44896</v>
      </c>
      <c r="O109" s="156">
        <f t="shared" si="57"/>
        <v>44927</v>
      </c>
      <c r="P109" s="156">
        <f t="shared" si="57"/>
        <v>44958</v>
      </c>
      <c r="Q109" s="156">
        <f t="shared" si="57"/>
        <v>44986</v>
      </c>
      <c r="R109" s="156">
        <f t="shared" si="57"/>
        <v>45017</v>
      </c>
      <c r="S109" s="156">
        <f t="shared" si="57"/>
        <v>45047</v>
      </c>
      <c r="T109" s="156">
        <f t="shared" si="57"/>
        <v>45078</v>
      </c>
      <c r="U109" s="156">
        <f t="shared" si="57"/>
        <v>45108</v>
      </c>
      <c r="V109" s="156">
        <f t="shared" si="57"/>
        <v>45139</v>
      </c>
      <c r="W109" s="156">
        <f t="shared" si="57"/>
        <v>45170</v>
      </c>
      <c r="X109" s="156">
        <f t="shared" si="57"/>
        <v>45200</v>
      </c>
      <c r="Y109" s="156">
        <f t="shared" si="57"/>
        <v>45231</v>
      </c>
      <c r="Z109" s="156">
        <f t="shared" si="57"/>
        <v>45261</v>
      </c>
      <c r="AA109" s="156">
        <f t="shared" si="57"/>
        <v>45292</v>
      </c>
    </row>
    <row r="110" spans="1:27" hidden="1" x14ac:dyDescent="0.35">
      <c r="A110" s="790"/>
      <c r="B110" s="263" t="s">
        <v>20</v>
      </c>
      <c r="C110" s="329">
        <v>1.8068591999999987E-2</v>
      </c>
      <c r="D110" s="329">
        <v>1.8068592000000085E-2</v>
      </c>
      <c r="E110" s="329">
        <v>1.8068591999999953E-2</v>
      </c>
      <c r="F110" s="329">
        <v>1.8068592000000015E-2</v>
      </c>
      <c r="G110" s="329">
        <v>1.8068591999999987E-2</v>
      </c>
      <c r="H110" s="329">
        <v>1.9927983999999961E-2</v>
      </c>
      <c r="I110" s="329">
        <v>1.9927983999999899E-2</v>
      </c>
      <c r="J110" s="329">
        <v>1.9927983999999885E-2</v>
      </c>
      <c r="K110" s="329">
        <v>1.9927983999999864E-2</v>
      </c>
      <c r="L110" s="329">
        <v>1.8068591999999946E-2</v>
      </c>
      <c r="M110" s="329">
        <v>1.8068592000000057E-2</v>
      </c>
      <c r="N110" s="329">
        <v>1.8068591999999987E-2</v>
      </c>
      <c r="O110" s="329">
        <v>1.8068591999999987E-2</v>
      </c>
      <c r="P110" s="329">
        <v>1.8068592000000085E-2</v>
      </c>
      <c r="Q110" s="329">
        <v>1.8068591999999953E-2</v>
      </c>
      <c r="R110" s="329">
        <v>1.8068592000000015E-2</v>
      </c>
      <c r="S110" s="329">
        <v>1.8068591999999987E-2</v>
      </c>
      <c r="T110" s="329">
        <v>1.9927983999999961E-2</v>
      </c>
      <c r="U110" s="329">
        <v>1.9927983999999899E-2</v>
      </c>
      <c r="V110" s="329">
        <v>1.9927983999999885E-2</v>
      </c>
      <c r="W110" s="329">
        <v>1.9927983999999864E-2</v>
      </c>
      <c r="X110" s="329">
        <v>1.8068591999999946E-2</v>
      </c>
      <c r="Y110" s="329">
        <v>1.8068592000000057E-2</v>
      </c>
      <c r="Z110" s="329">
        <v>1.8068591999999987E-2</v>
      </c>
      <c r="AA110" s="329">
        <v>1.8068591999999987E-2</v>
      </c>
    </row>
    <row r="111" spans="1:27" hidden="1" x14ac:dyDescent="0.35">
      <c r="A111" s="790"/>
      <c r="B111" s="263" t="s">
        <v>0</v>
      </c>
      <c r="C111" s="329">
        <v>1.8068591999999987E-2</v>
      </c>
      <c r="D111" s="329">
        <v>1.8068592000000085E-2</v>
      </c>
      <c r="E111" s="329">
        <v>1.8068591999999953E-2</v>
      </c>
      <c r="F111" s="329">
        <v>1.8068592000000015E-2</v>
      </c>
      <c r="G111" s="329">
        <v>1.8068591999999987E-2</v>
      </c>
      <c r="H111" s="329">
        <v>1.9927983999999961E-2</v>
      </c>
      <c r="I111" s="329">
        <v>1.9927983999999899E-2</v>
      </c>
      <c r="J111" s="329">
        <v>1.9927983999999885E-2</v>
      </c>
      <c r="K111" s="329">
        <v>1.9927983999999864E-2</v>
      </c>
      <c r="L111" s="329">
        <v>1.8068591999999946E-2</v>
      </c>
      <c r="M111" s="329">
        <v>1.8068592000000057E-2</v>
      </c>
      <c r="N111" s="329">
        <v>1.8068591999999987E-2</v>
      </c>
      <c r="O111" s="329">
        <v>1.8068591999999987E-2</v>
      </c>
      <c r="P111" s="329">
        <v>1.8068592000000085E-2</v>
      </c>
      <c r="Q111" s="329">
        <v>1.8068591999999953E-2</v>
      </c>
      <c r="R111" s="329">
        <v>1.8068592000000015E-2</v>
      </c>
      <c r="S111" s="329">
        <v>1.8068591999999987E-2</v>
      </c>
      <c r="T111" s="329">
        <v>1.9927983999999961E-2</v>
      </c>
      <c r="U111" s="329">
        <v>1.9927983999999899E-2</v>
      </c>
      <c r="V111" s="329">
        <v>1.9927983999999885E-2</v>
      </c>
      <c r="W111" s="329">
        <v>1.9927983999999864E-2</v>
      </c>
      <c r="X111" s="329">
        <v>1.8068591999999946E-2</v>
      </c>
      <c r="Y111" s="329">
        <v>1.8068592000000057E-2</v>
      </c>
      <c r="Z111" s="329">
        <v>1.8068591999999987E-2</v>
      </c>
      <c r="AA111" s="329">
        <v>1.8068591999999987E-2</v>
      </c>
    </row>
    <row r="112" spans="1:27" hidden="1" x14ac:dyDescent="0.35">
      <c r="A112" s="790"/>
      <c r="B112" s="263" t="s">
        <v>21</v>
      </c>
      <c r="C112" s="329">
        <v>1.8068591999999987E-2</v>
      </c>
      <c r="D112" s="329">
        <v>1.8068592000000085E-2</v>
      </c>
      <c r="E112" s="329">
        <v>1.8068591999999953E-2</v>
      </c>
      <c r="F112" s="329">
        <v>1.8068592000000015E-2</v>
      </c>
      <c r="G112" s="329">
        <v>1.8068591999999987E-2</v>
      </c>
      <c r="H112" s="329">
        <v>1.9927983999999961E-2</v>
      </c>
      <c r="I112" s="329">
        <v>1.9927983999999899E-2</v>
      </c>
      <c r="J112" s="329">
        <v>1.9927983999999885E-2</v>
      </c>
      <c r="K112" s="329">
        <v>1.9927983999999864E-2</v>
      </c>
      <c r="L112" s="329">
        <v>1.8068591999999946E-2</v>
      </c>
      <c r="M112" s="329">
        <v>1.8068592000000057E-2</v>
      </c>
      <c r="N112" s="329">
        <v>1.8068591999999987E-2</v>
      </c>
      <c r="O112" s="329">
        <v>1.8068591999999987E-2</v>
      </c>
      <c r="P112" s="329">
        <v>1.8068592000000085E-2</v>
      </c>
      <c r="Q112" s="329">
        <v>1.8068591999999953E-2</v>
      </c>
      <c r="R112" s="329">
        <v>1.8068592000000015E-2</v>
      </c>
      <c r="S112" s="329">
        <v>1.8068591999999987E-2</v>
      </c>
      <c r="T112" s="329">
        <v>1.9927983999999961E-2</v>
      </c>
      <c r="U112" s="329">
        <v>1.9927983999999899E-2</v>
      </c>
      <c r="V112" s="329">
        <v>1.9927983999999885E-2</v>
      </c>
      <c r="W112" s="329">
        <v>1.9927983999999864E-2</v>
      </c>
      <c r="X112" s="329">
        <v>1.8068591999999946E-2</v>
      </c>
      <c r="Y112" s="329">
        <v>1.8068592000000057E-2</v>
      </c>
      <c r="Z112" s="329">
        <v>1.8068591999999987E-2</v>
      </c>
      <c r="AA112" s="329">
        <v>1.8068591999999987E-2</v>
      </c>
    </row>
    <row r="113" spans="1:27" hidden="1" x14ac:dyDescent="0.35">
      <c r="A113" s="790"/>
      <c r="B113" s="263" t="s">
        <v>1</v>
      </c>
      <c r="C113" s="329">
        <v>1.8068591999999987E-2</v>
      </c>
      <c r="D113" s="329">
        <v>1.8068592000000085E-2</v>
      </c>
      <c r="E113" s="329">
        <v>1.8068591999999953E-2</v>
      </c>
      <c r="F113" s="329">
        <v>1.8068592000000015E-2</v>
      </c>
      <c r="G113" s="329">
        <v>1.8068591999999987E-2</v>
      </c>
      <c r="H113" s="329">
        <v>1.9927983999999961E-2</v>
      </c>
      <c r="I113" s="329">
        <v>1.9927983999999899E-2</v>
      </c>
      <c r="J113" s="329">
        <v>1.9927983999999885E-2</v>
      </c>
      <c r="K113" s="329">
        <v>1.9927983999999864E-2</v>
      </c>
      <c r="L113" s="329">
        <v>1.8068591999999946E-2</v>
      </c>
      <c r="M113" s="329">
        <v>1.8068592000000057E-2</v>
      </c>
      <c r="N113" s="329">
        <v>1.8068591999999987E-2</v>
      </c>
      <c r="O113" s="329">
        <v>1.8068591999999987E-2</v>
      </c>
      <c r="P113" s="329">
        <v>1.8068592000000085E-2</v>
      </c>
      <c r="Q113" s="329">
        <v>1.8068591999999953E-2</v>
      </c>
      <c r="R113" s="329">
        <v>1.8068592000000015E-2</v>
      </c>
      <c r="S113" s="329">
        <v>1.8068591999999987E-2</v>
      </c>
      <c r="T113" s="329">
        <v>1.9927983999999961E-2</v>
      </c>
      <c r="U113" s="329">
        <v>1.9927983999999899E-2</v>
      </c>
      <c r="V113" s="329">
        <v>1.9927983999999885E-2</v>
      </c>
      <c r="W113" s="329">
        <v>1.9927983999999864E-2</v>
      </c>
      <c r="X113" s="329">
        <v>1.8068591999999946E-2</v>
      </c>
      <c r="Y113" s="329">
        <v>1.8068592000000057E-2</v>
      </c>
      <c r="Z113" s="329">
        <v>1.8068591999999987E-2</v>
      </c>
      <c r="AA113" s="329">
        <v>1.8068591999999987E-2</v>
      </c>
    </row>
    <row r="114" spans="1:27" hidden="1" x14ac:dyDescent="0.35">
      <c r="A114" s="790"/>
      <c r="B114" s="263" t="s">
        <v>22</v>
      </c>
      <c r="C114" s="329">
        <v>1.8068591999999987E-2</v>
      </c>
      <c r="D114" s="329">
        <v>1.8068592000000085E-2</v>
      </c>
      <c r="E114" s="329">
        <v>1.8068591999999953E-2</v>
      </c>
      <c r="F114" s="329">
        <v>1.8068592000000015E-2</v>
      </c>
      <c r="G114" s="329">
        <v>1.8068591999999987E-2</v>
      </c>
      <c r="H114" s="329">
        <v>1.9927983999999961E-2</v>
      </c>
      <c r="I114" s="329">
        <v>1.9927983999999899E-2</v>
      </c>
      <c r="J114" s="329">
        <v>1.9927983999999885E-2</v>
      </c>
      <c r="K114" s="329">
        <v>1.9927983999999864E-2</v>
      </c>
      <c r="L114" s="329">
        <v>1.8068591999999946E-2</v>
      </c>
      <c r="M114" s="329">
        <v>1.8068592000000057E-2</v>
      </c>
      <c r="N114" s="329">
        <v>1.8068591999999987E-2</v>
      </c>
      <c r="O114" s="329">
        <v>1.8068591999999987E-2</v>
      </c>
      <c r="P114" s="329">
        <v>1.8068592000000085E-2</v>
      </c>
      <c r="Q114" s="329">
        <v>1.8068591999999953E-2</v>
      </c>
      <c r="R114" s="329">
        <v>1.8068592000000015E-2</v>
      </c>
      <c r="S114" s="329">
        <v>1.8068591999999987E-2</v>
      </c>
      <c r="T114" s="329">
        <v>1.9927983999999961E-2</v>
      </c>
      <c r="U114" s="329">
        <v>1.9927983999999899E-2</v>
      </c>
      <c r="V114" s="329">
        <v>1.9927983999999885E-2</v>
      </c>
      <c r="W114" s="329">
        <v>1.9927983999999864E-2</v>
      </c>
      <c r="X114" s="329">
        <v>1.8068591999999946E-2</v>
      </c>
      <c r="Y114" s="329">
        <v>1.8068592000000057E-2</v>
      </c>
      <c r="Z114" s="329">
        <v>1.8068591999999987E-2</v>
      </c>
      <c r="AA114" s="329">
        <v>1.8068591999999987E-2</v>
      </c>
    </row>
    <row r="115" spans="1:27" hidden="1" x14ac:dyDescent="0.35">
      <c r="A115" s="790"/>
      <c r="B115" s="264" t="s">
        <v>9</v>
      </c>
      <c r="C115" s="329">
        <v>1.8068591999999987E-2</v>
      </c>
      <c r="D115" s="329">
        <v>1.8068592000000085E-2</v>
      </c>
      <c r="E115" s="329">
        <v>1.8068591999999953E-2</v>
      </c>
      <c r="F115" s="329">
        <v>1.8068592000000015E-2</v>
      </c>
      <c r="G115" s="329">
        <v>1.8068591999999987E-2</v>
      </c>
      <c r="H115" s="329">
        <v>1.9927983999999961E-2</v>
      </c>
      <c r="I115" s="329">
        <v>1.9927983999999899E-2</v>
      </c>
      <c r="J115" s="329">
        <v>1.9927983999999885E-2</v>
      </c>
      <c r="K115" s="329">
        <v>1.9927983999999864E-2</v>
      </c>
      <c r="L115" s="329">
        <v>1.8068591999999946E-2</v>
      </c>
      <c r="M115" s="329">
        <v>1.8068592000000057E-2</v>
      </c>
      <c r="N115" s="329">
        <v>1.8068591999999987E-2</v>
      </c>
      <c r="O115" s="329">
        <v>1.8068591999999987E-2</v>
      </c>
      <c r="P115" s="329">
        <v>1.8068592000000085E-2</v>
      </c>
      <c r="Q115" s="329">
        <v>1.8068591999999953E-2</v>
      </c>
      <c r="R115" s="329">
        <v>1.8068592000000015E-2</v>
      </c>
      <c r="S115" s="329">
        <v>1.8068591999999987E-2</v>
      </c>
      <c r="T115" s="329">
        <v>1.9927983999999961E-2</v>
      </c>
      <c r="U115" s="329">
        <v>1.9927983999999899E-2</v>
      </c>
      <c r="V115" s="329">
        <v>1.9927983999999885E-2</v>
      </c>
      <c r="W115" s="329">
        <v>1.9927983999999864E-2</v>
      </c>
      <c r="X115" s="329">
        <v>1.8068591999999946E-2</v>
      </c>
      <c r="Y115" s="329">
        <v>1.8068592000000057E-2</v>
      </c>
      <c r="Z115" s="329">
        <v>1.8068591999999987E-2</v>
      </c>
      <c r="AA115" s="329">
        <v>1.8068591999999987E-2</v>
      </c>
    </row>
    <row r="116" spans="1:27" hidden="1" x14ac:dyDescent="0.35">
      <c r="A116" s="790"/>
      <c r="B116" s="264" t="s">
        <v>3</v>
      </c>
      <c r="C116" s="329">
        <v>1.8068591999999987E-2</v>
      </c>
      <c r="D116" s="329">
        <v>1.8068592000000085E-2</v>
      </c>
      <c r="E116" s="329">
        <v>1.8068591999999953E-2</v>
      </c>
      <c r="F116" s="329">
        <v>1.8068592000000015E-2</v>
      </c>
      <c r="G116" s="329">
        <v>1.8068591999999987E-2</v>
      </c>
      <c r="H116" s="329">
        <v>1.9927983999999961E-2</v>
      </c>
      <c r="I116" s="329">
        <v>1.9927983999999899E-2</v>
      </c>
      <c r="J116" s="329">
        <v>1.9927983999999885E-2</v>
      </c>
      <c r="K116" s="329">
        <v>1.9927983999999864E-2</v>
      </c>
      <c r="L116" s="329">
        <v>1.8068591999999946E-2</v>
      </c>
      <c r="M116" s="329">
        <v>1.8068592000000057E-2</v>
      </c>
      <c r="N116" s="329">
        <v>1.8068591999999987E-2</v>
      </c>
      <c r="O116" s="329">
        <v>1.8068591999999987E-2</v>
      </c>
      <c r="P116" s="329">
        <v>1.8068592000000085E-2</v>
      </c>
      <c r="Q116" s="329">
        <v>1.8068591999999953E-2</v>
      </c>
      <c r="R116" s="329">
        <v>1.8068592000000015E-2</v>
      </c>
      <c r="S116" s="329">
        <v>1.8068591999999987E-2</v>
      </c>
      <c r="T116" s="329">
        <v>1.9927983999999961E-2</v>
      </c>
      <c r="U116" s="329">
        <v>1.9927983999999899E-2</v>
      </c>
      <c r="V116" s="329">
        <v>1.9927983999999885E-2</v>
      </c>
      <c r="W116" s="329">
        <v>1.9927983999999864E-2</v>
      </c>
      <c r="X116" s="329">
        <v>1.8068591999999946E-2</v>
      </c>
      <c r="Y116" s="329">
        <v>1.8068592000000057E-2</v>
      </c>
      <c r="Z116" s="329">
        <v>1.8068591999999987E-2</v>
      </c>
      <c r="AA116" s="329">
        <v>1.8068591999999987E-2</v>
      </c>
    </row>
    <row r="117" spans="1:27" hidden="1" x14ac:dyDescent="0.35">
      <c r="A117" s="790"/>
      <c r="B117" s="264" t="s">
        <v>4</v>
      </c>
      <c r="C117" s="329">
        <v>1.8068591999999987E-2</v>
      </c>
      <c r="D117" s="329">
        <v>1.8068592000000085E-2</v>
      </c>
      <c r="E117" s="329">
        <v>1.8068591999999953E-2</v>
      </c>
      <c r="F117" s="329">
        <v>1.8068592000000015E-2</v>
      </c>
      <c r="G117" s="329">
        <v>1.8068591999999987E-2</v>
      </c>
      <c r="H117" s="329">
        <v>1.9927983999999961E-2</v>
      </c>
      <c r="I117" s="329">
        <v>1.9927983999999899E-2</v>
      </c>
      <c r="J117" s="329">
        <v>1.9927983999999885E-2</v>
      </c>
      <c r="K117" s="329">
        <v>1.9927983999999864E-2</v>
      </c>
      <c r="L117" s="329">
        <v>1.8068591999999946E-2</v>
      </c>
      <c r="M117" s="329">
        <v>1.8068592000000057E-2</v>
      </c>
      <c r="N117" s="329">
        <v>1.8068591999999987E-2</v>
      </c>
      <c r="O117" s="329">
        <v>1.8068591999999987E-2</v>
      </c>
      <c r="P117" s="329">
        <v>1.8068592000000085E-2</v>
      </c>
      <c r="Q117" s="329">
        <v>1.8068591999999953E-2</v>
      </c>
      <c r="R117" s="329">
        <v>1.8068592000000015E-2</v>
      </c>
      <c r="S117" s="329">
        <v>1.8068591999999987E-2</v>
      </c>
      <c r="T117" s="329">
        <v>1.9927983999999961E-2</v>
      </c>
      <c r="U117" s="329">
        <v>1.9927983999999899E-2</v>
      </c>
      <c r="V117" s="329">
        <v>1.9927983999999885E-2</v>
      </c>
      <c r="W117" s="329">
        <v>1.9927983999999864E-2</v>
      </c>
      <c r="X117" s="329">
        <v>1.8068591999999946E-2</v>
      </c>
      <c r="Y117" s="329">
        <v>1.8068592000000057E-2</v>
      </c>
      <c r="Z117" s="329">
        <v>1.8068591999999987E-2</v>
      </c>
      <c r="AA117" s="329">
        <v>1.8068591999999987E-2</v>
      </c>
    </row>
    <row r="118" spans="1:27" hidden="1" x14ac:dyDescent="0.35">
      <c r="A118" s="790"/>
      <c r="B118" s="264" t="s">
        <v>5</v>
      </c>
      <c r="C118" s="329">
        <v>1.8068591999999987E-2</v>
      </c>
      <c r="D118" s="329">
        <v>1.8068592000000085E-2</v>
      </c>
      <c r="E118" s="329">
        <v>1.8068591999999953E-2</v>
      </c>
      <c r="F118" s="329">
        <v>1.8068592000000015E-2</v>
      </c>
      <c r="G118" s="329">
        <v>1.8068591999999987E-2</v>
      </c>
      <c r="H118" s="329">
        <v>1.9927983999999961E-2</v>
      </c>
      <c r="I118" s="329">
        <v>1.9927983999999899E-2</v>
      </c>
      <c r="J118" s="329">
        <v>1.9927983999999885E-2</v>
      </c>
      <c r="K118" s="329">
        <v>1.9927983999999864E-2</v>
      </c>
      <c r="L118" s="329">
        <v>1.8068591999999946E-2</v>
      </c>
      <c r="M118" s="329">
        <v>1.8068592000000057E-2</v>
      </c>
      <c r="N118" s="329">
        <v>1.8068591999999987E-2</v>
      </c>
      <c r="O118" s="329">
        <v>1.8068591999999987E-2</v>
      </c>
      <c r="P118" s="329">
        <v>1.8068592000000085E-2</v>
      </c>
      <c r="Q118" s="329">
        <v>1.8068591999999953E-2</v>
      </c>
      <c r="R118" s="329">
        <v>1.8068592000000015E-2</v>
      </c>
      <c r="S118" s="329">
        <v>1.8068591999999987E-2</v>
      </c>
      <c r="T118" s="329">
        <v>1.9927983999999961E-2</v>
      </c>
      <c r="U118" s="329">
        <v>1.9927983999999899E-2</v>
      </c>
      <c r="V118" s="329">
        <v>1.9927983999999885E-2</v>
      </c>
      <c r="W118" s="329">
        <v>1.9927983999999864E-2</v>
      </c>
      <c r="X118" s="329">
        <v>1.8068591999999946E-2</v>
      </c>
      <c r="Y118" s="329">
        <v>1.8068592000000057E-2</v>
      </c>
      <c r="Z118" s="329">
        <v>1.8068591999999987E-2</v>
      </c>
      <c r="AA118" s="329">
        <v>1.8068591999999987E-2</v>
      </c>
    </row>
    <row r="119" spans="1:27" hidden="1" x14ac:dyDescent="0.35">
      <c r="A119" s="790"/>
      <c r="B119" s="264" t="s">
        <v>23</v>
      </c>
      <c r="C119" s="329">
        <v>1.8068591999999987E-2</v>
      </c>
      <c r="D119" s="329">
        <v>1.8068592000000085E-2</v>
      </c>
      <c r="E119" s="329">
        <v>1.8068591999999953E-2</v>
      </c>
      <c r="F119" s="329">
        <v>1.8068592000000015E-2</v>
      </c>
      <c r="G119" s="329">
        <v>1.8068591999999987E-2</v>
      </c>
      <c r="H119" s="329">
        <v>1.9927983999999961E-2</v>
      </c>
      <c r="I119" s="329">
        <v>1.9927983999999899E-2</v>
      </c>
      <c r="J119" s="329">
        <v>1.9927983999999885E-2</v>
      </c>
      <c r="K119" s="329">
        <v>1.9927983999999864E-2</v>
      </c>
      <c r="L119" s="329">
        <v>1.8068591999999946E-2</v>
      </c>
      <c r="M119" s="329">
        <v>1.8068592000000057E-2</v>
      </c>
      <c r="N119" s="329">
        <v>1.8068591999999987E-2</v>
      </c>
      <c r="O119" s="329">
        <v>1.8068591999999987E-2</v>
      </c>
      <c r="P119" s="329">
        <v>1.8068592000000085E-2</v>
      </c>
      <c r="Q119" s="329">
        <v>1.8068591999999953E-2</v>
      </c>
      <c r="R119" s="329">
        <v>1.8068592000000015E-2</v>
      </c>
      <c r="S119" s="329">
        <v>1.8068591999999987E-2</v>
      </c>
      <c r="T119" s="329">
        <v>1.9927983999999961E-2</v>
      </c>
      <c r="U119" s="329">
        <v>1.9927983999999899E-2</v>
      </c>
      <c r="V119" s="329">
        <v>1.9927983999999885E-2</v>
      </c>
      <c r="W119" s="329">
        <v>1.9927983999999864E-2</v>
      </c>
      <c r="X119" s="329">
        <v>1.8068591999999946E-2</v>
      </c>
      <c r="Y119" s="329">
        <v>1.8068592000000057E-2</v>
      </c>
      <c r="Z119" s="329">
        <v>1.8068591999999987E-2</v>
      </c>
      <c r="AA119" s="329">
        <v>1.8068591999999987E-2</v>
      </c>
    </row>
    <row r="120" spans="1:27" hidden="1" x14ac:dyDescent="0.35">
      <c r="A120" s="790"/>
      <c r="B120" s="264" t="s">
        <v>24</v>
      </c>
      <c r="C120" s="329">
        <v>1.8068591999999987E-2</v>
      </c>
      <c r="D120" s="329">
        <v>1.8068592000000085E-2</v>
      </c>
      <c r="E120" s="329">
        <v>1.8068591999999953E-2</v>
      </c>
      <c r="F120" s="329">
        <v>1.8068592000000015E-2</v>
      </c>
      <c r="G120" s="329">
        <v>1.8068591999999987E-2</v>
      </c>
      <c r="H120" s="329">
        <v>1.9927983999999961E-2</v>
      </c>
      <c r="I120" s="329">
        <v>1.9927983999999899E-2</v>
      </c>
      <c r="J120" s="329">
        <v>1.9927983999999885E-2</v>
      </c>
      <c r="K120" s="329">
        <v>1.9927983999999864E-2</v>
      </c>
      <c r="L120" s="329">
        <v>1.8068591999999946E-2</v>
      </c>
      <c r="M120" s="329">
        <v>1.8068592000000057E-2</v>
      </c>
      <c r="N120" s="329">
        <v>1.8068591999999987E-2</v>
      </c>
      <c r="O120" s="329">
        <v>1.8068591999999987E-2</v>
      </c>
      <c r="P120" s="329">
        <v>1.8068592000000085E-2</v>
      </c>
      <c r="Q120" s="329">
        <v>1.8068591999999953E-2</v>
      </c>
      <c r="R120" s="329">
        <v>1.8068592000000015E-2</v>
      </c>
      <c r="S120" s="329">
        <v>1.8068591999999987E-2</v>
      </c>
      <c r="T120" s="329">
        <v>1.9927983999999961E-2</v>
      </c>
      <c r="U120" s="329">
        <v>1.9927983999999899E-2</v>
      </c>
      <c r="V120" s="329">
        <v>1.9927983999999885E-2</v>
      </c>
      <c r="W120" s="329">
        <v>1.9927983999999864E-2</v>
      </c>
      <c r="X120" s="329">
        <v>1.8068591999999946E-2</v>
      </c>
      <c r="Y120" s="329">
        <v>1.8068592000000057E-2</v>
      </c>
      <c r="Z120" s="329">
        <v>1.8068591999999987E-2</v>
      </c>
      <c r="AA120" s="329">
        <v>1.8068591999999987E-2</v>
      </c>
    </row>
    <row r="121" spans="1:27" hidden="1" x14ac:dyDescent="0.35">
      <c r="A121" s="790"/>
      <c r="B121" s="264" t="s">
        <v>7</v>
      </c>
      <c r="C121" s="329">
        <v>1.8068591999999987E-2</v>
      </c>
      <c r="D121" s="329">
        <v>1.8068592000000085E-2</v>
      </c>
      <c r="E121" s="329">
        <v>1.8068591999999953E-2</v>
      </c>
      <c r="F121" s="329">
        <v>1.8068592000000015E-2</v>
      </c>
      <c r="G121" s="329">
        <v>1.8068591999999987E-2</v>
      </c>
      <c r="H121" s="329">
        <v>1.9927983999999961E-2</v>
      </c>
      <c r="I121" s="329">
        <v>1.9927983999999899E-2</v>
      </c>
      <c r="J121" s="329">
        <v>1.9927983999999885E-2</v>
      </c>
      <c r="K121" s="329">
        <v>1.9927983999999864E-2</v>
      </c>
      <c r="L121" s="329">
        <v>1.8068591999999946E-2</v>
      </c>
      <c r="M121" s="329">
        <v>1.8068592000000057E-2</v>
      </c>
      <c r="N121" s="329">
        <v>1.8068591999999987E-2</v>
      </c>
      <c r="O121" s="329">
        <v>1.8068591999999987E-2</v>
      </c>
      <c r="P121" s="329">
        <v>1.8068592000000085E-2</v>
      </c>
      <c r="Q121" s="329">
        <v>1.8068591999999953E-2</v>
      </c>
      <c r="R121" s="329">
        <v>1.8068592000000015E-2</v>
      </c>
      <c r="S121" s="329">
        <v>1.8068591999999987E-2</v>
      </c>
      <c r="T121" s="329">
        <v>1.9927983999999961E-2</v>
      </c>
      <c r="U121" s="329">
        <v>1.9927983999999899E-2</v>
      </c>
      <c r="V121" s="329">
        <v>1.9927983999999885E-2</v>
      </c>
      <c r="W121" s="329">
        <v>1.9927983999999864E-2</v>
      </c>
      <c r="X121" s="329">
        <v>1.8068591999999946E-2</v>
      </c>
      <c r="Y121" s="329">
        <v>1.8068592000000057E-2</v>
      </c>
      <c r="Z121" s="329">
        <v>1.8068591999999987E-2</v>
      </c>
      <c r="AA121" s="329">
        <v>1.8068591999999987E-2</v>
      </c>
    </row>
    <row r="122" spans="1:27" ht="15" hidden="1" thickBot="1" x14ac:dyDescent="0.4">
      <c r="A122" s="791"/>
      <c r="B122" s="265" t="s">
        <v>8</v>
      </c>
      <c r="C122" s="329">
        <v>1.8068591999999987E-2</v>
      </c>
      <c r="D122" s="329">
        <v>1.8068592000000085E-2</v>
      </c>
      <c r="E122" s="329">
        <v>1.8068591999999953E-2</v>
      </c>
      <c r="F122" s="329">
        <v>1.8068592000000015E-2</v>
      </c>
      <c r="G122" s="329">
        <v>1.8068591999999987E-2</v>
      </c>
      <c r="H122" s="329">
        <v>1.9927983999999961E-2</v>
      </c>
      <c r="I122" s="329">
        <v>1.9927983999999899E-2</v>
      </c>
      <c r="J122" s="329">
        <v>1.9927983999999885E-2</v>
      </c>
      <c r="K122" s="329">
        <v>1.9927983999999864E-2</v>
      </c>
      <c r="L122" s="329">
        <v>1.8068591999999946E-2</v>
      </c>
      <c r="M122" s="329">
        <v>1.8068592000000057E-2</v>
      </c>
      <c r="N122" s="329">
        <v>1.8068591999999987E-2</v>
      </c>
      <c r="O122" s="329">
        <v>1.8068591999999987E-2</v>
      </c>
      <c r="P122" s="329">
        <v>1.8068592000000085E-2</v>
      </c>
      <c r="Q122" s="329">
        <v>1.8068591999999953E-2</v>
      </c>
      <c r="R122" s="329">
        <v>1.8068592000000015E-2</v>
      </c>
      <c r="S122" s="329">
        <v>1.8068591999999987E-2</v>
      </c>
      <c r="T122" s="329">
        <v>1.9927983999999961E-2</v>
      </c>
      <c r="U122" s="329">
        <v>1.9927983999999899E-2</v>
      </c>
      <c r="V122" s="329">
        <v>1.9927983999999885E-2</v>
      </c>
      <c r="W122" s="329">
        <v>1.9927983999999864E-2</v>
      </c>
      <c r="X122" s="329">
        <v>1.8068591999999946E-2</v>
      </c>
      <c r="Y122" s="329">
        <v>1.8068592000000057E-2</v>
      </c>
      <c r="Z122" s="329">
        <v>1.8068591999999987E-2</v>
      </c>
      <c r="AA122" s="329">
        <v>1.8068591999999987E-2</v>
      </c>
    </row>
    <row r="123" spans="1:27" hidden="1" x14ac:dyDescent="0.35">
      <c r="A123" s="107"/>
      <c r="B123" s="107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 spans="1:27" ht="15" hidden="1" thickBot="1" x14ac:dyDescent="0.4"/>
    <row r="125" spans="1:27" ht="15" hidden="1" thickBot="1" x14ac:dyDescent="0.4">
      <c r="C125" s="813" t="s">
        <v>129</v>
      </c>
      <c r="D125" s="813"/>
      <c r="E125" s="813"/>
      <c r="F125" s="813"/>
      <c r="G125" s="813"/>
      <c r="H125" s="813"/>
      <c r="I125" s="813"/>
      <c r="J125" s="813"/>
      <c r="K125" s="813"/>
      <c r="L125" s="813"/>
      <c r="M125" s="813"/>
      <c r="N125" s="813"/>
      <c r="O125" s="813" t="s">
        <v>129</v>
      </c>
      <c r="P125" s="813"/>
      <c r="Q125" s="813"/>
      <c r="R125" s="813"/>
      <c r="S125" s="813"/>
      <c r="T125" s="813"/>
      <c r="U125" s="813"/>
      <c r="V125" s="813"/>
      <c r="W125" s="813"/>
      <c r="X125" s="813"/>
      <c r="Y125" s="813"/>
      <c r="Z125" s="813"/>
      <c r="AA125" s="556" t="s">
        <v>129</v>
      </c>
    </row>
    <row r="126" spans="1:27" ht="16" hidden="1" thickBot="1" x14ac:dyDescent="0.4">
      <c r="A126" s="789" t="s">
        <v>130</v>
      </c>
      <c r="B126" s="262" t="s">
        <v>148</v>
      </c>
      <c r="C126" s="156">
        <f>C$4</f>
        <v>44562</v>
      </c>
      <c r="D126" s="156">
        <f t="shared" ref="D126:AA126" si="58">D$4</f>
        <v>44593</v>
      </c>
      <c r="E126" s="156">
        <f t="shared" si="58"/>
        <v>44621</v>
      </c>
      <c r="F126" s="156">
        <f t="shared" si="58"/>
        <v>44652</v>
      </c>
      <c r="G126" s="156">
        <f t="shared" si="58"/>
        <v>44682</v>
      </c>
      <c r="H126" s="156">
        <f t="shared" si="58"/>
        <v>44713</v>
      </c>
      <c r="I126" s="156">
        <f t="shared" si="58"/>
        <v>44743</v>
      </c>
      <c r="J126" s="156">
        <f t="shared" si="58"/>
        <v>44774</v>
      </c>
      <c r="K126" s="156">
        <f t="shared" si="58"/>
        <v>44805</v>
      </c>
      <c r="L126" s="156">
        <f t="shared" si="58"/>
        <v>44835</v>
      </c>
      <c r="M126" s="156">
        <f t="shared" si="58"/>
        <v>44866</v>
      </c>
      <c r="N126" s="156">
        <f t="shared" si="58"/>
        <v>44896</v>
      </c>
      <c r="O126" s="156">
        <f t="shared" si="58"/>
        <v>44927</v>
      </c>
      <c r="P126" s="156">
        <f t="shared" si="58"/>
        <v>44958</v>
      </c>
      <c r="Q126" s="156">
        <f t="shared" si="58"/>
        <v>44986</v>
      </c>
      <c r="R126" s="156">
        <f t="shared" si="58"/>
        <v>45017</v>
      </c>
      <c r="S126" s="156">
        <f t="shared" si="58"/>
        <v>45047</v>
      </c>
      <c r="T126" s="156">
        <f t="shared" si="58"/>
        <v>45078</v>
      </c>
      <c r="U126" s="156">
        <f t="shared" si="58"/>
        <v>45108</v>
      </c>
      <c r="V126" s="156">
        <f t="shared" si="58"/>
        <v>45139</v>
      </c>
      <c r="W126" s="156">
        <f t="shared" si="58"/>
        <v>45170</v>
      </c>
      <c r="X126" s="156">
        <f t="shared" si="58"/>
        <v>45200</v>
      </c>
      <c r="Y126" s="156">
        <f t="shared" si="58"/>
        <v>45231</v>
      </c>
      <c r="Z126" s="156">
        <f t="shared" si="58"/>
        <v>45261</v>
      </c>
      <c r="AA126" s="156">
        <f t="shared" si="58"/>
        <v>45292</v>
      </c>
    </row>
    <row r="127" spans="1:27" hidden="1" x14ac:dyDescent="0.35">
      <c r="A127" s="790"/>
      <c r="B127" s="263" t="s">
        <v>20</v>
      </c>
      <c r="C127" s="333">
        <v>8.6905396105985688E-3</v>
      </c>
      <c r="D127" s="333">
        <v>9.1843635285924711E-3</v>
      </c>
      <c r="E127" s="333">
        <v>9.3172995483337146E-3</v>
      </c>
      <c r="F127" s="333">
        <v>9.3300694720660927E-3</v>
      </c>
      <c r="G127" s="333">
        <v>1.3190972391467491E-2</v>
      </c>
      <c r="H127" s="333">
        <v>3.3396509974146636E-2</v>
      </c>
      <c r="I127" s="333">
        <v>3.0311628255511709E-2</v>
      </c>
      <c r="J127" s="333">
        <v>3.0025700532701628E-2</v>
      </c>
      <c r="K127" s="333">
        <v>3.0999168728459075E-2</v>
      </c>
      <c r="L127" s="333">
        <v>1.4333326703126323E-2</v>
      </c>
      <c r="M127" s="333">
        <v>1.2574297781386794E-2</v>
      </c>
      <c r="N127" s="333">
        <v>1.0783770658233277E-2</v>
      </c>
      <c r="O127" s="333">
        <v>8.6905396105985688E-3</v>
      </c>
      <c r="P127" s="333">
        <v>9.1843635285924711E-3</v>
      </c>
      <c r="Q127" s="333">
        <v>9.3172995483337146E-3</v>
      </c>
      <c r="R127" s="333">
        <v>9.3300694720660927E-3</v>
      </c>
      <c r="S127" s="333">
        <v>1.3190972391467491E-2</v>
      </c>
      <c r="T127" s="333">
        <v>3.3396509974146636E-2</v>
      </c>
      <c r="U127" s="333">
        <v>3.0311628255511709E-2</v>
      </c>
      <c r="V127" s="333">
        <v>3.0025700532701628E-2</v>
      </c>
      <c r="W127" s="333">
        <v>3.0999168728459075E-2</v>
      </c>
      <c r="X127" s="333">
        <v>1.4333326703126323E-2</v>
      </c>
      <c r="Y127" s="333">
        <v>1.2574297781386794E-2</v>
      </c>
      <c r="Z127" s="333">
        <v>1.0783770658233277E-2</v>
      </c>
      <c r="AA127" s="333">
        <v>8.6905396105985688E-3</v>
      </c>
    </row>
    <row r="128" spans="1:27" hidden="1" x14ac:dyDescent="0.35">
      <c r="A128" s="790"/>
      <c r="B128" s="263" t="s">
        <v>0</v>
      </c>
      <c r="C128" s="333">
        <v>1.3661557336104716E-2</v>
      </c>
      <c r="D128" s="333">
        <v>1.3995891437648279E-2</v>
      </c>
      <c r="E128" s="333">
        <v>1.1937688399857259E-2</v>
      </c>
      <c r="F128" s="333">
        <v>9.7664417356625004E-3</v>
      </c>
      <c r="G128" s="333">
        <v>2.1051463283982559E-2</v>
      </c>
      <c r="H128" s="333">
        <v>5.6205642178387479E-2</v>
      </c>
      <c r="I128" s="333">
        <v>3.8871954473552781E-2</v>
      </c>
      <c r="J128" s="333">
        <v>4.5357306184860703E-2</v>
      </c>
      <c r="K128" s="333">
        <v>5.3567977999279676E-2</v>
      </c>
      <c r="L128" s="333">
        <v>1.3398140041059062E-2</v>
      </c>
      <c r="M128" s="333">
        <v>1.9843361120502567E-2</v>
      </c>
      <c r="N128" s="333">
        <v>9.7585757189299401E-3</v>
      </c>
      <c r="O128" s="333">
        <v>1.3661557336104716E-2</v>
      </c>
      <c r="P128" s="333">
        <v>1.3995891437648279E-2</v>
      </c>
      <c r="Q128" s="333">
        <v>1.1937688399857259E-2</v>
      </c>
      <c r="R128" s="333">
        <v>9.7664417356625004E-3</v>
      </c>
      <c r="S128" s="333">
        <v>2.1051463283982559E-2</v>
      </c>
      <c r="T128" s="333">
        <v>5.6205642178387479E-2</v>
      </c>
      <c r="U128" s="333">
        <v>3.8871954473552781E-2</v>
      </c>
      <c r="V128" s="333">
        <v>4.5357306184860703E-2</v>
      </c>
      <c r="W128" s="333">
        <v>5.3567977999279676E-2</v>
      </c>
      <c r="X128" s="333">
        <v>1.3398140041059062E-2</v>
      </c>
      <c r="Y128" s="333">
        <v>1.9843361120502567E-2</v>
      </c>
      <c r="Z128" s="333">
        <v>9.7585757189299401E-3</v>
      </c>
      <c r="AA128" s="333">
        <v>1.3661557336104716E-2</v>
      </c>
    </row>
    <row r="129" spans="1:27" hidden="1" x14ac:dyDescent="0.35">
      <c r="A129" s="790"/>
      <c r="B129" s="263" t="s">
        <v>21</v>
      </c>
      <c r="C129" s="333">
        <v>8.3557771746031375E-3</v>
      </c>
      <c r="D129" s="333">
        <v>8.8661221561538248E-3</v>
      </c>
      <c r="E129" s="333">
        <v>1.1753498870943338E-2</v>
      </c>
      <c r="F129" s="333">
        <v>1.2523477953738765E-2</v>
      </c>
      <c r="G129" s="333">
        <v>1.5511017884555292E-2</v>
      </c>
      <c r="H129" s="333">
        <v>4.0279244842641462E-2</v>
      </c>
      <c r="I129" s="333">
        <v>3.0246490222571087E-2</v>
      </c>
      <c r="J129" s="333">
        <v>3.3396789722178383E-2</v>
      </c>
      <c r="K129" s="333">
        <v>3.6603346879997244E-2</v>
      </c>
      <c r="L129" s="333">
        <v>1.7030212077065426E-2</v>
      </c>
      <c r="M129" s="333">
        <v>1.2611403494553954E-2</v>
      </c>
      <c r="N129" s="333">
        <v>1.2708554866204393E-2</v>
      </c>
      <c r="O129" s="333">
        <v>8.3557771746031375E-3</v>
      </c>
      <c r="P129" s="333">
        <v>8.8661221561538248E-3</v>
      </c>
      <c r="Q129" s="333">
        <v>1.1753498870943338E-2</v>
      </c>
      <c r="R129" s="333">
        <v>1.2523477953738765E-2</v>
      </c>
      <c r="S129" s="333">
        <v>1.5511017884555292E-2</v>
      </c>
      <c r="T129" s="333">
        <v>4.0279244842641462E-2</v>
      </c>
      <c r="U129" s="333">
        <v>3.0246490222571087E-2</v>
      </c>
      <c r="V129" s="333">
        <v>3.3396789722178383E-2</v>
      </c>
      <c r="W129" s="333">
        <v>3.6603346879997244E-2</v>
      </c>
      <c r="X129" s="333">
        <v>1.7030212077065426E-2</v>
      </c>
      <c r="Y129" s="333">
        <v>1.2611403494553954E-2</v>
      </c>
      <c r="Z129" s="333">
        <v>1.2708554866204393E-2</v>
      </c>
      <c r="AA129" s="333">
        <v>8.3557771746031375E-3</v>
      </c>
    </row>
    <row r="130" spans="1:27" hidden="1" x14ac:dyDescent="0.35">
      <c r="A130" s="790"/>
      <c r="B130" s="263" t="s">
        <v>1</v>
      </c>
      <c r="C130" s="333">
        <v>0</v>
      </c>
      <c r="D130" s="333">
        <v>0</v>
      </c>
      <c r="E130" s="333">
        <v>0</v>
      </c>
      <c r="F130" s="333">
        <v>1.0321710579863055E-2</v>
      </c>
      <c r="G130" s="333">
        <v>2.8707370508953747E-2</v>
      </c>
      <c r="H130" s="333">
        <v>5.725490240748439E-2</v>
      </c>
      <c r="I130" s="333">
        <v>3.9256023626103941E-2</v>
      </c>
      <c r="J130" s="333">
        <v>4.5918436764594305E-2</v>
      </c>
      <c r="K130" s="333">
        <v>5.7888264534285201E-2</v>
      </c>
      <c r="L130" s="333">
        <v>1.3219573636351361E-2</v>
      </c>
      <c r="M130" s="333">
        <v>0</v>
      </c>
      <c r="N130" s="333">
        <v>0</v>
      </c>
      <c r="O130" s="333">
        <v>0</v>
      </c>
      <c r="P130" s="333">
        <v>0</v>
      </c>
      <c r="Q130" s="333">
        <v>0</v>
      </c>
      <c r="R130" s="333">
        <v>1.0321710579863055E-2</v>
      </c>
      <c r="S130" s="333">
        <v>2.8707370508953747E-2</v>
      </c>
      <c r="T130" s="333">
        <v>5.725490240748439E-2</v>
      </c>
      <c r="U130" s="333">
        <v>3.9256023626103941E-2</v>
      </c>
      <c r="V130" s="333">
        <v>4.5918436764594305E-2</v>
      </c>
      <c r="W130" s="333">
        <v>5.7888264534285201E-2</v>
      </c>
      <c r="X130" s="333">
        <v>1.3219573636351361E-2</v>
      </c>
      <c r="Y130" s="333">
        <v>0</v>
      </c>
      <c r="Z130" s="333">
        <v>0</v>
      </c>
      <c r="AA130" s="333">
        <v>0</v>
      </c>
    </row>
    <row r="131" spans="1:27" hidden="1" x14ac:dyDescent="0.35">
      <c r="A131" s="790"/>
      <c r="B131" s="263" t="s">
        <v>22</v>
      </c>
      <c r="C131" s="333">
        <v>1.6281637189139251E-3</v>
      </c>
      <c r="D131" s="333">
        <v>1.6786293240557046E-3</v>
      </c>
      <c r="E131" s="333">
        <v>2.5279300023637111E-4</v>
      </c>
      <c r="F131" s="333">
        <v>1.4844313197169632E-3</v>
      </c>
      <c r="G131" s="333">
        <v>2.9707296977562786E-4</v>
      </c>
      <c r="H131" s="333">
        <v>6.6015297877556852E-4</v>
      </c>
      <c r="I131" s="333">
        <v>8.1969564125558496E-5</v>
      </c>
      <c r="J131" s="333">
        <v>6.9835035625883594E-4</v>
      </c>
      <c r="K131" s="333">
        <v>6.5884510241158455E-4</v>
      </c>
      <c r="L131" s="333">
        <v>2.3971139056324186E-4</v>
      </c>
      <c r="M131" s="333">
        <v>2.736397347236708E-5</v>
      </c>
      <c r="N131" s="333">
        <v>2.0525246777853903E-4</v>
      </c>
      <c r="O131" s="333">
        <v>1.6281637189139251E-3</v>
      </c>
      <c r="P131" s="333">
        <v>1.6786293240557046E-3</v>
      </c>
      <c r="Q131" s="333">
        <v>2.5279300023637111E-4</v>
      </c>
      <c r="R131" s="333">
        <v>1.4844313197169632E-3</v>
      </c>
      <c r="S131" s="333">
        <v>2.9707296977562786E-4</v>
      </c>
      <c r="T131" s="333">
        <v>6.6015297877556852E-4</v>
      </c>
      <c r="U131" s="333">
        <v>8.1969564125558496E-5</v>
      </c>
      <c r="V131" s="333">
        <v>6.9835035625883594E-4</v>
      </c>
      <c r="W131" s="333">
        <v>6.5884510241158455E-4</v>
      </c>
      <c r="X131" s="333">
        <v>2.3971139056324186E-4</v>
      </c>
      <c r="Y131" s="333">
        <v>2.736397347236708E-5</v>
      </c>
      <c r="Z131" s="333">
        <v>2.0525246777853903E-4</v>
      </c>
      <c r="AA131" s="333">
        <v>1.6281637189139251E-3</v>
      </c>
    </row>
    <row r="132" spans="1:27" hidden="1" x14ac:dyDescent="0.35">
      <c r="A132" s="790"/>
      <c r="B132" s="264" t="s">
        <v>9</v>
      </c>
      <c r="C132" s="333">
        <v>1.3661973402149941E-2</v>
      </c>
      <c r="D132" s="333">
        <v>1.4015661382962317E-2</v>
      </c>
      <c r="E132" s="333">
        <v>1.2311180388589181E-2</v>
      </c>
      <c r="F132" s="333">
        <v>1.2761917396770914E-2</v>
      </c>
      <c r="G132" s="333">
        <v>1.1624343448128488E-2</v>
      </c>
      <c r="H132" s="333">
        <v>0</v>
      </c>
      <c r="I132" s="333">
        <v>0</v>
      </c>
      <c r="J132" s="333">
        <v>0</v>
      </c>
      <c r="K132" s="333">
        <v>3.3819556488432434E-2</v>
      </c>
      <c r="L132" s="333">
        <v>1.569196336800998E-2</v>
      </c>
      <c r="M132" s="333">
        <v>2.0699636429393212E-2</v>
      </c>
      <c r="N132" s="333">
        <v>9.7630296804752416E-3</v>
      </c>
      <c r="O132" s="333">
        <v>1.3661973402149941E-2</v>
      </c>
      <c r="P132" s="333">
        <v>1.4015661382962317E-2</v>
      </c>
      <c r="Q132" s="333">
        <v>1.2311180388589181E-2</v>
      </c>
      <c r="R132" s="333">
        <v>1.2761917396770914E-2</v>
      </c>
      <c r="S132" s="333">
        <v>1.1624343448128488E-2</v>
      </c>
      <c r="T132" s="333">
        <v>0</v>
      </c>
      <c r="U132" s="333">
        <v>0</v>
      </c>
      <c r="V132" s="333">
        <v>0</v>
      </c>
      <c r="W132" s="333">
        <v>3.3819556488432434E-2</v>
      </c>
      <c r="X132" s="333">
        <v>1.569196336800998E-2</v>
      </c>
      <c r="Y132" s="333">
        <v>2.0699636429393212E-2</v>
      </c>
      <c r="Z132" s="333">
        <v>9.7630296804752416E-3</v>
      </c>
      <c r="AA132" s="333">
        <v>1.3661973402149941E-2</v>
      </c>
    </row>
    <row r="133" spans="1:27" hidden="1" x14ac:dyDescent="0.35">
      <c r="A133" s="790"/>
      <c r="B133" s="264" t="s">
        <v>3</v>
      </c>
      <c r="C133" s="333">
        <v>1.3661557336104716E-2</v>
      </c>
      <c r="D133" s="333">
        <v>1.3995891437648279E-2</v>
      </c>
      <c r="E133" s="333">
        <v>1.1937688399857259E-2</v>
      </c>
      <c r="F133" s="333">
        <v>9.7664417356625004E-3</v>
      </c>
      <c r="G133" s="333">
        <v>2.1051463283982559E-2</v>
      </c>
      <c r="H133" s="333">
        <v>5.6205642178387479E-2</v>
      </c>
      <c r="I133" s="333">
        <v>3.8871954473552781E-2</v>
      </c>
      <c r="J133" s="333">
        <v>4.5357306184860703E-2</v>
      </c>
      <c r="K133" s="333">
        <v>5.3567977999279676E-2</v>
      </c>
      <c r="L133" s="333">
        <v>1.3398140041059062E-2</v>
      </c>
      <c r="M133" s="333">
        <v>1.9843361120502567E-2</v>
      </c>
      <c r="N133" s="333">
        <v>9.7585757189299401E-3</v>
      </c>
      <c r="O133" s="333">
        <v>1.3661557336104716E-2</v>
      </c>
      <c r="P133" s="333">
        <v>1.3995891437648279E-2</v>
      </c>
      <c r="Q133" s="333">
        <v>1.1937688399857259E-2</v>
      </c>
      <c r="R133" s="333">
        <v>9.7664417356625004E-3</v>
      </c>
      <c r="S133" s="333">
        <v>2.1051463283982559E-2</v>
      </c>
      <c r="T133" s="333">
        <v>5.6205642178387479E-2</v>
      </c>
      <c r="U133" s="333">
        <v>3.8871954473552781E-2</v>
      </c>
      <c r="V133" s="333">
        <v>4.5357306184860703E-2</v>
      </c>
      <c r="W133" s="333">
        <v>5.3567977999279676E-2</v>
      </c>
      <c r="X133" s="333">
        <v>1.3398140041059062E-2</v>
      </c>
      <c r="Y133" s="333">
        <v>1.9843361120502567E-2</v>
      </c>
      <c r="Z133" s="333">
        <v>9.7585757189299401E-3</v>
      </c>
      <c r="AA133" s="333">
        <v>1.3661557336104716E-2</v>
      </c>
    </row>
    <row r="134" spans="1:27" hidden="1" x14ac:dyDescent="0.35">
      <c r="A134" s="790"/>
      <c r="B134" s="264" t="s">
        <v>4</v>
      </c>
      <c r="C134" s="333">
        <v>1.0218487348935303E-2</v>
      </c>
      <c r="D134" s="333">
        <v>1.0200323043128763E-2</v>
      </c>
      <c r="E134" s="333">
        <v>1.0356312921313933E-2</v>
      </c>
      <c r="F134" s="333">
        <v>1.1792871777240846E-2</v>
      </c>
      <c r="G134" s="333">
        <v>1.578914962311392E-2</v>
      </c>
      <c r="H134" s="333">
        <v>3.8597945966901144E-2</v>
      </c>
      <c r="I134" s="333">
        <v>3.3826852839564304E-2</v>
      </c>
      <c r="J134" s="333">
        <v>3.3498800092871747E-2</v>
      </c>
      <c r="K134" s="333">
        <v>3.356331002034596E-2</v>
      </c>
      <c r="L134" s="333">
        <v>1.7558679118536522E-2</v>
      </c>
      <c r="M134" s="333">
        <v>1.4060264333344693E-2</v>
      </c>
      <c r="N134" s="333">
        <v>1.1646934294827344E-2</v>
      </c>
      <c r="O134" s="333">
        <v>1.0218487348935303E-2</v>
      </c>
      <c r="P134" s="333">
        <v>1.0200323043128763E-2</v>
      </c>
      <c r="Q134" s="333">
        <v>1.0356312921313933E-2</v>
      </c>
      <c r="R134" s="333">
        <v>1.1792871777240846E-2</v>
      </c>
      <c r="S134" s="333">
        <v>1.578914962311392E-2</v>
      </c>
      <c r="T134" s="333">
        <v>3.8597945966901144E-2</v>
      </c>
      <c r="U134" s="333">
        <v>3.3826852839564304E-2</v>
      </c>
      <c r="V134" s="333">
        <v>3.3498800092871747E-2</v>
      </c>
      <c r="W134" s="333">
        <v>3.356331002034596E-2</v>
      </c>
      <c r="X134" s="333">
        <v>1.7558679118536522E-2</v>
      </c>
      <c r="Y134" s="333">
        <v>1.4060264333344693E-2</v>
      </c>
      <c r="Z134" s="333">
        <v>1.1646934294827344E-2</v>
      </c>
      <c r="AA134" s="333">
        <v>1.0218487348935303E-2</v>
      </c>
    </row>
    <row r="135" spans="1:27" hidden="1" x14ac:dyDescent="0.35">
      <c r="A135" s="790"/>
      <c r="B135" s="264" t="s">
        <v>5</v>
      </c>
      <c r="C135" s="333">
        <v>8.6905396105985688E-3</v>
      </c>
      <c r="D135" s="333">
        <v>9.1843635285924711E-3</v>
      </c>
      <c r="E135" s="333">
        <v>9.3172995483337146E-3</v>
      </c>
      <c r="F135" s="333">
        <v>9.3300694720660927E-3</v>
      </c>
      <c r="G135" s="333">
        <v>1.3190972391467491E-2</v>
      </c>
      <c r="H135" s="333">
        <v>3.3396509974146636E-2</v>
      </c>
      <c r="I135" s="333">
        <v>3.0311628255511709E-2</v>
      </c>
      <c r="J135" s="333">
        <v>3.0025700532701628E-2</v>
      </c>
      <c r="K135" s="333">
        <v>3.0999168728459075E-2</v>
      </c>
      <c r="L135" s="333">
        <v>1.4333326703126323E-2</v>
      </c>
      <c r="M135" s="333">
        <v>1.2574297781386794E-2</v>
      </c>
      <c r="N135" s="333">
        <v>1.0783770658233277E-2</v>
      </c>
      <c r="O135" s="333">
        <v>8.6905396105985688E-3</v>
      </c>
      <c r="P135" s="333">
        <v>9.1843635285924711E-3</v>
      </c>
      <c r="Q135" s="333">
        <v>9.3172995483337146E-3</v>
      </c>
      <c r="R135" s="333">
        <v>9.3300694720660927E-3</v>
      </c>
      <c r="S135" s="333">
        <v>1.3190972391467491E-2</v>
      </c>
      <c r="T135" s="333">
        <v>3.3396509974146636E-2</v>
      </c>
      <c r="U135" s="333">
        <v>3.0311628255511709E-2</v>
      </c>
      <c r="V135" s="333">
        <v>3.0025700532701628E-2</v>
      </c>
      <c r="W135" s="333">
        <v>3.0999168728459075E-2</v>
      </c>
      <c r="X135" s="333">
        <v>1.4333326703126323E-2</v>
      </c>
      <c r="Y135" s="333">
        <v>1.2574297781386794E-2</v>
      </c>
      <c r="Z135" s="333">
        <v>1.0783770658233277E-2</v>
      </c>
      <c r="AA135" s="333">
        <v>8.6905396105985688E-3</v>
      </c>
    </row>
    <row r="136" spans="1:27" hidden="1" x14ac:dyDescent="0.35">
      <c r="A136" s="790"/>
      <c r="B136" s="264" t="s">
        <v>23</v>
      </c>
      <c r="C136" s="333">
        <v>8.6905396105985688E-3</v>
      </c>
      <c r="D136" s="333">
        <v>9.1843635285924711E-3</v>
      </c>
      <c r="E136" s="333">
        <v>9.3172995483337146E-3</v>
      </c>
      <c r="F136" s="333">
        <v>9.3300694720660927E-3</v>
      </c>
      <c r="G136" s="333">
        <v>1.3190972391467491E-2</v>
      </c>
      <c r="H136" s="333">
        <v>3.3396509974146636E-2</v>
      </c>
      <c r="I136" s="333">
        <v>3.0311628255511709E-2</v>
      </c>
      <c r="J136" s="333">
        <v>3.0025700532701628E-2</v>
      </c>
      <c r="K136" s="333">
        <v>3.0999168728459075E-2</v>
      </c>
      <c r="L136" s="333">
        <v>1.4333326703126323E-2</v>
      </c>
      <c r="M136" s="333">
        <v>1.2574297781386794E-2</v>
      </c>
      <c r="N136" s="333">
        <v>1.0783770658233277E-2</v>
      </c>
      <c r="O136" s="333">
        <v>8.6905396105985688E-3</v>
      </c>
      <c r="P136" s="333">
        <v>9.1843635285924711E-3</v>
      </c>
      <c r="Q136" s="333">
        <v>9.3172995483337146E-3</v>
      </c>
      <c r="R136" s="333">
        <v>9.3300694720660927E-3</v>
      </c>
      <c r="S136" s="333">
        <v>1.3190972391467491E-2</v>
      </c>
      <c r="T136" s="333">
        <v>3.3396509974146636E-2</v>
      </c>
      <c r="U136" s="333">
        <v>3.0311628255511709E-2</v>
      </c>
      <c r="V136" s="333">
        <v>3.0025700532701628E-2</v>
      </c>
      <c r="W136" s="333">
        <v>3.0999168728459075E-2</v>
      </c>
      <c r="X136" s="333">
        <v>1.4333326703126323E-2</v>
      </c>
      <c r="Y136" s="333">
        <v>1.2574297781386794E-2</v>
      </c>
      <c r="Z136" s="333">
        <v>1.0783770658233277E-2</v>
      </c>
      <c r="AA136" s="333">
        <v>8.6905396105985688E-3</v>
      </c>
    </row>
    <row r="137" spans="1:27" hidden="1" x14ac:dyDescent="0.35">
      <c r="A137" s="790"/>
      <c r="B137" s="264" t="s">
        <v>24</v>
      </c>
      <c r="C137" s="333">
        <v>8.6905396105985688E-3</v>
      </c>
      <c r="D137" s="333">
        <v>9.1843635285924711E-3</v>
      </c>
      <c r="E137" s="333">
        <v>9.3172995483337146E-3</v>
      </c>
      <c r="F137" s="333">
        <v>9.3300694720660927E-3</v>
      </c>
      <c r="G137" s="333">
        <v>1.3190972391467491E-2</v>
      </c>
      <c r="H137" s="333">
        <v>3.3396509974146636E-2</v>
      </c>
      <c r="I137" s="333">
        <v>3.0311628255511709E-2</v>
      </c>
      <c r="J137" s="333">
        <v>3.0025700532701628E-2</v>
      </c>
      <c r="K137" s="333">
        <v>3.0999168728459075E-2</v>
      </c>
      <c r="L137" s="333">
        <v>1.4333326703126323E-2</v>
      </c>
      <c r="M137" s="333">
        <v>1.2574297781386794E-2</v>
      </c>
      <c r="N137" s="333">
        <v>1.0783770658233277E-2</v>
      </c>
      <c r="O137" s="333">
        <v>8.6905396105985688E-3</v>
      </c>
      <c r="P137" s="333">
        <v>9.1843635285924711E-3</v>
      </c>
      <c r="Q137" s="333">
        <v>9.3172995483337146E-3</v>
      </c>
      <c r="R137" s="333">
        <v>9.3300694720660927E-3</v>
      </c>
      <c r="S137" s="333">
        <v>1.3190972391467491E-2</v>
      </c>
      <c r="T137" s="333">
        <v>3.3396509974146636E-2</v>
      </c>
      <c r="U137" s="333">
        <v>3.0311628255511709E-2</v>
      </c>
      <c r="V137" s="333">
        <v>3.0025700532701628E-2</v>
      </c>
      <c r="W137" s="333">
        <v>3.0999168728459075E-2</v>
      </c>
      <c r="X137" s="333">
        <v>1.4333326703126323E-2</v>
      </c>
      <c r="Y137" s="333">
        <v>1.2574297781386794E-2</v>
      </c>
      <c r="Z137" s="333">
        <v>1.0783770658233277E-2</v>
      </c>
      <c r="AA137" s="333">
        <v>8.6905396105985688E-3</v>
      </c>
    </row>
    <row r="138" spans="1:27" hidden="1" x14ac:dyDescent="0.35">
      <c r="A138" s="790"/>
      <c r="B138" s="264" t="s">
        <v>7</v>
      </c>
      <c r="C138" s="333">
        <v>7.1991147668578103E-3</v>
      </c>
      <c r="D138" s="333">
        <v>7.6506976126562275E-3</v>
      </c>
      <c r="E138" s="333">
        <v>8.9709893841287691E-3</v>
      </c>
      <c r="F138" s="333">
        <v>8.9643969886217239E-3</v>
      </c>
      <c r="G138" s="333">
        <v>1.1442954360114992E-2</v>
      </c>
      <c r="H138" s="333">
        <v>3.0341130046812329E-2</v>
      </c>
      <c r="I138" s="333">
        <v>2.4767427374638579E-2</v>
      </c>
      <c r="J138" s="333">
        <v>2.5844708490436505E-2</v>
      </c>
      <c r="K138" s="333">
        <v>2.7140278723847423E-2</v>
      </c>
      <c r="L138" s="333">
        <v>1.2426704003105844E-2</v>
      </c>
      <c r="M138" s="333">
        <v>1.0317878648079915E-2</v>
      </c>
      <c r="N138" s="333">
        <v>9.3080976984780718E-3</v>
      </c>
      <c r="O138" s="333">
        <v>7.1991147668578103E-3</v>
      </c>
      <c r="P138" s="333">
        <v>7.6506976126562275E-3</v>
      </c>
      <c r="Q138" s="333">
        <v>8.9709893841287691E-3</v>
      </c>
      <c r="R138" s="333">
        <v>8.9643969886217239E-3</v>
      </c>
      <c r="S138" s="333">
        <v>1.1442954360114992E-2</v>
      </c>
      <c r="T138" s="333">
        <v>3.0341130046812329E-2</v>
      </c>
      <c r="U138" s="333">
        <v>2.4767427374638579E-2</v>
      </c>
      <c r="V138" s="333">
        <v>2.5844708490436505E-2</v>
      </c>
      <c r="W138" s="333">
        <v>2.7140278723847423E-2</v>
      </c>
      <c r="X138" s="333">
        <v>1.2426704003105844E-2</v>
      </c>
      <c r="Y138" s="333">
        <v>1.0317878648079915E-2</v>
      </c>
      <c r="Z138" s="333">
        <v>9.3080976984780718E-3</v>
      </c>
      <c r="AA138" s="333">
        <v>7.1991147668578103E-3</v>
      </c>
    </row>
    <row r="139" spans="1:27" ht="15" hidden="1" thickBot="1" x14ac:dyDescent="0.4">
      <c r="A139" s="791"/>
      <c r="B139" s="265" t="s">
        <v>8</v>
      </c>
      <c r="C139" s="333">
        <v>7.1543069772339258E-3</v>
      </c>
      <c r="D139" s="333">
        <v>7.6225204669467857E-3</v>
      </c>
      <c r="E139" s="333">
        <v>1.0964634736445759E-2</v>
      </c>
      <c r="F139" s="333">
        <v>1.1802242805610763E-2</v>
      </c>
      <c r="G139" s="333">
        <v>1.5000840581295125E-2</v>
      </c>
      <c r="H139" s="333">
        <v>4.2210463928937021E-2</v>
      </c>
      <c r="I139" s="333">
        <v>2.7762795137090041E-2</v>
      </c>
      <c r="J139" s="333">
        <v>3.2665598756010897E-2</v>
      </c>
      <c r="K139" s="333">
        <v>3.534763464999735E-2</v>
      </c>
      <c r="L139" s="333">
        <v>1.7000613729307223E-2</v>
      </c>
      <c r="M139" s="333">
        <v>1.1491929220535387E-2</v>
      </c>
      <c r="N139" s="333">
        <v>1.2288942749910168E-2</v>
      </c>
      <c r="O139" s="333">
        <v>7.1543069772339258E-3</v>
      </c>
      <c r="P139" s="333">
        <v>7.6225204669467857E-3</v>
      </c>
      <c r="Q139" s="333">
        <v>1.0964634736445759E-2</v>
      </c>
      <c r="R139" s="333">
        <v>1.1802242805610763E-2</v>
      </c>
      <c r="S139" s="333">
        <v>1.5000840581295125E-2</v>
      </c>
      <c r="T139" s="333">
        <v>4.2210463928937021E-2</v>
      </c>
      <c r="U139" s="333">
        <v>2.7762795137090041E-2</v>
      </c>
      <c r="V139" s="333">
        <v>3.2665598756010897E-2</v>
      </c>
      <c r="W139" s="333">
        <v>3.534763464999735E-2</v>
      </c>
      <c r="X139" s="333">
        <v>1.7000613729307223E-2</v>
      </c>
      <c r="Y139" s="333">
        <v>1.1491929220535387E-2</v>
      </c>
      <c r="Z139" s="333">
        <v>1.2288942749910168E-2</v>
      </c>
      <c r="AA139" s="333">
        <v>7.1543069772339258E-3</v>
      </c>
    </row>
    <row r="140" spans="1:27" hidden="1" x14ac:dyDescent="0.35"/>
    <row r="141" spans="1:27" ht="15" hidden="1" thickBot="1" x14ac:dyDescent="0.4">
      <c r="A141" s="107"/>
      <c r="B141" s="107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</row>
    <row r="142" spans="1:27" ht="16" hidden="1" thickBot="1" x14ac:dyDescent="0.4">
      <c r="A142" s="783" t="s">
        <v>131</v>
      </c>
      <c r="B142" s="266" t="s">
        <v>148</v>
      </c>
      <c r="C142" s="156">
        <f>C$4</f>
        <v>44562</v>
      </c>
      <c r="D142" s="156">
        <f t="shared" ref="D142:AA142" si="59">D$4</f>
        <v>44593</v>
      </c>
      <c r="E142" s="156">
        <f t="shared" si="59"/>
        <v>44621</v>
      </c>
      <c r="F142" s="156">
        <f t="shared" si="59"/>
        <v>44652</v>
      </c>
      <c r="G142" s="156">
        <f t="shared" si="59"/>
        <v>44682</v>
      </c>
      <c r="H142" s="156">
        <f t="shared" si="59"/>
        <v>44713</v>
      </c>
      <c r="I142" s="156">
        <f t="shared" si="59"/>
        <v>44743</v>
      </c>
      <c r="J142" s="156">
        <f t="shared" si="59"/>
        <v>44774</v>
      </c>
      <c r="K142" s="156">
        <f t="shared" si="59"/>
        <v>44805</v>
      </c>
      <c r="L142" s="156">
        <f t="shared" si="59"/>
        <v>44835</v>
      </c>
      <c r="M142" s="156">
        <f t="shared" si="59"/>
        <v>44866</v>
      </c>
      <c r="N142" s="156">
        <f t="shared" si="59"/>
        <v>44896</v>
      </c>
      <c r="O142" s="156">
        <f t="shared" si="59"/>
        <v>44927</v>
      </c>
      <c r="P142" s="156">
        <f t="shared" si="59"/>
        <v>44958</v>
      </c>
      <c r="Q142" s="156">
        <f t="shared" si="59"/>
        <v>44986</v>
      </c>
      <c r="R142" s="156">
        <f t="shared" si="59"/>
        <v>45017</v>
      </c>
      <c r="S142" s="156">
        <f t="shared" si="59"/>
        <v>45047</v>
      </c>
      <c r="T142" s="156">
        <f t="shared" si="59"/>
        <v>45078</v>
      </c>
      <c r="U142" s="156">
        <f t="shared" si="59"/>
        <v>45108</v>
      </c>
      <c r="V142" s="156">
        <f t="shared" si="59"/>
        <v>45139</v>
      </c>
      <c r="W142" s="156">
        <f t="shared" si="59"/>
        <v>45170</v>
      </c>
      <c r="X142" s="156">
        <f t="shared" si="59"/>
        <v>45200</v>
      </c>
      <c r="Y142" s="156">
        <f t="shared" si="59"/>
        <v>45231</v>
      </c>
      <c r="Z142" s="156">
        <f t="shared" si="59"/>
        <v>45261</v>
      </c>
      <c r="AA142" s="156">
        <f t="shared" si="59"/>
        <v>45292</v>
      </c>
    </row>
    <row r="143" spans="1:27" hidden="1" x14ac:dyDescent="0.35">
      <c r="A143" s="784"/>
      <c r="B143" s="263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AA144" si="60">IF(E23=0,0,((E5*0.5)+D23-E41)*E78*E110*E$2)</f>
        <v>286.82369300518866</v>
      </c>
      <c r="F143" s="26">
        <f t="shared" si="60"/>
        <v>531.42433841929301</v>
      </c>
      <c r="G143" s="26">
        <f t="shared" si="60"/>
        <v>568.31289687465915</v>
      </c>
      <c r="H143" s="26">
        <f t="shared" si="60"/>
        <v>602.26377720349831</v>
      </c>
      <c r="I143" s="26">
        <f t="shared" si="60"/>
        <v>617.71792669110107</v>
      </c>
      <c r="J143" s="26">
        <f t="shared" si="60"/>
        <v>618.45243949944688</v>
      </c>
      <c r="K143" s="26">
        <f t="shared" si="60"/>
        <v>606.06120842264545</v>
      </c>
      <c r="L143" s="26">
        <f t="shared" si="60"/>
        <v>567.92662924685294</v>
      </c>
      <c r="M143" s="26">
        <f t="shared" si="60"/>
        <v>661.74265044097433</v>
      </c>
      <c r="N143" s="26">
        <f t="shared" si="60"/>
        <v>1262.6294989379257</v>
      </c>
      <c r="O143" s="26">
        <f t="shared" si="60"/>
        <v>1724.3768355678708</v>
      </c>
      <c r="P143" s="26">
        <f t="shared" si="60"/>
        <v>1574.5684448901739</v>
      </c>
      <c r="Q143" s="26">
        <f t="shared" si="60"/>
        <v>1745.184682095593</v>
      </c>
      <c r="R143" s="26">
        <f t="shared" si="60"/>
        <v>1616.7311796751699</v>
      </c>
      <c r="S143" s="26">
        <f t="shared" si="60"/>
        <v>1728.955777452258</v>
      </c>
      <c r="T143" s="26">
        <f t="shared" si="60"/>
        <v>1832.2431936220214</v>
      </c>
      <c r="U143" s="26">
        <f t="shared" si="60"/>
        <v>1261.5408127493265</v>
      </c>
      <c r="V143" s="26">
        <f t="shared" si="60"/>
        <v>1263.0408791148584</v>
      </c>
      <c r="W143" s="26">
        <f t="shared" si="60"/>
        <v>1237.7347595283211</v>
      </c>
      <c r="X143" s="26">
        <f t="shared" si="60"/>
        <v>1159.8540215271071</v>
      </c>
      <c r="Y143" s="26">
        <f t="shared" si="60"/>
        <v>1123.2944848423704</v>
      </c>
      <c r="Z143" s="26">
        <f t="shared" si="60"/>
        <v>1159.3235818207463</v>
      </c>
      <c r="AA143" s="26">
        <f t="shared" si="60"/>
        <v>1157.5690504843133</v>
      </c>
    </row>
    <row r="144" spans="1:27" hidden="1" x14ac:dyDescent="0.35">
      <c r="A144" s="784"/>
      <c r="B144" s="263" t="s">
        <v>0</v>
      </c>
      <c r="C144" s="26">
        <f t="shared" ref="C144:C155" si="61">IF(C24=0,0,((C6*0.5)-C42)*C79*C111*C$2)</f>
        <v>0</v>
      </c>
      <c r="D144" s="26">
        <f t="shared" ref="D144:S155" si="62">IF(D24=0,0,((D6*0.5)+C24-D42)*D79*D111*D$2)</f>
        <v>0</v>
      </c>
      <c r="E144" s="26">
        <f t="shared" si="62"/>
        <v>0</v>
      </c>
      <c r="F144" s="26">
        <f t="shared" si="62"/>
        <v>0</v>
      </c>
      <c r="G144" s="26">
        <f t="shared" si="62"/>
        <v>0</v>
      </c>
      <c r="H144" s="26">
        <f t="shared" si="62"/>
        <v>0</v>
      </c>
      <c r="I144" s="26">
        <f t="shared" si="62"/>
        <v>0</v>
      </c>
      <c r="J144" s="26">
        <f t="shared" si="62"/>
        <v>0</v>
      </c>
      <c r="K144" s="26">
        <f t="shared" si="62"/>
        <v>0</v>
      </c>
      <c r="L144" s="26">
        <f t="shared" si="62"/>
        <v>0</v>
      </c>
      <c r="M144" s="26">
        <f t="shared" si="62"/>
        <v>0</v>
      </c>
      <c r="N144" s="26">
        <f t="shared" si="62"/>
        <v>0</v>
      </c>
      <c r="O144" s="26">
        <f t="shared" si="62"/>
        <v>0</v>
      </c>
      <c r="P144" s="26">
        <f t="shared" si="62"/>
        <v>0</v>
      </c>
      <c r="Q144" s="26">
        <f t="shared" si="62"/>
        <v>0</v>
      </c>
      <c r="R144" s="26">
        <f t="shared" si="62"/>
        <v>0</v>
      </c>
      <c r="S144" s="26">
        <f t="shared" si="62"/>
        <v>0</v>
      </c>
      <c r="T144" s="26">
        <f t="shared" si="60"/>
        <v>0</v>
      </c>
      <c r="U144" s="26">
        <f t="shared" si="60"/>
        <v>0</v>
      </c>
      <c r="V144" s="26">
        <f t="shared" si="60"/>
        <v>0</v>
      </c>
      <c r="W144" s="26">
        <f t="shared" si="60"/>
        <v>0</v>
      </c>
      <c r="X144" s="26">
        <f t="shared" si="60"/>
        <v>0</v>
      </c>
      <c r="Y144" s="26">
        <f t="shared" si="60"/>
        <v>0</v>
      </c>
      <c r="Z144" s="26">
        <f t="shared" si="60"/>
        <v>0</v>
      </c>
      <c r="AA144" s="26">
        <f t="shared" si="60"/>
        <v>0</v>
      </c>
    </row>
    <row r="145" spans="1:27" hidden="1" x14ac:dyDescent="0.35">
      <c r="A145" s="784"/>
      <c r="B145" s="263" t="s">
        <v>21</v>
      </c>
      <c r="C145" s="26">
        <f t="shared" si="61"/>
        <v>0</v>
      </c>
      <c r="D145" s="26">
        <f t="shared" si="62"/>
        <v>0</v>
      </c>
      <c r="E145" s="26">
        <f t="shared" ref="E145:AA148" si="63">IF(E25=0,0,((E7*0.5)+D25-E43)*E80*E112*E$2)</f>
        <v>0</v>
      </c>
      <c r="F145" s="26">
        <f t="shared" si="63"/>
        <v>0</v>
      </c>
      <c r="G145" s="26">
        <f t="shared" si="63"/>
        <v>0</v>
      </c>
      <c r="H145" s="26">
        <f t="shared" si="63"/>
        <v>0</v>
      </c>
      <c r="I145" s="26">
        <f t="shared" si="63"/>
        <v>0</v>
      </c>
      <c r="J145" s="26">
        <f t="shared" si="63"/>
        <v>0</v>
      </c>
      <c r="K145" s="26">
        <f t="shared" si="63"/>
        <v>0</v>
      </c>
      <c r="L145" s="26">
        <f t="shared" si="63"/>
        <v>0</v>
      </c>
      <c r="M145" s="26">
        <f t="shared" si="63"/>
        <v>0.14243648440069961</v>
      </c>
      <c r="N145" s="26">
        <f t="shared" si="63"/>
        <v>0.56950388485408454</v>
      </c>
      <c r="O145" s="26">
        <f t="shared" si="63"/>
        <v>0.84321719114588467</v>
      </c>
      <c r="P145" s="26">
        <f t="shared" si="63"/>
        <v>0.76989012473038465</v>
      </c>
      <c r="Q145" s="26">
        <f t="shared" si="63"/>
        <v>0.79867445065466991</v>
      </c>
      <c r="R145" s="26">
        <f t="shared" si="63"/>
        <v>0.71444675315589656</v>
      </c>
      <c r="S145" s="26">
        <f t="shared" si="63"/>
        <v>0.84498989036068439</v>
      </c>
      <c r="T145" s="26">
        <f t="shared" si="63"/>
        <v>0.8997238863277992</v>
      </c>
      <c r="U145" s="26">
        <f t="shared" si="63"/>
        <v>0.92743046505412463</v>
      </c>
      <c r="V145" s="26">
        <f t="shared" si="63"/>
        <v>0.92771131146616481</v>
      </c>
      <c r="W145" s="26">
        <f t="shared" si="63"/>
        <v>0.90167900942700119</v>
      </c>
      <c r="X145" s="26">
        <f t="shared" si="63"/>
        <v>0.84484298158597537</v>
      </c>
      <c r="Y145" s="26">
        <f t="shared" si="63"/>
        <v>0.81775300352997871</v>
      </c>
      <c r="Z145" s="26">
        <f t="shared" si="63"/>
        <v>0.84473524848452519</v>
      </c>
      <c r="AA145" s="26">
        <f t="shared" si="63"/>
        <v>0.84321719114588467</v>
      </c>
    </row>
    <row r="146" spans="1:27" hidden="1" x14ac:dyDescent="0.35">
      <c r="A146" s="784"/>
      <c r="B146" s="263" t="s">
        <v>1</v>
      </c>
      <c r="C146" s="26">
        <f t="shared" si="61"/>
        <v>0</v>
      </c>
      <c r="D146" s="26">
        <f t="shared" si="62"/>
        <v>0</v>
      </c>
      <c r="E146" s="26">
        <f t="shared" si="63"/>
        <v>0</v>
      </c>
      <c r="F146" s="26">
        <f t="shared" si="63"/>
        <v>0</v>
      </c>
      <c r="G146" s="26">
        <f t="shared" si="63"/>
        <v>0</v>
      </c>
      <c r="H146" s="26">
        <f t="shared" si="63"/>
        <v>497.1541959742566</v>
      </c>
      <c r="I146" s="26">
        <f t="shared" si="63"/>
        <v>2333.5776727255311</v>
      </c>
      <c r="J146" s="26">
        <f t="shared" si="63"/>
        <v>3087.8163958642667</v>
      </c>
      <c r="K146" s="26">
        <f t="shared" si="63"/>
        <v>1242.1271294807152</v>
      </c>
      <c r="L146" s="26">
        <f t="shared" si="63"/>
        <v>209.25718857255185</v>
      </c>
      <c r="M146" s="26">
        <f t="shared" si="63"/>
        <v>86.445024864587992</v>
      </c>
      <c r="N146" s="26">
        <f t="shared" si="63"/>
        <v>2.0803356083154516</v>
      </c>
      <c r="O146" s="26">
        <f t="shared" si="63"/>
        <v>0.28370096058327843</v>
      </c>
      <c r="P146" s="26">
        <f t="shared" si="63"/>
        <v>11.679022877345025</v>
      </c>
      <c r="Q146" s="26">
        <f t="shared" si="63"/>
        <v>342.14335846343312</v>
      </c>
      <c r="R146" s="26">
        <f t="shared" si="63"/>
        <v>1025.6262560019836</v>
      </c>
      <c r="S146" s="26">
        <f t="shared" si="63"/>
        <v>2977.9144162558123</v>
      </c>
      <c r="T146" s="26">
        <f t="shared" si="63"/>
        <v>11116.669534395603</v>
      </c>
      <c r="U146" s="26">
        <f t="shared" si="63"/>
        <v>13772.004877716274</v>
      </c>
      <c r="V146" s="26">
        <f t="shared" si="63"/>
        <v>12830.711239180224</v>
      </c>
      <c r="W146" s="26">
        <f t="shared" si="63"/>
        <v>5161.3737598080461</v>
      </c>
      <c r="X146" s="26">
        <f t="shared" si="63"/>
        <v>845.71591784231146</v>
      </c>
      <c r="Y146" s="26">
        <f t="shared" si="63"/>
        <v>259.61752199710679</v>
      </c>
      <c r="Z146" s="26">
        <f t="shared" si="63"/>
        <v>2.7554761870339584</v>
      </c>
      <c r="AA146" s="26">
        <f t="shared" si="63"/>
        <v>0.25832589253443367</v>
      </c>
    </row>
    <row r="147" spans="1:27" hidden="1" x14ac:dyDescent="0.35">
      <c r="A147" s="784"/>
      <c r="B147" s="263" t="s">
        <v>22</v>
      </c>
      <c r="C147" s="26">
        <f t="shared" si="61"/>
        <v>0</v>
      </c>
      <c r="D147" s="26">
        <f t="shared" si="62"/>
        <v>0</v>
      </c>
      <c r="E147" s="26">
        <f t="shared" si="63"/>
        <v>0</v>
      </c>
      <c r="F147" s="26">
        <f t="shared" si="63"/>
        <v>0</v>
      </c>
      <c r="G147" s="26">
        <f t="shared" si="63"/>
        <v>0</v>
      </c>
      <c r="H147" s="26">
        <f t="shared" si="63"/>
        <v>0</v>
      </c>
      <c r="I147" s="26">
        <f t="shared" si="63"/>
        <v>0</v>
      </c>
      <c r="J147" s="26">
        <f t="shared" si="63"/>
        <v>0</v>
      </c>
      <c r="K147" s="26">
        <f t="shared" si="63"/>
        <v>0</v>
      </c>
      <c r="L147" s="26">
        <f t="shared" si="63"/>
        <v>0</v>
      </c>
      <c r="M147" s="26">
        <f t="shared" si="63"/>
        <v>0</v>
      </c>
      <c r="N147" s="26">
        <f t="shared" si="63"/>
        <v>0</v>
      </c>
      <c r="O147" s="26">
        <f t="shared" si="63"/>
        <v>0</v>
      </c>
      <c r="P147" s="26">
        <f t="shared" si="63"/>
        <v>0</v>
      </c>
      <c r="Q147" s="26">
        <f t="shared" si="63"/>
        <v>0</v>
      </c>
      <c r="R147" s="26">
        <f t="shared" si="63"/>
        <v>0</v>
      </c>
      <c r="S147" s="26">
        <f t="shared" si="63"/>
        <v>0</v>
      </c>
      <c r="T147" s="26">
        <f t="shared" si="63"/>
        <v>0</v>
      </c>
      <c r="U147" s="26">
        <f t="shared" si="63"/>
        <v>0</v>
      </c>
      <c r="V147" s="26">
        <f t="shared" si="63"/>
        <v>0</v>
      </c>
      <c r="W147" s="26">
        <f t="shared" si="63"/>
        <v>0</v>
      </c>
      <c r="X147" s="26">
        <f t="shared" si="63"/>
        <v>0</v>
      </c>
      <c r="Y147" s="26">
        <f t="shared" si="63"/>
        <v>0</v>
      </c>
      <c r="Z147" s="26">
        <f t="shared" si="63"/>
        <v>0</v>
      </c>
      <c r="AA147" s="26">
        <f t="shared" si="63"/>
        <v>0</v>
      </c>
    </row>
    <row r="148" spans="1:27" hidden="1" x14ac:dyDescent="0.35">
      <c r="A148" s="784"/>
      <c r="B148" s="264" t="s">
        <v>9</v>
      </c>
      <c r="C148" s="26">
        <f t="shared" si="61"/>
        <v>0</v>
      </c>
      <c r="D148" s="26">
        <f t="shared" si="62"/>
        <v>0</v>
      </c>
      <c r="E148" s="26">
        <f t="shared" si="63"/>
        <v>0</v>
      </c>
      <c r="F148" s="26">
        <f t="shared" si="63"/>
        <v>0</v>
      </c>
      <c r="G148" s="26">
        <f t="shared" si="63"/>
        <v>0</v>
      </c>
      <c r="H148" s="26">
        <f t="shared" si="63"/>
        <v>0</v>
      </c>
      <c r="I148" s="26">
        <f t="shared" si="63"/>
        <v>0</v>
      </c>
      <c r="J148" s="26">
        <f t="shared" si="63"/>
        <v>0</v>
      </c>
      <c r="K148" s="26">
        <f t="shared" si="63"/>
        <v>0</v>
      </c>
      <c r="L148" s="26">
        <f t="shared" si="63"/>
        <v>0</v>
      </c>
      <c r="M148" s="26">
        <f t="shared" si="63"/>
        <v>0</v>
      </c>
      <c r="N148" s="26">
        <f t="shared" si="63"/>
        <v>0</v>
      </c>
      <c r="O148" s="26">
        <f t="shared" si="63"/>
        <v>0</v>
      </c>
      <c r="P148" s="26">
        <f t="shared" si="63"/>
        <v>0</v>
      </c>
      <c r="Q148" s="26">
        <f t="shared" si="63"/>
        <v>0</v>
      </c>
      <c r="R148" s="26">
        <f t="shared" si="63"/>
        <v>0</v>
      </c>
      <c r="S148" s="26">
        <f t="shared" si="63"/>
        <v>0</v>
      </c>
      <c r="T148" s="26">
        <f t="shared" si="63"/>
        <v>0</v>
      </c>
      <c r="U148" s="26">
        <f t="shared" si="63"/>
        <v>0</v>
      </c>
      <c r="V148" s="26">
        <f t="shared" si="63"/>
        <v>0</v>
      </c>
      <c r="W148" s="26">
        <f t="shared" si="63"/>
        <v>0</v>
      </c>
      <c r="X148" s="26">
        <f t="shared" si="63"/>
        <v>0</v>
      </c>
      <c r="Y148" s="26">
        <f t="shared" si="63"/>
        <v>0</v>
      </c>
      <c r="Z148" s="26">
        <f t="shared" si="63"/>
        <v>0</v>
      </c>
      <c r="AA148" s="26">
        <f t="shared" si="63"/>
        <v>0</v>
      </c>
    </row>
    <row r="149" spans="1:27" hidden="1" x14ac:dyDescent="0.35">
      <c r="A149" s="784"/>
      <c r="B149" s="264" t="s">
        <v>3</v>
      </c>
      <c r="C149" s="26">
        <f t="shared" si="61"/>
        <v>0</v>
      </c>
      <c r="D149" s="26">
        <f t="shared" si="62"/>
        <v>0</v>
      </c>
      <c r="E149" s="26">
        <f t="shared" ref="E149:AA152" si="64">IF(E29=0,0,((E11*0.5)+D29-E47)*E84*E116*E$2)</f>
        <v>0</v>
      </c>
      <c r="F149" s="26">
        <f t="shared" si="64"/>
        <v>0</v>
      </c>
      <c r="G149" s="26">
        <f t="shared" si="64"/>
        <v>0</v>
      </c>
      <c r="H149" s="26">
        <f t="shared" si="64"/>
        <v>0</v>
      </c>
      <c r="I149" s="26">
        <f t="shared" si="64"/>
        <v>0</v>
      </c>
      <c r="J149" s="26">
        <f t="shared" si="64"/>
        <v>0</v>
      </c>
      <c r="K149" s="26">
        <f t="shared" si="64"/>
        <v>0</v>
      </c>
      <c r="L149" s="26">
        <f t="shared" si="64"/>
        <v>0</v>
      </c>
      <c r="M149" s="26">
        <f t="shared" si="64"/>
        <v>65.568896823906528</v>
      </c>
      <c r="N149" s="26">
        <f t="shared" si="64"/>
        <v>722.56028123747683</v>
      </c>
      <c r="O149" s="26">
        <f t="shared" si="64"/>
        <v>1271.2977959640509</v>
      </c>
      <c r="P149" s="26">
        <f t="shared" si="64"/>
        <v>1073.5476973412171</v>
      </c>
      <c r="Q149" s="26">
        <f t="shared" si="64"/>
        <v>838.71650760408238</v>
      </c>
      <c r="R149" s="26">
        <f t="shared" si="64"/>
        <v>485.52058855174846</v>
      </c>
      <c r="S149" s="26">
        <f t="shared" si="64"/>
        <v>523.78072866807952</v>
      </c>
      <c r="T149" s="26">
        <f t="shared" si="64"/>
        <v>1380.069282430949</v>
      </c>
      <c r="U149" s="26">
        <f t="shared" si="64"/>
        <v>1857.9986350728916</v>
      </c>
      <c r="V149" s="26">
        <f t="shared" si="64"/>
        <v>1735.9317879243592</v>
      </c>
      <c r="W149" s="26">
        <f t="shared" si="64"/>
        <v>751.7507652771443</v>
      </c>
      <c r="X149" s="26">
        <f t="shared" si="64"/>
        <v>448.25084959713212</v>
      </c>
      <c r="Y149" s="26">
        <f t="shared" si="64"/>
        <v>732.23659222948243</v>
      </c>
      <c r="Z149" s="26">
        <f t="shared" si="64"/>
        <v>1225.6214376248618</v>
      </c>
      <c r="AA149" s="26">
        <f t="shared" si="64"/>
        <v>1271.2977959640509</v>
      </c>
    </row>
    <row r="150" spans="1:27" ht="15.75" hidden="1" customHeight="1" x14ac:dyDescent="0.35">
      <c r="A150" s="784"/>
      <c r="B150" s="264" t="s">
        <v>4</v>
      </c>
      <c r="C150" s="26">
        <f t="shared" si="61"/>
        <v>0</v>
      </c>
      <c r="D150" s="26">
        <f t="shared" si="62"/>
        <v>0</v>
      </c>
      <c r="E150" s="111">
        <f t="shared" si="64"/>
        <v>1.7202835425612824</v>
      </c>
      <c r="F150" s="26">
        <f t="shared" si="64"/>
        <v>3.3598351638034951</v>
      </c>
      <c r="G150" s="26">
        <f t="shared" si="64"/>
        <v>101.53080749204098</v>
      </c>
      <c r="H150" s="26">
        <f t="shared" si="64"/>
        <v>190.77769548959833</v>
      </c>
      <c r="I150" s="26">
        <f t="shared" si="64"/>
        <v>282.78809048083161</v>
      </c>
      <c r="J150" s="26">
        <f t="shared" si="64"/>
        <v>243.56235981918692</v>
      </c>
      <c r="K150" s="26">
        <f t="shared" si="64"/>
        <v>490.22068349712055</v>
      </c>
      <c r="L150" s="26">
        <f t="shared" si="64"/>
        <v>768.73469109062523</v>
      </c>
      <c r="M150" s="26">
        <f t="shared" si="64"/>
        <v>752.20605532340244</v>
      </c>
      <c r="N150" s="26">
        <f t="shared" si="64"/>
        <v>1210.7694398394535</v>
      </c>
      <c r="O150" s="26">
        <f t="shared" si="64"/>
        <v>1634.4510886838434</v>
      </c>
      <c r="P150" s="26">
        <f t="shared" si="64"/>
        <v>1260.5837657817556</v>
      </c>
      <c r="Q150" s="26">
        <f t="shared" si="64"/>
        <v>1369.0825015328398</v>
      </c>
      <c r="R150" s="26">
        <f t="shared" si="64"/>
        <v>1336.9573727216612</v>
      </c>
      <c r="S150" s="26">
        <f t="shared" si="64"/>
        <v>1646.3822811678231</v>
      </c>
      <c r="T150" s="26">
        <f t="shared" si="64"/>
        <v>1456.5260412308942</v>
      </c>
      <c r="U150" s="26">
        <f t="shared" si="64"/>
        <v>1591.8453142769033</v>
      </c>
      <c r="V150" s="26">
        <f t="shared" si="64"/>
        <v>1275.4288267550423</v>
      </c>
      <c r="W150" s="26">
        <f t="shared" si="64"/>
        <v>1346.5158066940594</v>
      </c>
      <c r="X150" s="26">
        <f t="shared" si="64"/>
        <v>1411.3902541238315</v>
      </c>
      <c r="Y150" s="26">
        <f t="shared" si="64"/>
        <v>1150.8579834921914</v>
      </c>
      <c r="Z150" s="26">
        <f t="shared" si="64"/>
        <v>1261.6273329925298</v>
      </c>
      <c r="AA150" s="26">
        <f t="shared" si="64"/>
        <v>1403.7685787146277</v>
      </c>
    </row>
    <row r="151" spans="1:27" hidden="1" x14ac:dyDescent="0.35">
      <c r="A151" s="784"/>
      <c r="B151" s="264" t="s">
        <v>5</v>
      </c>
      <c r="C151" s="26">
        <f t="shared" si="61"/>
        <v>0</v>
      </c>
      <c r="D151" s="26">
        <f t="shared" si="62"/>
        <v>0</v>
      </c>
      <c r="E151" s="26">
        <f t="shared" si="64"/>
        <v>0</v>
      </c>
      <c r="F151" s="26">
        <f t="shared" si="64"/>
        <v>0</v>
      </c>
      <c r="G151" s="26">
        <f t="shared" si="64"/>
        <v>0</v>
      </c>
      <c r="H151" s="26">
        <f t="shared" si="64"/>
        <v>0</v>
      </c>
      <c r="I151" s="26">
        <f t="shared" si="64"/>
        <v>0</v>
      </c>
      <c r="J151" s="26">
        <f t="shared" si="64"/>
        <v>0</v>
      </c>
      <c r="K151" s="26">
        <f t="shared" si="64"/>
        <v>0</v>
      </c>
      <c r="L151" s="26">
        <f t="shared" si="64"/>
        <v>0</v>
      </c>
      <c r="M151" s="26">
        <f t="shared" si="64"/>
        <v>9.0767089702148045</v>
      </c>
      <c r="N151" s="26">
        <f t="shared" si="64"/>
        <v>56.986388567306591</v>
      </c>
      <c r="O151" s="26">
        <f t="shared" si="64"/>
        <v>95.092964854594115</v>
      </c>
      <c r="P151" s="26">
        <f t="shared" si="64"/>
        <v>86.831589651797358</v>
      </c>
      <c r="Q151" s="26">
        <f t="shared" si="64"/>
        <v>96.240440149870196</v>
      </c>
      <c r="R151" s="26">
        <f t="shared" si="64"/>
        <v>89.156707557804737</v>
      </c>
      <c r="S151" s="26">
        <f t="shared" si="64"/>
        <v>95.345476458033673</v>
      </c>
      <c r="T151" s="26">
        <f t="shared" si="64"/>
        <v>101.04139305419844</v>
      </c>
      <c r="U151" s="26">
        <f t="shared" si="64"/>
        <v>103.63412542795302</v>
      </c>
      <c r="V151" s="26">
        <f t="shared" si="64"/>
        <v>103.75735415294132</v>
      </c>
      <c r="W151" s="26">
        <f t="shared" si="64"/>
        <v>101.67848556238773</v>
      </c>
      <c r="X151" s="26">
        <f t="shared" si="64"/>
        <v>95.280672595203839</v>
      </c>
      <c r="Y151" s="26">
        <f t="shared" si="64"/>
        <v>92.277348745445281</v>
      </c>
      <c r="Z151" s="26">
        <f t="shared" si="64"/>
        <v>95.237097583991016</v>
      </c>
      <c r="AA151" s="26">
        <f t="shared" si="64"/>
        <v>95.092964854594115</v>
      </c>
    </row>
    <row r="152" spans="1:27" hidden="1" x14ac:dyDescent="0.35">
      <c r="A152" s="784"/>
      <c r="B152" s="264" t="s">
        <v>23</v>
      </c>
      <c r="C152" s="26">
        <f t="shared" si="61"/>
        <v>0</v>
      </c>
      <c r="D152" s="26">
        <f t="shared" si="62"/>
        <v>0</v>
      </c>
      <c r="E152" s="26">
        <f t="shared" si="64"/>
        <v>0</v>
      </c>
      <c r="F152" s="26">
        <f t="shared" si="64"/>
        <v>0</v>
      </c>
      <c r="G152" s="26">
        <f t="shared" si="64"/>
        <v>0</v>
      </c>
      <c r="H152" s="26">
        <f t="shared" si="64"/>
        <v>0</v>
      </c>
      <c r="I152" s="26">
        <f t="shared" si="64"/>
        <v>94.218409546875336</v>
      </c>
      <c r="J152" s="26">
        <f t="shared" si="64"/>
        <v>188.6608845631304</v>
      </c>
      <c r="K152" s="26">
        <f t="shared" si="64"/>
        <v>184.88090009469232</v>
      </c>
      <c r="L152" s="26">
        <f t="shared" si="64"/>
        <v>173.24782537423246</v>
      </c>
      <c r="M152" s="26">
        <f t="shared" si="64"/>
        <v>169.90025220934655</v>
      </c>
      <c r="N152" s="26">
        <f t="shared" si="64"/>
        <v>181.61082110673433</v>
      </c>
      <c r="O152" s="26">
        <f t="shared" si="64"/>
        <v>185.40977730864881</v>
      </c>
      <c r="P152" s="26">
        <f t="shared" si="64"/>
        <v>169.30196387622601</v>
      </c>
      <c r="Q152" s="26">
        <f t="shared" si="64"/>
        <v>187.64709464636812</v>
      </c>
      <c r="R152" s="26">
        <f t="shared" si="64"/>
        <v>173.83541799481799</v>
      </c>
      <c r="S152" s="26">
        <f t="shared" si="64"/>
        <v>185.90211783282078</v>
      </c>
      <c r="T152" s="26">
        <f t="shared" si="64"/>
        <v>197.00786713066202</v>
      </c>
      <c r="U152" s="26">
        <f t="shared" si="64"/>
        <v>202.06310894349033</v>
      </c>
      <c r="V152" s="26">
        <f t="shared" si="64"/>
        <v>202.3033770904878</v>
      </c>
      <c r="W152" s="26">
        <f t="shared" si="64"/>
        <v>198.25005345063855</v>
      </c>
      <c r="X152" s="26">
        <f t="shared" si="64"/>
        <v>185.77576495493554</v>
      </c>
      <c r="Y152" s="26">
        <f t="shared" si="64"/>
        <v>179.91996261434224</v>
      </c>
      <c r="Z152" s="26">
        <f t="shared" si="64"/>
        <v>185.69080353704786</v>
      </c>
      <c r="AA152" s="26">
        <f t="shared" si="64"/>
        <v>185.40977730864881</v>
      </c>
    </row>
    <row r="153" spans="1:27" hidden="1" x14ac:dyDescent="0.35">
      <c r="A153" s="784"/>
      <c r="B153" s="264" t="s">
        <v>24</v>
      </c>
      <c r="C153" s="26">
        <f t="shared" si="61"/>
        <v>0</v>
      </c>
      <c r="D153" s="26">
        <f t="shared" si="62"/>
        <v>0</v>
      </c>
      <c r="E153" s="26">
        <f t="shared" ref="E153:AA155" si="65">IF(E33=0,0,((E15*0.5)+D33-E51)*E88*E120*E$2)</f>
        <v>0</v>
      </c>
      <c r="F153" s="26">
        <f t="shared" si="65"/>
        <v>0</v>
      </c>
      <c r="G153" s="26">
        <f t="shared" si="65"/>
        <v>0</v>
      </c>
      <c r="H153" s="26">
        <f t="shared" si="65"/>
        <v>0</v>
      </c>
      <c r="I153" s="26">
        <f t="shared" si="65"/>
        <v>0</v>
      </c>
      <c r="J153" s="26">
        <f t="shared" si="65"/>
        <v>0</v>
      </c>
      <c r="K153" s="26">
        <f t="shared" si="65"/>
        <v>0</v>
      </c>
      <c r="L153" s="26">
        <f t="shared" si="65"/>
        <v>0</v>
      </c>
      <c r="M153" s="26">
        <f t="shared" si="65"/>
        <v>0</v>
      </c>
      <c r="N153" s="26">
        <f t="shared" si="65"/>
        <v>0</v>
      </c>
      <c r="O153" s="26">
        <f t="shared" si="65"/>
        <v>0</v>
      </c>
      <c r="P153" s="26">
        <f t="shared" si="65"/>
        <v>0</v>
      </c>
      <c r="Q153" s="26">
        <f t="shared" si="65"/>
        <v>0</v>
      </c>
      <c r="R153" s="26">
        <f t="shared" si="65"/>
        <v>0</v>
      </c>
      <c r="S153" s="26">
        <f t="shared" si="65"/>
        <v>0</v>
      </c>
      <c r="T153" s="26">
        <f t="shared" si="65"/>
        <v>0</v>
      </c>
      <c r="U153" s="26">
        <f t="shared" si="65"/>
        <v>0</v>
      </c>
      <c r="V153" s="26">
        <f t="shared" si="65"/>
        <v>0</v>
      </c>
      <c r="W153" s="26">
        <f t="shared" si="65"/>
        <v>0</v>
      </c>
      <c r="X153" s="26">
        <f t="shared" si="65"/>
        <v>0</v>
      </c>
      <c r="Y153" s="26">
        <f t="shared" si="65"/>
        <v>0</v>
      </c>
      <c r="Z153" s="26">
        <f t="shared" si="65"/>
        <v>0</v>
      </c>
      <c r="AA153" s="26">
        <f t="shared" si="65"/>
        <v>0</v>
      </c>
    </row>
    <row r="154" spans="1:27" ht="15.75" hidden="1" customHeight="1" x14ac:dyDescent="0.35">
      <c r="A154" s="784"/>
      <c r="B154" s="264" t="s">
        <v>7</v>
      </c>
      <c r="C154" s="26">
        <f t="shared" si="61"/>
        <v>0</v>
      </c>
      <c r="D154" s="26">
        <f t="shared" si="62"/>
        <v>0</v>
      </c>
      <c r="E154" s="26">
        <f t="shared" si="65"/>
        <v>0</v>
      </c>
      <c r="F154" s="26">
        <f t="shared" si="65"/>
        <v>0</v>
      </c>
      <c r="G154" s="26">
        <f t="shared" si="65"/>
        <v>0</v>
      </c>
      <c r="H154" s="26">
        <f t="shared" si="65"/>
        <v>0</v>
      </c>
      <c r="I154" s="26">
        <f t="shared" si="65"/>
        <v>0</v>
      </c>
      <c r="J154" s="26">
        <f t="shared" si="65"/>
        <v>0</v>
      </c>
      <c r="K154" s="26">
        <f t="shared" si="65"/>
        <v>0</v>
      </c>
      <c r="L154" s="26">
        <f t="shared" si="65"/>
        <v>0</v>
      </c>
      <c r="M154" s="26">
        <f t="shared" si="65"/>
        <v>1.3836960001328864</v>
      </c>
      <c r="N154" s="26">
        <f t="shared" si="65"/>
        <v>5.488237052925375</v>
      </c>
      <c r="O154" s="26">
        <f t="shared" si="65"/>
        <v>8.1765506434683743</v>
      </c>
      <c r="P154" s="26">
        <f t="shared" si="65"/>
        <v>7.4588523094323316</v>
      </c>
      <c r="Q154" s="26">
        <f t="shared" si="65"/>
        <v>8.1628391578290227</v>
      </c>
      <c r="R154" s="26">
        <f t="shared" si="65"/>
        <v>7.9118210314460695</v>
      </c>
      <c r="S154" s="26">
        <f t="shared" si="65"/>
        <v>8.3378564780968407</v>
      </c>
      <c r="T154" s="26">
        <f t="shared" si="65"/>
        <v>9.1053647319136779</v>
      </c>
      <c r="U154" s="26">
        <f t="shared" si="65"/>
        <v>9.4469171760955213</v>
      </c>
      <c r="V154" s="26">
        <f t="shared" si="65"/>
        <v>9.4223971239673432</v>
      </c>
      <c r="W154" s="26">
        <f t="shared" si="65"/>
        <v>8.9999393095475675</v>
      </c>
      <c r="X154" s="26">
        <f t="shared" si="65"/>
        <v>8.2820311437080996</v>
      </c>
      <c r="Y154" s="26">
        <f t="shared" si="65"/>
        <v>7.9440430226985264</v>
      </c>
      <c r="Z154" s="26">
        <f t="shared" si="65"/>
        <v>8.1406069632566851</v>
      </c>
      <c r="AA154" s="26">
        <f t="shared" si="65"/>
        <v>8.1765506434683743</v>
      </c>
    </row>
    <row r="155" spans="1:27" ht="15.75" hidden="1" customHeight="1" x14ac:dyDescent="0.35">
      <c r="A155" s="784"/>
      <c r="B155" s="264" t="s">
        <v>8</v>
      </c>
      <c r="C155" s="26">
        <f t="shared" si="61"/>
        <v>0</v>
      </c>
      <c r="D155" s="26">
        <f t="shared" si="62"/>
        <v>0</v>
      </c>
      <c r="E155" s="26">
        <f t="shared" si="65"/>
        <v>0</v>
      </c>
      <c r="F155" s="26">
        <f t="shared" si="65"/>
        <v>0</v>
      </c>
      <c r="G155" s="26">
        <f t="shared" si="65"/>
        <v>0</v>
      </c>
      <c r="H155" s="26">
        <f t="shared" si="65"/>
        <v>0</v>
      </c>
      <c r="I155" s="26">
        <f t="shared" si="65"/>
        <v>0</v>
      </c>
      <c r="J155" s="26">
        <f t="shared" si="65"/>
        <v>0</v>
      </c>
      <c r="K155" s="26">
        <f t="shared" si="65"/>
        <v>0</v>
      </c>
      <c r="L155" s="26">
        <f t="shared" si="65"/>
        <v>0</v>
      </c>
      <c r="M155" s="26">
        <f t="shared" si="65"/>
        <v>0.14729661595260141</v>
      </c>
      <c r="N155" s="26">
        <f t="shared" si="65"/>
        <v>0.62199007493541847</v>
      </c>
      <c r="O155" s="26">
        <f t="shared" si="65"/>
        <v>1.0602406270616258</v>
      </c>
      <c r="P155" s="26">
        <f t="shared" si="65"/>
        <v>0.8920104921852966</v>
      </c>
      <c r="Q155" s="26">
        <f t="shared" si="65"/>
        <v>0.83483359706926052</v>
      </c>
      <c r="R155" s="26">
        <f t="shared" si="65"/>
        <v>0.71476015854193864</v>
      </c>
      <c r="S155" s="26">
        <f t="shared" si="65"/>
        <v>0.78203458343950638</v>
      </c>
      <c r="T155" s="26">
        <f t="shared" si="65"/>
        <v>0.7855166126929175</v>
      </c>
      <c r="U155" s="26">
        <f t="shared" si="65"/>
        <v>0.8093777559313009</v>
      </c>
      <c r="V155" s="26">
        <f t="shared" si="65"/>
        <v>0.81944501962445349</v>
      </c>
      <c r="W155" s="26">
        <f t="shared" si="65"/>
        <v>0.81806239113440582</v>
      </c>
      <c r="X155" s="26">
        <f t="shared" si="65"/>
        <v>0.81101478773007163</v>
      </c>
      <c r="Y155" s="26">
        <f t="shared" si="65"/>
        <v>0.84565587680602694</v>
      </c>
      <c r="Z155" s="26">
        <f t="shared" si="65"/>
        <v>0.92258710516101017</v>
      </c>
      <c r="AA155" s="26">
        <f t="shared" si="65"/>
        <v>1.0602406270616258</v>
      </c>
    </row>
    <row r="156" spans="1:27" ht="15.75" hidden="1" customHeight="1" x14ac:dyDescent="0.35">
      <c r="A156" s="784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35">
      <c r="A157" s="784"/>
      <c r="B157" s="259" t="s">
        <v>26</v>
      </c>
      <c r="C157" s="26">
        <f>SUM(C143:C156)</f>
        <v>0</v>
      </c>
      <c r="D157" s="26">
        <f>SUM(D143:D156)</f>
        <v>0</v>
      </c>
      <c r="E157" s="26">
        <f t="shared" ref="E157:AA157" si="66">SUM(E143:E156)</f>
        <v>288.54397654774993</v>
      </c>
      <c r="F157" s="26">
        <f t="shared" si="66"/>
        <v>534.7841735830965</v>
      </c>
      <c r="G157" s="26">
        <f t="shared" si="66"/>
        <v>669.84370436670008</v>
      </c>
      <c r="H157" s="26">
        <f t="shared" si="66"/>
        <v>1290.1956686673532</v>
      </c>
      <c r="I157" s="26">
        <f t="shared" si="66"/>
        <v>3328.3020994443391</v>
      </c>
      <c r="J157" s="26">
        <f t="shared" si="66"/>
        <v>4138.4920797460309</v>
      </c>
      <c r="K157" s="26">
        <f t="shared" si="66"/>
        <v>2523.2899214951735</v>
      </c>
      <c r="L157" s="26">
        <f t="shared" si="66"/>
        <v>1719.1663342842626</v>
      </c>
      <c r="M157" s="26">
        <f t="shared" si="66"/>
        <v>1746.6130177329189</v>
      </c>
      <c r="N157" s="26">
        <f t="shared" si="66"/>
        <v>3443.316496309928</v>
      </c>
      <c r="O157" s="26">
        <f t="shared" si="66"/>
        <v>4920.9921718012674</v>
      </c>
      <c r="P157" s="26">
        <f t="shared" si="66"/>
        <v>4185.6332373448631</v>
      </c>
      <c r="Q157" s="26">
        <f t="shared" si="66"/>
        <v>4588.8109316977389</v>
      </c>
      <c r="R157" s="26">
        <f t="shared" si="66"/>
        <v>4737.1685504463303</v>
      </c>
      <c r="S157" s="26">
        <f t="shared" si="66"/>
        <v>7168.2456787867259</v>
      </c>
      <c r="T157" s="26">
        <f t="shared" si="66"/>
        <v>16094.347917095261</v>
      </c>
      <c r="U157" s="26">
        <f t="shared" si="66"/>
        <v>18800.270599583917</v>
      </c>
      <c r="V157" s="26">
        <f t="shared" si="66"/>
        <v>17422.343017672971</v>
      </c>
      <c r="W157" s="26">
        <f t="shared" si="66"/>
        <v>8808.0233110307072</v>
      </c>
      <c r="X157" s="26">
        <f t="shared" si="66"/>
        <v>4156.2053695535451</v>
      </c>
      <c r="Y157" s="26">
        <f t="shared" si="66"/>
        <v>3547.8113458239732</v>
      </c>
      <c r="Z157" s="26">
        <f t="shared" si="66"/>
        <v>3940.1636590631124</v>
      </c>
      <c r="AA157" s="26">
        <f t="shared" si="66"/>
        <v>4123.4765016804458</v>
      </c>
    </row>
    <row r="158" spans="1:27" ht="16.5" hidden="1" customHeight="1" thickBot="1" x14ac:dyDescent="0.4">
      <c r="A158" s="785"/>
      <c r="B158" s="148" t="s">
        <v>27</v>
      </c>
      <c r="C158" s="27">
        <f>C157</f>
        <v>0</v>
      </c>
      <c r="D158" s="27">
        <f>C158+D157</f>
        <v>0</v>
      </c>
      <c r="E158" s="27">
        <f t="shared" ref="E158:AA158" si="67">D158+E157</f>
        <v>288.54397654774993</v>
      </c>
      <c r="F158" s="27">
        <f t="shared" si="67"/>
        <v>823.32815013084644</v>
      </c>
      <c r="G158" s="27">
        <f t="shared" si="67"/>
        <v>1493.1718544975465</v>
      </c>
      <c r="H158" s="27">
        <f t="shared" si="67"/>
        <v>2783.3675231648995</v>
      </c>
      <c r="I158" s="27">
        <f t="shared" si="67"/>
        <v>6111.669622609239</v>
      </c>
      <c r="J158" s="27">
        <f t="shared" si="67"/>
        <v>10250.16170235527</v>
      </c>
      <c r="K158" s="27">
        <f t="shared" si="67"/>
        <v>12773.451623850444</v>
      </c>
      <c r="L158" s="27">
        <f t="shared" si="67"/>
        <v>14492.617958134706</v>
      </c>
      <c r="M158" s="27">
        <f t="shared" si="67"/>
        <v>16239.230975867626</v>
      </c>
      <c r="N158" s="27">
        <f t="shared" si="67"/>
        <v>19682.547472177554</v>
      </c>
      <c r="O158" s="27">
        <f t="shared" si="67"/>
        <v>24603.53964397882</v>
      </c>
      <c r="P158" s="27">
        <f t="shared" si="67"/>
        <v>28789.172881323684</v>
      </c>
      <c r="Q158" s="27">
        <f t="shared" si="67"/>
        <v>33377.983813021419</v>
      </c>
      <c r="R158" s="27">
        <f t="shared" si="67"/>
        <v>38115.152363467751</v>
      </c>
      <c r="S158" s="27">
        <f t="shared" si="67"/>
        <v>45283.398042254477</v>
      </c>
      <c r="T158" s="27">
        <f t="shared" si="67"/>
        <v>61377.745959349741</v>
      </c>
      <c r="U158" s="27">
        <f t="shared" si="67"/>
        <v>80178.016558933654</v>
      </c>
      <c r="V158" s="27">
        <f t="shared" si="67"/>
        <v>97600.359576606628</v>
      </c>
      <c r="W158" s="27">
        <f t="shared" si="67"/>
        <v>106408.38288763733</v>
      </c>
      <c r="X158" s="27">
        <f t="shared" si="67"/>
        <v>110564.58825719087</v>
      </c>
      <c r="Y158" s="27">
        <f t="shared" si="67"/>
        <v>114112.39960301484</v>
      </c>
      <c r="Z158" s="27">
        <f t="shared" si="67"/>
        <v>118052.56326207795</v>
      </c>
      <c r="AA158" s="27">
        <f t="shared" si="67"/>
        <v>122176.0397637584</v>
      </c>
    </row>
    <row r="159" spans="1:27" hidden="1" x14ac:dyDescent="0.35">
      <c r="A159" s="107"/>
      <c r="B159" s="107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</row>
    <row r="160" spans="1:27" ht="15" hidden="1" thickBot="1" x14ac:dyDescent="0.4">
      <c r="A160" s="107"/>
      <c r="B160" s="107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</row>
    <row r="161" spans="1:27" ht="16" hidden="1" thickBot="1" x14ac:dyDescent="0.4">
      <c r="A161" s="783" t="s">
        <v>132</v>
      </c>
      <c r="B161" s="266" t="s">
        <v>148</v>
      </c>
      <c r="C161" s="156">
        <f>C$4</f>
        <v>44562</v>
      </c>
      <c r="D161" s="156">
        <f t="shared" ref="D161:AA161" si="68">D$4</f>
        <v>44593</v>
      </c>
      <c r="E161" s="156">
        <f t="shared" si="68"/>
        <v>44621</v>
      </c>
      <c r="F161" s="156">
        <f t="shared" si="68"/>
        <v>44652</v>
      </c>
      <c r="G161" s="156">
        <f t="shared" si="68"/>
        <v>44682</v>
      </c>
      <c r="H161" s="156">
        <f t="shared" si="68"/>
        <v>44713</v>
      </c>
      <c r="I161" s="156">
        <f t="shared" si="68"/>
        <v>44743</v>
      </c>
      <c r="J161" s="156">
        <f t="shared" si="68"/>
        <v>44774</v>
      </c>
      <c r="K161" s="156">
        <f t="shared" si="68"/>
        <v>44805</v>
      </c>
      <c r="L161" s="156">
        <f t="shared" si="68"/>
        <v>44835</v>
      </c>
      <c r="M161" s="156">
        <f t="shared" si="68"/>
        <v>44866</v>
      </c>
      <c r="N161" s="156">
        <f t="shared" si="68"/>
        <v>44896</v>
      </c>
      <c r="O161" s="156">
        <f t="shared" si="68"/>
        <v>44927</v>
      </c>
      <c r="P161" s="156">
        <f t="shared" si="68"/>
        <v>44958</v>
      </c>
      <c r="Q161" s="156">
        <f t="shared" si="68"/>
        <v>44986</v>
      </c>
      <c r="R161" s="156">
        <f t="shared" si="68"/>
        <v>45017</v>
      </c>
      <c r="S161" s="156">
        <f t="shared" si="68"/>
        <v>45047</v>
      </c>
      <c r="T161" s="156">
        <f t="shared" si="68"/>
        <v>45078</v>
      </c>
      <c r="U161" s="156">
        <f t="shared" si="68"/>
        <v>45108</v>
      </c>
      <c r="V161" s="156">
        <f t="shared" si="68"/>
        <v>45139</v>
      </c>
      <c r="W161" s="156">
        <f t="shared" si="68"/>
        <v>45170</v>
      </c>
      <c r="X161" s="156">
        <f t="shared" si="68"/>
        <v>45200</v>
      </c>
      <c r="Y161" s="156">
        <f t="shared" si="68"/>
        <v>45231</v>
      </c>
      <c r="Z161" s="156">
        <f t="shared" si="68"/>
        <v>45261</v>
      </c>
      <c r="AA161" s="156">
        <f t="shared" si="68"/>
        <v>45292</v>
      </c>
    </row>
    <row r="162" spans="1:27" hidden="1" x14ac:dyDescent="0.35">
      <c r="A162" s="784"/>
      <c r="B162" s="263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A163" si="69">IF(E23=0,0,((E5*0.5)+D23-E41)*E78*E127*E$2)</f>
        <v>147.90428968060485</v>
      </c>
      <c r="F162" s="26">
        <f t="shared" si="69"/>
        <v>274.41130977990764</v>
      </c>
      <c r="G162" s="26">
        <f t="shared" si="69"/>
        <v>414.89672977222273</v>
      </c>
      <c r="H162" s="26">
        <f t="shared" si="69"/>
        <v>1009.3097346145952</v>
      </c>
      <c r="I162" s="26">
        <f t="shared" si="69"/>
        <v>939.5850659367344</v>
      </c>
      <c r="J162" s="26">
        <f t="shared" si="69"/>
        <v>931.82871594684502</v>
      </c>
      <c r="K162" s="26">
        <f t="shared" si="69"/>
        <v>942.76438899526988</v>
      </c>
      <c r="L162" s="26">
        <f t="shared" si="69"/>
        <v>450.52087735449811</v>
      </c>
      <c r="M162" s="26">
        <f t="shared" si="69"/>
        <v>460.52006383723392</v>
      </c>
      <c r="N162" s="26">
        <f t="shared" si="69"/>
        <v>753.56767936685924</v>
      </c>
      <c r="O162" s="26">
        <f t="shared" si="69"/>
        <v>829.38201233948973</v>
      </c>
      <c r="P162" s="26">
        <f t="shared" si="69"/>
        <v>800.36169937988575</v>
      </c>
      <c r="Q162" s="26">
        <f t="shared" si="69"/>
        <v>899.92670431919805</v>
      </c>
      <c r="R162" s="26">
        <f t="shared" si="69"/>
        <v>834.83064004238349</v>
      </c>
      <c r="S162" s="26">
        <f t="shared" si="69"/>
        <v>1262.2238593046411</v>
      </c>
      <c r="T162" s="26">
        <f t="shared" si="69"/>
        <v>3070.5829596641706</v>
      </c>
      <c r="U162" s="26">
        <f t="shared" si="69"/>
        <v>1918.8773006448564</v>
      </c>
      <c r="V162" s="26">
        <f t="shared" si="69"/>
        <v>1903.036814805911</v>
      </c>
      <c r="W162" s="26">
        <f t="shared" si="69"/>
        <v>1925.3703059826526</v>
      </c>
      <c r="X162" s="26">
        <f t="shared" si="69"/>
        <v>920.08091269552085</v>
      </c>
      <c r="Y162" s="26">
        <f t="shared" si="69"/>
        <v>781.72329911469558</v>
      </c>
      <c r="Z162" s="26">
        <f t="shared" si="69"/>
        <v>691.91222121992007</v>
      </c>
      <c r="AA162" s="26">
        <f t="shared" si="69"/>
        <v>556.76168266110096</v>
      </c>
    </row>
    <row r="163" spans="1:27" hidden="1" x14ac:dyDescent="0.35">
      <c r="A163" s="784"/>
      <c r="B163" s="263" t="s">
        <v>0</v>
      </c>
      <c r="C163" s="26">
        <f t="shared" ref="C163:C174" si="70">IF(C24=0,0,((C6*0.5)-C42)*C79*C128*C$2)</f>
        <v>0</v>
      </c>
      <c r="D163" s="26">
        <f t="shared" ref="D163:S174" si="71">IF(D24=0,0,((D6*0.5)+C24-D42)*D79*D128*D$2)</f>
        <v>0</v>
      </c>
      <c r="E163" s="26">
        <f t="shared" si="71"/>
        <v>0</v>
      </c>
      <c r="F163" s="26">
        <f t="shared" si="71"/>
        <v>0</v>
      </c>
      <c r="G163" s="26">
        <f t="shared" si="71"/>
        <v>0</v>
      </c>
      <c r="H163" s="26">
        <f t="shared" si="71"/>
        <v>0</v>
      </c>
      <c r="I163" s="26">
        <f t="shared" si="71"/>
        <v>0</v>
      </c>
      <c r="J163" s="26">
        <f t="shared" si="71"/>
        <v>0</v>
      </c>
      <c r="K163" s="26">
        <f t="shared" si="71"/>
        <v>0</v>
      </c>
      <c r="L163" s="26">
        <f t="shared" si="71"/>
        <v>0</v>
      </c>
      <c r="M163" s="26">
        <f t="shared" si="71"/>
        <v>0</v>
      </c>
      <c r="N163" s="26">
        <f t="shared" si="71"/>
        <v>0</v>
      </c>
      <c r="O163" s="26">
        <f t="shared" si="71"/>
        <v>0</v>
      </c>
      <c r="P163" s="26">
        <f t="shared" si="71"/>
        <v>0</v>
      </c>
      <c r="Q163" s="26">
        <f t="shared" si="71"/>
        <v>0</v>
      </c>
      <c r="R163" s="26">
        <f t="shared" si="71"/>
        <v>0</v>
      </c>
      <c r="S163" s="26">
        <f t="shared" si="71"/>
        <v>0</v>
      </c>
      <c r="T163" s="26">
        <f t="shared" si="69"/>
        <v>0</v>
      </c>
      <c r="U163" s="26">
        <f t="shared" si="69"/>
        <v>0</v>
      </c>
      <c r="V163" s="26">
        <f t="shared" si="69"/>
        <v>0</v>
      </c>
      <c r="W163" s="26">
        <f t="shared" si="69"/>
        <v>0</v>
      </c>
      <c r="X163" s="26">
        <f t="shared" si="69"/>
        <v>0</v>
      </c>
      <c r="Y163" s="26">
        <f t="shared" si="69"/>
        <v>0</v>
      </c>
      <c r="Z163" s="26">
        <f t="shared" si="69"/>
        <v>0</v>
      </c>
      <c r="AA163" s="26">
        <f t="shared" si="69"/>
        <v>0</v>
      </c>
    </row>
    <row r="164" spans="1:27" hidden="1" x14ac:dyDescent="0.35">
      <c r="A164" s="784"/>
      <c r="B164" s="263" t="s">
        <v>21</v>
      </c>
      <c r="C164" s="26">
        <f t="shared" si="70"/>
        <v>0</v>
      </c>
      <c r="D164" s="26">
        <f t="shared" si="71"/>
        <v>0</v>
      </c>
      <c r="E164" s="26">
        <f t="shared" ref="E164:AA167" si="72">IF(E25=0,0,((E7*0.5)+D25-E43)*E80*E129*E$2)</f>
        <v>0</v>
      </c>
      <c r="F164" s="26">
        <f t="shared" si="72"/>
        <v>0</v>
      </c>
      <c r="G164" s="26">
        <f t="shared" si="72"/>
        <v>0</v>
      </c>
      <c r="H164" s="26">
        <f t="shared" si="72"/>
        <v>0</v>
      </c>
      <c r="I164" s="26">
        <f t="shared" si="72"/>
        <v>0</v>
      </c>
      <c r="J164" s="26">
        <f t="shared" si="72"/>
        <v>0</v>
      </c>
      <c r="K164" s="26">
        <f t="shared" si="72"/>
        <v>0</v>
      </c>
      <c r="L164" s="26">
        <f t="shared" si="72"/>
        <v>0</v>
      </c>
      <c r="M164" s="26">
        <f t="shared" si="72"/>
        <v>9.9416931719026991E-2</v>
      </c>
      <c r="N164" s="26">
        <f t="shared" si="72"/>
        <v>0.40056089412969692</v>
      </c>
      <c r="O164" s="26">
        <f t="shared" si="72"/>
        <v>0.38994377420275794</v>
      </c>
      <c r="P164" s="26">
        <f t="shared" si="72"/>
        <v>0.37777929197117643</v>
      </c>
      <c r="Q164" s="26">
        <f t="shared" si="72"/>
        <v>0.51953241591934651</v>
      </c>
      <c r="R164" s="26">
        <f t="shared" si="72"/>
        <v>0.49518845531893718</v>
      </c>
      <c r="S164" s="26">
        <f t="shared" si="72"/>
        <v>0.72538321202078171</v>
      </c>
      <c r="T164" s="26">
        <f t="shared" si="72"/>
        <v>1.8185581997742675</v>
      </c>
      <c r="U164" s="26">
        <f t="shared" si="72"/>
        <v>1.4076444708794567</v>
      </c>
      <c r="V164" s="26">
        <f t="shared" si="72"/>
        <v>1.5547272414471036</v>
      </c>
      <c r="W164" s="26">
        <f t="shared" si="72"/>
        <v>1.6561870762476054</v>
      </c>
      <c r="X164" s="26">
        <f t="shared" si="72"/>
        <v>0.79629088687317107</v>
      </c>
      <c r="Y164" s="26">
        <f t="shared" si="72"/>
        <v>0.57077015665636432</v>
      </c>
      <c r="Z164" s="26">
        <f t="shared" si="72"/>
        <v>0.59414503646894001</v>
      </c>
      <c r="AA164" s="26">
        <f t="shared" si="72"/>
        <v>0.38994377420275794</v>
      </c>
    </row>
    <row r="165" spans="1:27" hidden="1" x14ac:dyDescent="0.35">
      <c r="A165" s="784"/>
      <c r="B165" s="263" t="s">
        <v>1</v>
      </c>
      <c r="C165" s="26">
        <f t="shared" si="70"/>
        <v>0</v>
      </c>
      <c r="D165" s="26">
        <f t="shared" si="71"/>
        <v>0</v>
      </c>
      <c r="E165" s="26">
        <f t="shared" si="72"/>
        <v>0</v>
      </c>
      <c r="F165" s="26">
        <f t="shared" si="72"/>
        <v>0</v>
      </c>
      <c r="G165" s="26">
        <f t="shared" si="72"/>
        <v>0</v>
      </c>
      <c r="H165" s="26">
        <f t="shared" si="72"/>
        <v>1428.369019765245</v>
      </c>
      <c r="I165" s="26">
        <f t="shared" si="72"/>
        <v>4596.9015357430317</v>
      </c>
      <c r="J165" s="26">
        <f t="shared" si="72"/>
        <v>7115.0048050104633</v>
      </c>
      <c r="K165" s="26">
        <f t="shared" si="72"/>
        <v>3608.2216774457697</v>
      </c>
      <c r="L165" s="26">
        <f t="shared" si="72"/>
        <v>153.09941213298302</v>
      </c>
      <c r="M165" s="26">
        <f t="shared" si="72"/>
        <v>0</v>
      </c>
      <c r="N165" s="26">
        <f t="shared" si="72"/>
        <v>0</v>
      </c>
      <c r="O165" s="26">
        <f t="shared" si="72"/>
        <v>0</v>
      </c>
      <c r="P165" s="26">
        <f t="shared" si="72"/>
        <v>0</v>
      </c>
      <c r="Q165" s="26">
        <f t="shared" si="72"/>
        <v>0</v>
      </c>
      <c r="R165" s="26">
        <f t="shared" si="72"/>
        <v>585.89055403769135</v>
      </c>
      <c r="S165" s="26">
        <f t="shared" si="72"/>
        <v>4731.309030134189</v>
      </c>
      <c r="T165" s="26">
        <f t="shared" si="72"/>
        <v>31939.198129026823</v>
      </c>
      <c r="U165" s="26">
        <f t="shared" si="72"/>
        <v>27129.394968324516</v>
      </c>
      <c r="V165" s="26">
        <f t="shared" si="72"/>
        <v>29564.766946875803</v>
      </c>
      <c r="W165" s="26">
        <f t="shared" si="72"/>
        <v>14993.13576165499</v>
      </c>
      <c r="X165" s="26">
        <f t="shared" si="72"/>
        <v>618.75346188297056</v>
      </c>
      <c r="Y165" s="26">
        <f t="shared" si="72"/>
        <v>0</v>
      </c>
      <c r="Z165" s="26">
        <f t="shared" si="72"/>
        <v>0</v>
      </c>
      <c r="AA165" s="26">
        <f t="shared" si="72"/>
        <v>0</v>
      </c>
    </row>
    <row r="166" spans="1:27" hidden="1" x14ac:dyDescent="0.35">
      <c r="A166" s="784"/>
      <c r="B166" s="263" t="s">
        <v>22</v>
      </c>
      <c r="C166" s="26">
        <f t="shared" si="70"/>
        <v>0</v>
      </c>
      <c r="D166" s="26">
        <f t="shared" si="71"/>
        <v>0</v>
      </c>
      <c r="E166" s="26">
        <f t="shared" si="72"/>
        <v>0</v>
      </c>
      <c r="F166" s="26">
        <f t="shared" si="72"/>
        <v>0</v>
      </c>
      <c r="G166" s="26">
        <f t="shared" si="72"/>
        <v>0</v>
      </c>
      <c r="H166" s="26">
        <f t="shared" si="72"/>
        <v>0</v>
      </c>
      <c r="I166" s="26">
        <f t="shared" si="72"/>
        <v>0</v>
      </c>
      <c r="J166" s="26">
        <f t="shared" si="72"/>
        <v>0</v>
      </c>
      <c r="K166" s="26">
        <f t="shared" si="72"/>
        <v>0</v>
      </c>
      <c r="L166" s="26">
        <f t="shared" si="72"/>
        <v>0</v>
      </c>
      <c r="M166" s="26">
        <f t="shared" si="72"/>
        <v>0</v>
      </c>
      <c r="N166" s="26">
        <f t="shared" si="72"/>
        <v>0</v>
      </c>
      <c r="O166" s="26">
        <f t="shared" si="72"/>
        <v>0</v>
      </c>
      <c r="P166" s="26">
        <f t="shared" si="72"/>
        <v>0</v>
      </c>
      <c r="Q166" s="26">
        <f t="shared" si="72"/>
        <v>0</v>
      </c>
      <c r="R166" s="26">
        <f t="shared" si="72"/>
        <v>0</v>
      </c>
      <c r="S166" s="26">
        <f t="shared" si="72"/>
        <v>0</v>
      </c>
      <c r="T166" s="26">
        <f t="shared" si="72"/>
        <v>0</v>
      </c>
      <c r="U166" s="26">
        <f t="shared" si="72"/>
        <v>0</v>
      </c>
      <c r="V166" s="26">
        <f t="shared" si="72"/>
        <v>0</v>
      </c>
      <c r="W166" s="26">
        <f t="shared" si="72"/>
        <v>0</v>
      </c>
      <c r="X166" s="26">
        <f t="shared" si="72"/>
        <v>0</v>
      </c>
      <c r="Y166" s="26">
        <f t="shared" si="72"/>
        <v>0</v>
      </c>
      <c r="Z166" s="26">
        <f t="shared" si="72"/>
        <v>0</v>
      </c>
      <c r="AA166" s="26">
        <f t="shared" si="72"/>
        <v>0</v>
      </c>
    </row>
    <row r="167" spans="1:27" hidden="1" x14ac:dyDescent="0.35">
      <c r="A167" s="784"/>
      <c r="B167" s="264" t="s">
        <v>9</v>
      </c>
      <c r="C167" s="26">
        <f t="shared" si="70"/>
        <v>0</v>
      </c>
      <c r="D167" s="26">
        <f t="shared" si="71"/>
        <v>0</v>
      </c>
      <c r="E167" s="26">
        <f t="shared" si="72"/>
        <v>0</v>
      </c>
      <c r="F167" s="26">
        <f t="shared" si="72"/>
        <v>0</v>
      </c>
      <c r="G167" s="26">
        <f t="shared" si="72"/>
        <v>0</v>
      </c>
      <c r="H167" s="26">
        <f t="shared" si="72"/>
        <v>0</v>
      </c>
      <c r="I167" s="26">
        <f t="shared" si="72"/>
        <v>0</v>
      </c>
      <c r="J167" s="26">
        <f t="shared" si="72"/>
        <v>0</v>
      </c>
      <c r="K167" s="26">
        <f t="shared" si="72"/>
        <v>0</v>
      </c>
      <c r="L167" s="26">
        <f t="shared" si="72"/>
        <v>0</v>
      </c>
      <c r="M167" s="26">
        <f t="shared" si="72"/>
        <v>0</v>
      </c>
      <c r="N167" s="26">
        <f t="shared" si="72"/>
        <v>0</v>
      </c>
      <c r="O167" s="26">
        <f t="shared" si="72"/>
        <v>0</v>
      </c>
      <c r="P167" s="26">
        <f t="shared" si="72"/>
        <v>0</v>
      </c>
      <c r="Q167" s="26">
        <f t="shared" si="72"/>
        <v>0</v>
      </c>
      <c r="R167" s="26">
        <f t="shared" si="72"/>
        <v>0</v>
      </c>
      <c r="S167" s="26">
        <f t="shared" si="72"/>
        <v>0</v>
      </c>
      <c r="T167" s="26">
        <f t="shared" si="72"/>
        <v>0</v>
      </c>
      <c r="U167" s="26">
        <f t="shared" si="72"/>
        <v>0</v>
      </c>
      <c r="V167" s="26">
        <f t="shared" si="72"/>
        <v>0</v>
      </c>
      <c r="W167" s="26">
        <f t="shared" si="72"/>
        <v>0</v>
      </c>
      <c r="X167" s="26">
        <f t="shared" si="72"/>
        <v>0</v>
      </c>
      <c r="Y167" s="26">
        <f t="shared" si="72"/>
        <v>0</v>
      </c>
      <c r="Z167" s="26">
        <f t="shared" si="72"/>
        <v>0</v>
      </c>
      <c r="AA167" s="26">
        <f t="shared" si="72"/>
        <v>0</v>
      </c>
    </row>
    <row r="168" spans="1:27" hidden="1" x14ac:dyDescent="0.35">
      <c r="A168" s="784"/>
      <c r="B168" s="264" t="s">
        <v>3</v>
      </c>
      <c r="C168" s="26">
        <f t="shared" si="70"/>
        <v>0</v>
      </c>
      <c r="D168" s="26">
        <f t="shared" si="71"/>
        <v>0</v>
      </c>
      <c r="E168" s="26">
        <f t="shared" ref="E168:AA171" si="73">IF(E29=0,0,((E11*0.5)+D29-E47)*E84*E133*E$2)</f>
        <v>0</v>
      </c>
      <c r="F168" s="26">
        <f t="shared" si="73"/>
        <v>0</v>
      </c>
      <c r="G168" s="26">
        <f t="shared" si="73"/>
        <v>0</v>
      </c>
      <c r="H168" s="26">
        <f t="shared" si="73"/>
        <v>0</v>
      </c>
      <c r="I168" s="26">
        <f t="shared" si="73"/>
        <v>0</v>
      </c>
      <c r="J168" s="26">
        <f t="shared" si="73"/>
        <v>0</v>
      </c>
      <c r="K168" s="26">
        <f t="shared" si="73"/>
        <v>0</v>
      </c>
      <c r="L168" s="26">
        <f t="shared" si="73"/>
        <v>0</v>
      </c>
      <c r="M168" s="26">
        <f t="shared" si="73"/>
        <v>72.009335201644205</v>
      </c>
      <c r="N168" s="26">
        <f t="shared" si="73"/>
        <v>390.24397783442316</v>
      </c>
      <c r="O168" s="26">
        <f t="shared" si="73"/>
        <v>961.22087049319884</v>
      </c>
      <c r="P168" s="26">
        <f t="shared" si="73"/>
        <v>831.56767417875687</v>
      </c>
      <c r="Q168" s="26">
        <f t="shared" si="73"/>
        <v>554.12930479552995</v>
      </c>
      <c r="R168" s="26">
        <f t="shared" si="73"/>
        <v>262.43376017097586</v>
      </c>
      <c r="S168" s="26">
        <f t="shared" si="73"/>
        <v>610.24958549142684</v>
      </c>
      <c r="T168" s="26">
        <f t="shared" si="73"/>
        <v>3892.3997665643469</v>
      </c>
      <c r="U168" s="26">
        <f t="shared" si="73"/>
        <v>3624.2521247747395</v>
      </c>
      <c r="V168" s="26">
        <f t="shared" si="73"/>
        <v>3951.0865535077855</v>
      </c>
      <c r="W168" s="26">
        <f t="shared" si="73"/>
        <v>2020.7647926307047</v>
      </c>
      <c r="X168" s="26">
        <f t="shared" si="73"/>
        <v>332.38492830133623</v>
      </c>
      <c r="Y168" s="26">
        <f t="shared" si="73"/>
        <v>804.15978872375649</v>
      </c>
      <c r="Z168" s="26">
        <f t="shared" si="73"/>
        <v>661.93976828996915</v>
      </c>
      <c r="AA168" s="26">
        <f t="shared" si="73"/>
        <v>961.22087049319884</v>
      </c>
    </row>
    <row r="169" spans="1:27" ht="15.75" hidden="1" customHeight="1" x14ac:dyDescent="0.35">
      <c r="A169" s="784"/>
      <c r="B169" s="264" t="s">
        <v>4</v>
      </c>
      <c r="C169" s="26">
        <f t="shared" si="70"/>
        <v>0</v>
      </c>
      <c r="D169" s="26">
        <f t="shared" si="71"/>
        <v>0</v>
      </c>
      <c r="E169" s="26">
        <f t="shared" si="73"/>
        <v>0.98600901941618702</v>
      </c>
      <c r="F169" s="26">
        <f t="shared" si="73"/>
        <v>2.1928717677281981</v>
      </c>
      <c r="G169" s="26">
        <f t="shared" si="73"/>
        <v>88.722193231626022</v>
      </c>
      <c r="H169" s="26">
        <f t="shared" si="73"/>
        <v>369.51189755057266</v>
      </c>
      <c r="I169" s="26">
        <f t="shared" si="73"/>
        <v>480.02001213351707</v>
      </c>
      <c r="J169" s="26">
        <f t="shared" si="73"/>
        <v>409.42660340007734</v>
      </c>
      <c r="K169" s="26">
        <f t="shared" si="73"/>
        <v>825.64441935520733</v>
      </c>
      <c r="L169" s="26">
        <f t="shared" si="73"/>
        <v>747.04026568022698</v>
      </c>
      <c r="M169" s="26">
        <f t="shared" si="73"/>
        <v>585.33702963626092</v>
      </c>
      <c r="N169" s="26">
        <f t="shared" si="73"/>
        <v>780.45661288909696</v>
      </c>
      <c r="O169" s="26">
        <f t="shared" si="73"/>
        <v>924.34528225383565</v>
      </c>
      <c r="P169" s="26">
        <f t="shared" si="73"/>
        <v>711.64159519998088</v>
      </c>
      <c r="Q169" s="26">
        <f t="shared" si="73"/>
        <v>784.71232296182177</v>
      </c>
      <c r="R169" s="26">
        <f t="shared" si="73"/>
        <v>872.59521207537</v>
      </c>
      <c r="S169" s="26">
        <f t="shared" si="73"/>
        <v>1438.683001652945</v>
      </c>
      <c r="T169" s="26">
        <f t="shared" si="73"/>
        <v>2821.1039028741993</v>
      </c>
      <c r="U169" s="26">
        <f t="shared" si="73"/>
        <v>2702.0855290427307</v>
      </c>
      <c r="V169" s="26">
        <f t="shared" si="73"/>
        <v>2143.9868327951967</v>
      </c>
      <c r="W169" s="26">
        <f t="shared" si="73"/>
        <v>2267.8424203556797</v>
      </c>
      <c r="X169" s="26">
        <f t="shared" si="73"/>
        <v>1371.5594764213033</v>
      </c>
      <c r="Y169" s="26">
        <f t="shared" si="73"/>
        <v>895.55220783336085</v>
      </c>
      <c r="Z169" s="26">
        <f t="shared" si="73"/>
        <v>813.23938533352589</v>
      </c>
      <c r="AA169" s="26">
        <f t="shared" si="73"/>
        <v>793.88540415480759</v>
      </c>
    </row>
    <row r="170" spans="1:27" hidden="1" x14ac:dyDescent="0.35">
      <c r="A170" s="784"/>
      <c r="B170" s="264" t="s">
        <v>5</v>
      </c>
      <c r="C170" s="26">
        <f t="shared" si="70"/>
        <v>0</v>
      </c>
      <c r="D170" s="26">
        <f t="shared" si="71"/>
        <v>0</v>
      </c>
      <c r="E170" s="26">
        <f t="shared" si="73"/>
        <v>0</v>
      </c>
      <c r="F170" s="26">
        <f t="shared" si="73"/>
        <v>0</v>
      </c>
      <c r="G170" s="26">
        <f t="shared" si="73"/>
        <v>0</v>
      </c>
      <c r="H170" s="26">
        <f t="shared" si="73"/>
        <v>0</v>
      </c>
      <c r="I170" s="26">
        <f t="shared" si="73"/>
        <v>0</v>
      </c>
      <c r="J170" s="26">
        <f t="shared" si="73"/>
        <v>0</v>
      </c>
      <c r="K170" s="26">
        <f t="shared" si="73"/>
        <v>0</v>
      </c>
      <c r="L170" s="26">
        <f t="shared" si="73"/>
        <v>0</v>
      </c>
      <c r="M170" s="26">
        <f t="shared" si="73"/>
        <v>6.3166649325229809</v>
      </c>
      <c r="N170" s="26">
        <f t="shared" si="73"/>
        <v>34.010848490618493</v>
      </c>
      <c r="O170" s="26">
        <f t="shared" si="73"/>
        <v>45.737331262895765</v>
      </c>
      <c r="P170" s="26">
        <f t="shared" si="73"/>
        <v>44.136969008302991</v>
      </c>
      <c r="Q170" s="26">
        <f t="shared" si="73"/>
        <v>49.62760847883586</v>
      </c>
      <c r="R170" s="26">
        <f t="shared" si="73"/>
        <v>46.037802802509326</v>
      </c>
      <c r="S170" s="26">
        <f t="shared" si="73"/>
        <v>69.606948212081861</v>
      </c>
      <c r="T170" s="26">
        <f t="shared" si="73"/>
        <v>169.33122241247364</v>
      </c>
      <c r="U170" s="26">
        <f t="shared" si="73"/>
        <v>157.6335611548665</v>
      </c>
      <c r="V170" s="26">
        <f t="shared" si="73"/>
        <v>156.33228347943773</v>
      </c>
      <c r="W170" s="26">
        <f t="shared" si="73"/>
        <v>158.16695406834273</v>
      </c>
      <c r="X170" s="26">
        <f t="shared" si="73"/>
        <v>75.583587741683232</v>
      </c>
      <c r="Y170" s="26">
        <f t="shared" si="73"/>
        <v>64.217669069183941</v>
      </c>
      <c r="Z170" s="26">
        <f t="shared" si="73"/>
        <v>56.83979241445833</v>
      </c>
      <c r="AA170" s="26">
        <f t="shared" si="73"/>
        <v>45.737331262895765</v>
      </c>
    </row>
    <row r="171" spans="1:27" hidden="1" x14ac:dyDescent="0.35">
      <c r="A171" s="784"/>
      <c r="B171" s="264" t="s">
        <v>23</v>
      </c>
      <c r="C171" s="26">
        <f t="shared" si="70"/>
        <v>0</v>
      </c>
      <c r="D171" s="26">
        <f t="shared" si="71"/>
        <v>0</v>
      </c>
      <c r="E171" s="26">
        <f t="shared" si="73"/>
        <v>0</v>
      </c>
      <c r="F171" s="26">
        <f t="shared" si="73"/>
        <v>0</v>
      </c>
      <c r="G171" s="26">
        <f t="shared" si="73"/>
        <v>0</v>
      </c>
      <c r="H171" s="26">
        <f t="shared" si="73"/>
        <v>0</v>
      </c>
      <c r="I171" s="26">
        <f t="shared" si="73"/>
        <v>143.3117070452513</v>
      </c>
      <c r="J171" s="26">
        <f t="shared" si="73"/>
        <v>284.25731484565506</v>
      </c>
      <c r="K171" s="26">
        <f t="shared" si="73"/>
        <v>287.59327670600254</v>
      </c>
      <c r="L171" s="26">
        <f t="shared" si="73"/>
        <v>137.43282717851284</v>
      </c>
      <c r="M171" s="26">
        <f t="shared" si="73"/>
        <v>118.23701395288778</v>
      </c>
      <c r="N171" s="26">
        <f t="shared" si="73"/>
        <v>108.38970982733217</v>
      </c>
      <c r="O171" s="26">
        <f t="shared" si="73"/>
        <v>89.177453002042071</v>
      </c>
      <c r="P171" s="26">
        <f t="shared" si="73"/>
        <v>86.05710850872515</v>
      </c>
      <c r="Q171" s="26">
        <f t="shared" si="73"/>
        <v>96.762613832596585</v>
      </c>
      <c r="R171" s="26">
        <f t="shared" si="73"/>
        <v>89.763304556176735</v>
      </c>
      <c r="S171" s="26">
        <f t="shared" si="73"/>
        <v>135.71780821926117</v>
      </c>
      <c r="T171" s="26">
        <f t="shared" si="73"/>
        <v>330.15759143596875</v>
      </c>
      <c r="U171" s="26">
        <f t="shared" si="73"/>
        <v>307.34979727242222</v>
      </c>
      <c r="V171" s="26">
        <f t="shared" si="73"/>
        <v>304.81260007400812</v>
      </c>
      <c r="W171" s="26">
        <f t="shared" si="73"/>
        <v>308.38979283315444</v>
      </c>
      <c r="X171" s="26">
        <f t="shared" si="73"/>
        <v>147.37090375510749</v>
      </c>
      <c r="Y171" s="26">
        <f t="shared" si="73"/>
        <v>125.20993261282958</v>
      </c>
      <c r="Z171" s="26">
        <f t="shared" si="73"/>
        <v>110.82474155631928</v>
      </c>
      <c r="AA171" s="26">
        <f t="shared" si="73"/>
        <v>89.177453002042071</v>
      </c>
    </row>
    <row r="172" spans="1:27" hidden="1" x14ac:dyDescent="0.35">
      <c r="A172" s="784"/>
      <c r="B172" s="264" t="s">
        <v>24</v>
      </c>
      <c r="C172" s="26">
        <f t="shared" si="70"/>
        <v>0</v>
      </c>
      <c r="D172" s="26">
        <f t="shared" si="71"/>
        <v>0</v>
      </c>
      <c r="E172" s="26">
        <f t="shared" ref="E172:AA174" si="74">IF(E33=0,0,((E15*0.5)+D33-E51)*E88*E137*E$2)</f>
        <v>0</v>
      </c>
      <c r="F172" s="26">
        <f t="shared" si="74"/>
        <v>0</v>
      </c>
      <c r="G172" s="26">
        <f t="shared" si="74"/>
        <v>0</v>
      </c>
      <c r="H172" s="26">
        <f t="shared" si="74"/>
        <v>0</v>
      </c>
      <c r="I172" s="26">
        <f t="shared" si="74"/>
        <v>0</v>
      </c>
      <c r="J172" s="26">
        <f t="shared" si="74"/>
        <v>0</v>
      </c>
      <c r="K172" s="26">
        <f t="shared" si="74"/>
        <v>0</v>
      </c>
      <c r="L172" s="26">
        <f t="shared" si="74"/>
        <v>0</v>
      </c>
      <c r="M172" s="26">
        <f t="shared" si="74"/>
        <v>0</v>
      </c>
      <c r="N172" s="26">
        <f t="shared" si="74"/>
        <v>0</v>
      </c>
      <c r="O172" s="26">
        <f t="shared" si="74"/>
        <v>0</v>
      </c>
      <c r="P172" s="26">
        <f t="shared" si="74"/>
        <v>0</v>
      </c>
      <c r="Q172" s="26">
        <f t="shared" si="74"/>
        <v>0</v>
      </c>
      <c r="R172" s="26">
        <f t="shared" si="74"/>
        <v>0</v>
      </c>
      <c r="S172" s="26">
        <f t="shared" si="74"/>
        <v>0</v>
      </c>
      <c r="T172" s="26">
        <f t="shared" si="74"/>
        <v>0</v>
      </c>
      <c r="U172" s="26">
        <f t="shared" si="74"/>
        <v>0</v>
      </c>
      <c r="V172" s="26">
        <f t="shared" si="74"/>
        <v>0</v>
      </c>
      <c r="W172" s="26">
        <f t="shared" si="74"/>
        <v>0</v>
      </c>
      <c r="X172" s="26">
        <f t="shared" si="74"/>
        <v>0</v>
      </c>
      <c r="Y172" s="26">
        <f t="shared" si="74"/>
        <v>0</v>
      </c>
      <c r="Z172" s="26">
        <f t="shared" si="74"/>
        <v>0</v>
      </c>
      <c r="AA172" s="26">
        <f t="shared" si="74"/>
        <v>0</v>
      </c>
    </row>
    <row r="173" spans="1:27" ht="15.75" hidden="1" customHeight="1" x14ac:dyDescent="0.35">
      <c r="A173" s="784"/>
      <c r="B173" s="264" t="s">
        <v>7</v>
      </c>
      <c r="C173" s="26">
        <f t="shared" si="70"/>
        <v>0</v>
      </c>
      <c r="D173" s="26">
        <f t="shared" si="71"/>
        <v>0</v>
      </c>
      <c r="E173" s="26">
        <f t="shared" si="74"/>
        <v>0</v>
      </c>
      <c r="F173" s="26">
        <f t="shared" si="74"/>
        <v>0</v>
      </c>
      <c r="G173" s="26">
        <f t="shared" si="74"/>
        <v>0</v>
      </c>
      <c r="H173" s="26">
        <f t="shared" si="74"/>
        <v>0</v>
      </c>
      <c r="I173" s="26">
        <f t="shared" si="74"/>
        <v>0</v>
      </c>
      <c r="J173" s="26">
        <f t="shared" si="74"/>
        <v>0</v>
      </c>
      <c r="K173" s="26">
        <f t="shared" si="74"/>
        <v>0</v>
      </c>
      <c r="L173" s="26">
        <f t="shared" si="74"/>
        <v>0</v>
      </c>
      <c r="M173" s="26">
        <f t="shared" si="74"/>
        <v>0.79014498834245894</v>
      </c>
      <c r="N173" s="26">
        <f t="shared" si="74"/>
        <v>2.8272843108658821</v>
      </c>
      <c r="O173" s="26">
        <f t="shared" si="74"/>
        <v>3.257803733647533</v>
      </c>
      <c r="P173" s="26">
        <f t="shared" si="74"/>
        <v>3.1582662089513702</v>
      </c>
      <c r="Q173" s="26">
        <f t="shared" si="74"/>
        <v>4.0528195793692703</v>
      </c>
      <c r="R173" s="26">
        <f t="shared" si="74"/>
        <v>3.9253033456513431</v>
      </c>
      <c r="S173" s="26">
        <f t="shared" si="74"/>
        <v>5.2804175964597215</v>
      </c>
      <c r="T173" s="26">
        <f t="shared" si="74"/>
        <v>13.863271641258441</v>
      </c>
      <c r="U173" s="26">
        <f t="shared" si="74"/>
        <v>11.741068994895461</v>
      </c>
      <c r="V173" s="26">
        <f t="shared" si="74"/>
        <v>12.219956968555611</v>
      </c>
      <c r="W173" s="26">
        <f t="shared" si="74"/>
        <v>12.257178717066092</v>
      </c>
      <c r="X173" s="26">
        <f t="shared" si="74"/>
        <v>5.6959806036555038</v>
      </c>
      <c r="Y173" s="26">
        <f t="shared" si="74"/>
        <v>4.5363618749778123</v>
      </c>
      <c r="Z173" s="26">
        <f t="shared" si="74"/>
        <v>4.1936618491858226</v>
      </c>
      <c r="AA173" s="26">
        <f t="shared" si="74"/>
        <v>3.257803733647533</v>
      </c>
    </row>
    <row r="174" spans="1:27" ht="15.75" hidden="1" customHeight="1" x14ac:dyDescent="0.35">
      <c r="A174" s="784"/>
      <c r="B174" s="264" t="s">
        <v>8</v>
      </c>
      <c r="C174" s="26">
        <f t="shared" si="70"/>
        <v>0</v>
      </c>
      <c r="D174" s="26">
        <f t="shared" si="71"/>
        <v>0</v>
      </c>
      <c r="E174" s="26">
        <f t="shared" si="74"/>
        <v>0</v>
      </c>
      <c r="F174" s="26">
        <f t="shared" si="74"/>
        <v>0</v>
      </c>
      <c r="G174" s="26">
        <f t="shared" si="74"/>
        <v>0</v>
      </c>
      <c r="H174" s="26">
        <f t="shared" si="74"/>
        <v>0</v>
      </c>
      <c r="I174" s="26">
        <f t="shared" si="74"/>
        <v>0</v>
      </c>
      <c r="J174" s="26">
        <f t="shared" si="74"/>
        <v>0</v>
      </c>
      <c r="K174" s="26">
        <f t="shared" si="74"/>
        <v>0</v>
      </c>
      <c r="L174" s="26">
        <f t="shared" si="74"/>
        <v>0</v>
      </c>
      <c r="M174" s="26">
        <f t="shared" si="74"/>
        <v>9.3683131754354387E-2</v>
      </c>
      <c r="N174" s="26">
        <f t="shared" si="74"/>
        <v>0.42303243229432036</v>
      </c>
      <c r="O174" s="26">
        <f t="shared" si="74"/>
        <v>0.41980509138364885</v>
      </c>
      <c r="P174" s="26">
        <f t="shared" si="74"/>
        <v>0.37630869264266231</v>
      </c>
      <c r="Q174" s="26">
        <f t="shared" si="74"/>
        <v>0.50660535461631995</v>
      </c>
      <c r="R174" s="26">
        <f t="shared" si="74"/>
        <v>0.4668749473610781</v>
      </c>
      <c r="S174" s="26">
        <f t="shared" si="74"/>
        <v>0.64925790096071589</v>
      </c>
      <c r="T174" s="26">
        <f t="shared" si="74"/>
        <v>1.6638421952594526</v>
      </c>
      <c r="U174" s="26">
        <f t="shared" si="74"/>
        <v>1.127589666191948</v>
      </c>
      <c r="V174" s="26">
        <f t="shared" si="74"/>
        <v>1.3432197764542577</v>
      </c>
      <c r="W174" s="26">
        <f t="shared" si="74"/>
        <v>1.4510534795051222</v>
      </c>
      <c r="X174" s="26">
        <f t="shared" si="74"/>
        <v>0.76307822629206978</v>
      </c>
      <c r="Y174" s="26">
        <f t="shared" si="74"/>
        <v>0.53785139877997257</v>
      </c>
      <c r="Z174" s="26">
        <f t="shared" si="74"/>
        <v>0.62747667981705557</v>
      </c>
      <c r="AA174" s="26">
        <f t="shared" si="74"/>
        <v>0.41980509138364885</v>
      </c>
    </row>
    <row r="175" spans="1:27" ht="15.75" hidden="1" customHeight="1" x14ac:dyDescent="0.35">
      <c r="A175" s="784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35">
      <c r="A176" s="784"/>
      <c r="B176" s="259" t="s">
        <v>26</v>
      </c>
      <c r="C176" s="26">
        <f>SUM(C162:C175)</f>
        <v>0</v>
      </c>
      <c r="D176" s="26">
        <f>SUM(D162:D175)</f>
        <v>0</v>
      </c>
      <c r="E176" s="26">
        <f t="shared" ref="E176:AA176" si="75">SUM(E162:E175)</f>
        <v>148.89029870002105</v>
      </c>
      <c r="F176" s="26">
        <f t="shared" si="75"/>
        <v>276.60418154763585</v>
      </c>
      <c r="G176" s="26">
        <f t="shared" si="75"/>
        <v>503.61892300384875</v>
      </c>
      <c r="H176" s="26">
        <f t="shared" si="75"/>
        <v>2807.1906519304125</v>
      </c>
      <c r="I176" s="26">
        <f t="shared" si="75"/>
        <v>6159.8183208585342</v>
      </c>
      <c r="J176" s="26">
        <f t="shared" si="75"/>
        <v>8740.5174392030422</v>
      </c>
      <c r="K176" s="26">
        <f t="shared" si="75"/>
        <v>5664.223762502249</v>
      </c>
      <c r="L176" s="26">
        <f t="shared" si="75"/>
        <v>1488.0933823462208</v>
      </c>
      <c r="M176" s="26">
        <f t="shared" si="75"/>
        <v>1243.4033526123658</v>
      </c>
      <c r="N176" s="26">
        <f t="shared" si="75"/>
        <v>2070.3197060456196</v>
      </c>
      <c r="O176" s="26">
        <f t="shared" si="75"/>
        <v>2853.930501950696</v>
      </c>
      <c r="P176" s="26">
        <f t="shared" si="75"/>
        <v>2477.677400469217</v>
      </c>
      <c r="Q176" s="26">
        <f t="shared" si="75"/>
        <v>2390.237511737887</v>
      </c>
      <c r="R176" s="26">
        <f t="shared" si="75"/>
        <v>2696.4386404334377</v>
      </c>
      <c r="S176" s="26">
        <f t="shared" si="75"/>
        <v>8254.4452917239851</v>
      </c>
      <c r="T176" s="26">
        <f t="shared" si="75"/>
        <v>42240.119244014284</v>
      </c>
      <c r="U176" s="26">
        <f t="shared" si="75"/>
        <v>35853.869584346088</v>
      </c>
      <c r="V176" s="26">
        <f t="shared" si="75"/>
        <v>38039.139935524603</v>
      </c>
      <c r="W176" s="26">
        <f t="shared" si="75"/>
        <v>21689.034446798341</v>
      </c>
      <c r="X176" s="26">
        <f t="shared" si="75"/>
        <v>3472.9886205147427</v>
      </c>
      <c r="Y176" s="26">
        <f t="shared" si="75"/>
        <v>2676.5078807842406</v>
      </c>
      <c r="Z176" s="26">
        <f t="shared" si="75"/>
        <v>2340.1711923796643</v>
      </c>
      <c r="AA176" s="26">
        <f t="shared" si="75"/>
        <v>2450.8502941732791</v>
      </c>
    </row>
    <row r="177" spans="1:27" ht="16.5" hidden="1" customHeight="1" thickBot="1" x14ac:dyDescent="0.4">
      <c r="A177" s="785"/>
      <c r="B177" s="148" t="s">
        <v>27</v>
      </c>
      <c r="C177" s="27">
        <f>C176</f>
        <v>0</v>
      </c>
      <c r="D177" s="27">
        <f>C177+D176</f>
        <v>0</v>
      </c>
      <c r="E177" s="27">
        <f t="shared" ref="E177:AA177" si="76">D177+E176</f>
        <v>148.89029870002105</v>
      </c>
      <c r="F177" s="27">
        <f t="shared" si="76"/>
        <v>425.4944802476569</v>
      </c>
      <c r="G177" s="27">
        <f t="shared" si="76"/>
        <v>929.11340325150559</v>
      </c>
      <c r="H177" s="27">
        <f t="shared" si="76"/>
        <v>3736.3040551819181</v>
      </c>
      <c r="I177" s="27">
        <f t="shared" si="76"/>
        <v>9896.1223760404519</v>
      </c>
      <c r="J177" s="27">
        <f t="shared" si="76"/>
        <v>18636.639815243492</v>
      </c>
      <c r="K177" s="27">
        <f t="shared" si="76"/>
        <v>24300.863577745742</v>
      </c>
      <c r="L177" s="27">
        <f t="shared" si="76"/>
        <v>25788.956960091964</v>
      </c>
      <c r="M177" s="27">
        <f t="shared" si="76"/>
        <v>27032.360312704332</v>
      </c>
      <c r="N177" s="27">
        <f t="shared" si="76"/>
        <v>29102.68001874995</v>
      </c>
      <c r="O177" s="27">
        <f t="shared" si="76"/>
        <v>31956.610520700648</v>
      </c>
      <c r="P177" s="27">
        <f t="shared" si="76"/>
        <v>34434.287921169867</v>
      </c>
      <c r="Q177" s="27">
        <f t="shared" si="76"/>
        <v>36824.525432907758</v>
      </c>
      <c r="R177" s="27">
        <f t="shared" si="76"/>
        <v>39520.964073341194</v>
      </c>
      <c r="S177" s="27">
        <f t="shared" si="76"/>
        <v>47775.409365065178</v>
      </c>
      <c r="T177" s="27">
        <f t="shared" si="76"/>
        <v>90015.528609079454</v>
      </c>
      <c r="U177" s="27">
        <f t="shared" si="76"/>
        <v>125869.39819342554</v>
      </c>
      <c r="V177" s="27">
        <f t="shared" si="76"/>
        <v>163908.53812895014</v>
      </c>
      <c r="W177" s="27">
        <f t="shared" si="76"/>
        <v>185597.57257574849</v>
      </c>
      <c r="X177" s="27">
        <f t="shared" si="76"/>
        <v>189070.56119626324</v>
      </c>
      <c r="Y177" s="27">
        <f t="shared" si="76"/>
        <v>191747.06907704749</v>
      </c>
      <c r="Z177" s="27">
        <f t="shared" si="76"/>
        <v>194087.24026942716</v>
      </c>
      <c r="AA177" s="27">
        <f t="shared" si="76"/>
        <v>196538.09056360045</v>
      </c>
    </row>
    <row r="178" spans="1:27" s="114" customFormat="1" hidden="1" x14ac:dyDescent="0.35">
      <c r="A178" s="107"/>
      <c r="B178" s="232" t="s">
        <v>133</v>
      </c>
      <c r="C178" s="113">
        <f>C157+C176</f>
        <v>0</v>
      </c>
      <c r="D178" s="113">
        <f t="shared" ref="D178:AA178" si="77">D157+D176</f>
        <v>0</v>
      </c>
      <c r="E178" s="113">
        <f t="shared" si="77"/>
        <v>437.43427524777098</v>
      </c>
      <c r="F178" s="113">
        <f t="shared" si="77"/>
        <v>811.38835513073241</v>
      </c>
      <c r="G178" s="113">
        <f t="shared" si="77"/>
        <v>1173.4626273705489</v>
      </c>
      <c r="H178" s="113">
        <f t="shared" si="77"/>
        <v>4097.3863205977659</v>
      </c>
      <c r="I178" s="113">
        <f t="shared" si="77"/>
        <v>9488.1204203028738</v>
      </c>
      <c r="J178" s="113">
        <f t="shared" si="77"/>
        <v>12879.009518949073</v>
      </c>
      <c r="K178" s="113">
        <f t="shared" si="77"/>
        <v>8187.513683997422</v>
      </c>
      <c r="L178" s="113">
        <f t="shared" si="77"/>
        <v>3207.2597166304831</v>
      </c>
      <c r="M178" s="113">
        <f t="shared" si="77"/>
        <v>2990.0163703452845</v>
      </c>
      <c r="N178" s="113">
        <f t="shared" si="77"/>
        <v>5513.6362023555475</v>
      </c>
      <c r="O178" s="113">
        <f t="shared" si="77"/>
        <v>7774.9226737519639</v>
      </c>
      <c r="P178" s="113">
        <f t="shared" si="77"/>
        <v>6663.3106378140801</v>
      </c>
      <c r="Q178" s="113">
        <f t="shared" si="77"/>
        <v>6979.0484434356258</v>
      </c>
      <c r="R178" s="113">
        <f t="shared" si="77"/>
        <v>7433.6071908797676</v>
      </c>
      <c r="S178" s="113">
        <f t="shared" si="77"/>
        <v>15422.69097051071</v>
      </c>
      <c r="T178" s="113">
        <f t="shared" si="77"/>
        <v>58334.467161109547</v>
      </c>
      <c r="U178" s="113">
        <f t="shared" si="77"/>
        <v>54654.140183930009</v>
      </c>
      <c r="V178" s="113">
        <f t="shared" si="77"/>
        <v>55461.48295319757</v>
      </c>
      <c r="W178" s="113">
        <f t="shared" si="77"/>
        <v>30497.057757829047</v>
      </c>
      <c r="X178" s="113">
        <f t="shared" si="77"/>
        <v>7629.1939900682883</v>
      </c>
      <c r="Y178" s="113">
        <f t="shared" si="77"/>
        <v>6224.3192266082133</v>
      </c>
      <c r="Z178" s="113">
        <f t="shared" si="77"/>
        <v>6280.3348514427762</v>
      </c>
      <c r="AA178" s="113">
        <f t="shared" si="77"/>
        <v>6574.3267958537253</v>
      </c>
    </row>
    <row r="179" spans="1:27" hidden="1" x14ac:dyDescent="0.35">
      <c r="A179" s="107"/>
      <c r="B179" s="233" t="s">
        <v>194</v>
      </c>
      <c r="C179" s="110">
        <f>C178-C73</f>
        <v>0</v>
      </c>
      <c r="D179" s="110">
        <f t="shared" ref="D179:AA179" si="78">D178-D73</f>
        <v>0</v>
      </c>
      <c r="E179" s="110">
        <f t="shared" si="78"/>
        <v>-42.530915958429091</v>
      </c>
      <c r="F179" s="110">
        <f t="shared" si="78"/>
        <v>-63.86606512171727</v>
      </c>
      <c r="G179" s="110">
        <f t="shared" si="78"/>
        <v>-24.850592889832114</v>
      </c>
      <c r="H179" s="110">
        <f t="shared" si="78"/>
        <v>-36.620097419414378</v>
      </c>
      <c r="I179" s="110">
        <f t="shared" si="78"/>
        <v>-556.30752268138349</v>
      </c>
      <c r="J179" s="110">
        <f t="shared" si="78"/>
        <v>-1376.7545000135524</v>
      </c>
      <c r="K179" s="110">
        <f t="shared" si="78"/>
        <v>-791.97697999181946</v>
      </c>
      <c r="L179" s="110">
        <f t="shared" si="78"/>
        <v>-284.1729403955419</v>
      </c>
      <c r="M179" s="110">
        <f t="shared" si="78"/>
        <v>-259.51221937546325</v>
      </c>
      <c r="N179" s="110">
        <f t="shared" si="78"/>
        <v>-561.9823581860046</v>
      </c>
      <c r="O179" s="110">
        <f t="shared" si="78"/>
        <v>-646.62066753504769</v>
      </c>
      <c r="P179" s="110">
        <f t="shared" si="78"/>
        <v>-370.09011461543741</v>
      </c>
      <c r="Q179" s="110">
        <f t="shared" si="78"/>
        <v>-683.85716294971007</v>
      </c>
      <c r="R179" s="110">
        <f t="shared" si="78"/>
        <v>-573.4658024225655</v>
      </c>
      <c r="S179" s="110">
        <f t="shared" si="78"/>
        <v>-148.04311108369257</v>
      </c>
      <c r="T179" s="110">
        <f t="shared" si="78"/>
        <v>-765.61171576422203</v>
      </c>
      <c r="U179" s="110">
        <f t="shared" si="78"/>
        <v>-3216.131386132387</v>
      </c>
      <c r="V179" s="110">
        <f t="shared" si="78"/>
        <v>-5968.8890811013407</v>
      </c>
      <c r="W179" s="110">
        <f t="shared" si="78"/>
        <v>-3045.0493301445022</v>
      </c>
      <c r="X179" s="110">
        <f t="shared" si="78"/>
        <v>-675.0149733142207</v>
      </c>
      <c r="Y179" s="110">
        <f t="shared" si="78"/>
        <v>-553.44087107064115</v>
      </c>
      <c r="Z179" s="110">
        <f t="shared" si="78"/>
        <v>-641.87026879053428</v>
      </c>
      <c r="AA179" s="110">
        <f t="shared" si="78"/>
        <v>-542.38377155915805</v>
      </c>
    </row>
    <row r="180" spans="1:27" ht="15" hidden="1" thickBot="1" x14ac:dyDescent="0.4">
      <c r="A180" s="107"/>
      <c r="B180" s="107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</row>
    <row r="181" spans="1:27" ht="15" hidden="1" thickBot="1" x14ac:dyDescent="0.4">
      <c r="A181" s="107"/>
      <c r="B181" s="283" t="s">
        <v>39</v>
      </c>
      <c r="C181" s="156">
        <f>C$4</f>
        <v>44562</v>
      </c>
      <c r="D181" s="156">
        <f t="shared" ref="D181:AA181" si="79">D$4</f>
        <v>44593</v>
      </c>
      <c r="E181" s="156">
        <f t="shared" si="79"/>
        <v>44621</v>
      </c>
      <c r="F181" s="156">
        <f t="shared" si="79"/>
        <v>44652</v>
      </c>
      <c r="G181" s="156">
        <f t="shared" si="79"/>
        <v>44682</v>
      </c>
      <c r="H181" s="156">
        <f t="shared" si="79"/>
        <v>44713</v>
      </c>
      <c r="I181" s="156">
        <f t="shared" si="79"/>
        <v>44743</v>
      </c>
      <c r="J181" s="156">
        <f t="shared" si="79"/>
        <v>44774</v>
      </c>
      <c r="K181" s="156">
        <f t="shared" si="79"/>
        <v>44805</v>
      </c>
      <c r="L181" s="156">
        <f t="shared" si="79"/>
        <v>44835</v>
      </c>
      <c r="M181" s="156">
        <f t="shared" si="79"/>
        <v>44866</v>
      </c>
      <c r="N181" s="156">
        <f t="shared" si="79"/>
        <v>44896</v>
      </c>
      <c r="O181" s="156">
        <f t="shared" si="79"/>
        <v>44927</v>
      </c>
      <c r="P181" s="156">
        <f t="shared" si="79"/>
        <v>44958</v>
      </c>
      <c r="Q181" s="156">
        <f t="shared" si="79"/>
        <v>44986</v>
      </c>
      <c r="R181" s="156">
        <f t="shared" si="79"/>
        <v>45017</v>
      </c>
      <c r="S181" s="156">
        <f t="shared" si="79"/>
        <v>45047</v>
      </c>
      <c r="T181" s="156">
        <f t="shared" si="79"/>
        <v>45078</v>
      </c>
      <c r="U181" s="156">
        <f t="shared" si="79"/>
        <v>45108</v>
      </c>
      <c r="V181" s="156">
        <f t="shared" si="79"/>
        <v>45139</v>
      </c>
      <c r="W181" s="156">
        <f t="shared" si="79"/>
        <v>45170</v>
      </c>
      <c r="X181" s="156">
        <f t="shared" si="79"/>
        <v>45200</v>
      </c>
      <c r="Y181" s="156">
        <f t="shared" si="79"/>
        <v>45231</v>
      </c>
      <c r="Z181" s="156">
        <f t="shared" si="79"/>
        <v>45261</v>
      </c>
      <c r="AA181" s="156">
        <f t="shared" si="79"/>
        <v>45292</v>
      </c>
    </row>
    <row r="182" spans="1:27" hidden="1" x14ac:dyDescent="0.35">
      <c r="A182" s="107"/>
      <c r="B182" s="275" t="s">
        <v>134</v>
      </c>
      <c r="C182" s="122">
        <f>C157*'YTD PROGRAM SUMMARY'!C47</f>
        <v>0</v>
      </c>
      <c r="D182" s="122">
        <f>D157*'YTD PROGRAM SUMMARY'!D47</f>
        <v>0</v>
      </c>
      <c r="E182" s="122">
        <f>E157*'YTD PROGRAM SUMMARY'!E47</f>
        <v>0</v>
      </c>
      <c r="F182" s="122">
        <f>F157*'YTD PROGRAM SUMMARY'!F47</f>
        <v>0</v>
      </c>
      <c r="G182" s="122">
        <f>G157*'YTD PROGRAM SUMMARY'!G47</f>
        <v>669.84370436670008</v>
      </c>
      <c r="H182" s="122">
        <f>H157*'YTD PROGRAM SUMMARY'!H47</f>
        <v>1190.3250352793093</v>
      </c>
      <c r="I182" s="122">
        <f>I157*'YTD PROGRAM SUMMARY'!I47</f>
        <v>3328.3020994443391</v>
      </c>
      <c r="J182" s="122">
        <f>J157*'YTD PROGRAM SUMMARY'!J47</f>
        <v>0</v>
      </c>
      <c r="K182" s="122">
        <f>K157*'YTD PROGRAM SUMMARY'!K47</f>
        <v>2523.2899214951735</v>
      </c>
      <c r="L182" s="122">
        <f>L157*'YTD PROGRAM SUMMARY'!L47</f>
        <v>0</v>
      </c>
      <c r="M182" s="122">
        <f>M157*'YTD PROGRAM SUMMARY'!M47</f>
        <v>0</v>
      </c>
      <c r="N182" s="122">
        <f>N157*'YTD PROGRAM SUMMARY'!N47</f>
        <v>0</v>
      </c>
      <c r="O182" s="241">
        <f>O157*'YTD PROGRAM SUMMARY'!O47</f>
        <v>0</v>
      </c>
      <c r="P182" s="241">
        <f>P157*'YTD PROGRAM SUMMARY'!P47</f>
        <v>0</v>
      </c>
      <c r="Q182" s="241">
        <f>Q157*'YTD PROGRAM SUMMARY'!Q47</f>
        <v>0</v>
      </c>
      <c r="R182" s="241">
        <f>R157*'YTD PROGRAM SUMMARY'!R47</f>
        <v>0</v>
      </c>
      <c r="S182" s="241">
        <f>S157*'YTD PROGRAM SUMMARY'!S47</f>
        <v>0</v>
      </c>
      <c r="T182" s="241">
        <f>T157*'YTD PROGRAM SUMMARY'!T47</f>
        <v>0</v>
      </c>
      <c r="U182" s="241">
        <f>U157*'YTD PROGRAM SUMMARY'!U47</f>
        <v>0</v>
      </c>
      <c r="V182" s="241">
        <f>V157*'YTD PROGRAM SUMMARY'!V47</f>
        <v>0</v>
      </c>
      <c r="W182" s="241">
        <f>W157*'YTD PROGRAM SUMMARY'!W47</f>
        <v>0</v>
      </c>
      <c r="X182" s="241">
        <f>X157*'YTD PROGRAM SUMMARY'!X47</f>
        <v>0</v>
      </c>
      <c r="Y182" s="241">
        <f>Y157*'YTD PROGRAM SUMMARY'!Y47</f>
        <v>0</v>
      </c>
      <c r="Z182" s="241">
        <f>Z157*'YTD PROGRAM SUMMARY'!Z47</f>
        <v>0</v>
      </c>
      <c r="AA182" s="241">
        <f>AA157*'YTD PROGRAM SUMMARY'!AA47</f>
        <v>0</v>
      </c>
    </row>
    <row r="183" spans="1:27" ht="15" hidden="1" thickBot="1" x14ac:dyDescent="0.4">
      <c r="A183" s="107"/>
      <c r="B183" s="265" t="s">
        <v>135</v>
      </c>
      <c r="C183" s="115">
        <f>C176*'YTD PROGRAM SUMMARY'!C47</f>
        <v>0</v>
      </c>
      <c r="D183" s="115">
        <f>D176*'YTD PROGRAM SUMMARY'!D47</f>
        <v>0</v>
      </c>
      <c r="E183" s="115">
        <f>E176*'YTD PROGRAM SUMMARY'!E47</f>
        <v>0</v>
      </c>
      <c r="F183" s="115">
        <f>F176*'YTD PROGRAM SUMMARY'!F47</f>
        <v>0</v>
      </c>
      <c r="G183" s="115">
        <f>G176*'YTD PROGRAM SUMMARY'!G47</f>
        <v>503.61892300384875</v>
      </c>
      <c r="H183" s="115">
        <f>H176*'YTD PROGRAM SUMMARY'!H47</f>
        <v>2589.8934502285447</v>
      </c>
      <c r="I183" s="115">
        <f>I176*'YTD PROGRAM SUMMARY'!I47</f>
        <v>6159.8183208585342</v>
      </c>
      <c r="J183" s="115">
        <f>J176*'YTD PROGRAM SUMMARY'!J47</f>
        <v>0</v>
      </c>
      <c r="K183" s="115">
        <f>K176*'YTD PROGRAM SUMMARY'!K47</f>
        <v>5664.223762502249</v>
      </c>
      <c r="L183" s="115">
        <f>L176*'YTD PROGRAM SUMMARY'!L47</f>
        <v>0</v>
      </c>
      <c r="M183" s="115">
        <f>M176*'YTD PROGRAM SUMMARY'!M47</f>
        <v>0</v>
      </c>
      <c r="N183" s="115">
        <f>N176*'YTD PROGRAM SUMMARY'!N47</f>
        <v>0</v>
      </c>
      <c r="O183" s="235">
        <f>O176*'YTD PROGRAM SUMMARY'!O47</f>
        <v>0</v>
      </c>
      <c r="P183" s="235">
        <f>P176*'YTD PROGRAM SUMMARY'!P47</f>
        <v>0</v>
      </c>
      <c r="Q183" s="235">
        <f>Q176*'YTD PROGRAM SUMMARY'!Q47</f>
        <v>0</v>
      </c>
      <c r="R183" s="235">
        <f>R176*'YTD PROGRAM SUMMARY'!R47</f>
        <v>0</v>
      </c>
      <c r="S183" s="235">
        <f>S176*'YTD PROGRAM SUMMARY'!S47</f>
        <v>0</v>
      </c>
      <c r="T183" s="235">
        <f>T176*'YTD PROGRAM SUMMARY'!T47</f>
        <v>0</v>
      </c>
      <c r="U183" s="235">
        <f>U176*'YTD PROGRAM SUMMARY'!U47</f>
        <v>0</v>
      </c>
      <c r="V183" s="235">
        <f>V176*'YTD PROGRAM SUMMARY'!V47</f>
        <v>0</v>
      </c>
      <c r="W183" s="235">
        <f>W176*'YTD PROGRAM SUMMARY'!W47</f>
        <v>0</v>
      </c>
      <c r="X183" s="235">
        <f>X176*'YTD PROGRAM SUMMARY'!X47</f>
        <v>0</v>
      </c>
      <c r="Y183" s="235">
        <f>Y176*'YTD PROGRAM SUMMARY'!Y47</f>
        <v>0</v>
      </c>
      <c r="Z183" s="235">
        <f>Z176*'YTD PROGRAM SUMMARY'!Z47</f>
        <v>0</v>
      </c>
      <c r="AA183" s="235">
        <f>AA176*'YTD PROGRAM SUMMARY'!AA47</f>
        <v>0</v>
      </c>
    </row>
    <row r="184" spans="1:27" hidden="1" x14ac:dyDescent="0.35">
      <c r="A184" s="107"/>
      <c r="B184" s="275" t="s">
        <v>136</v>
      </c>
      <c r="C184" s="116">
        <f>IFERROR(C182/C73,0)</f>
        <v>0</v>
      </c>
      <c r="D184" s="116">
        <f t="shared" ref="D184:N184" si="80">IFERROR(D182/D73,0)</f>
        <v>0</v>
      </c>
      <c r="E184" s="116">
        <f t="shared" si="80"/>
        <v>0</v>
      </c>
      <c r="F184" s="116">
        <f t="shared" si="80"/>
        <v>0</v>
      </c>
      <c r="G184" s="116">
        <f t="shared" si="80"/>
        <v>0.55898882949914375</v>
      </c>
      <c r="H184" s="116">
        <f t="shared" si="80"/>
        <v>0.28793497515909333</v>
      </c>
      <c r="I184" s="116">
        <f t="shared" si="80"/>
        <v>0.33135805427018489</v>
      </c>
      <c r="J184" s="116">
        <f t="shared" si="80"/>
        <v>0</v>
      </c>
      <c r="K184" s="116">
        <f t="shared" si="80"/>
        <v>0.28100590734109332</v>
      </c>
      <c r="L184" s="116">
        <f t="shared" si="80"/>
        <v>0</v>
      </c>
      <c r="M184" s="116">
        <f t="shared" si="80"/>
        <v>0</v>
      </c>
      <c r="N184" s="116">
        <f t="shared" si="80"/>
        <v>0</v>
      </c>
      <c r="O184" s="236">
        <f t="shared" ref="O184:AA184" si="81">IFERROR(O182/O73,0)</f>
        <v>0</v>
      </c>
      <c r="P184" s="236">
        <f t="shared" si="81"/>
        <v>0</v>
      </c>
      <c r="Q184" s="236">
        <f t="shared" si="81"/>
        <v>0</v>
      </c>
      <c r="R184" s="236">
        <f t="shared" si="81"/>
        <v>0</v>
      </c>
      <c r="S184" s="236">
        <f t="shared" si="81"/>
        <v>0</v>
      </c>
      <c r="T184" s="236">
        <f t="shared" si="81"/>
        <v>0</v>
      </c>
      <c r="U184" s="236">
        <f t="shared" si="81"/>
        <v>0</v>
      </c>
      <c r="V184" s="236">
        <f t="shared" si="81"/>
        <v>0</v>
      </c>
      <c r="W184" s="236">
        <f t="shared" si="81"/>
        <v>0</v>
      </c>
      <c r="X184" s="236">
        <f t="shared" si="81"/>
        <v>0</v>
      </c>
      <c r="Y184" s="236">
        <f t="shared" si="81"/>
        <v>0</v>
      </c>
      <c r="Z184" s="236">
        <f t="shared" si="81"/>
        <v>0</v>
      </c>
      <c r="AA184" s="236">
        <f t="shared" si="81"/>
        <v>0</v>
      </c>
    </row>
    <row r="185" spans="1:27" ht="15" hidden="1" thickBot="1" x14ac:dyDescent="0.4">
      <c r="A185" s="107"/>
      <c r="B185" s="265" t="s">
        <v>137</v>
      </c>
      <c r="C185" s="117">
        <f>IFERROR(C183/C73,0)</f>
        <v>0</v>
      </c>
      <c r="D185" s="117">
        <f t="shared" ref="D185:N185" si="82">IFERROR(D183/D73,0)</f>
        <v>0</v>
      </c>
      <c r="E185" s="117">
        <f t="shared" si="82"/>
        <v>0</v>
      </c>
      <c r="F185" s="117">
        <f t="shared" si="82"/>
        <v>0</v>
      </c>
      <c r="G185" s="117">
        <f t="shared" si="82"/>
        <v>0.4202731927587493</v>
      </c>
      <c r="H185" s="117">
        <f t="shared" si="82"/>
        <v>0.62648510629810572</v>
      </c>
      <c r="I185" s="117">
        <f t="shared" si="82"/>
        <v>0.6132572562443428</v>
      </c>
      <c r="J185" s="117">
        <f t="shared" si="82"/>
        <v>0</v>
      </c>
      <c r="K185" s="117">
        <f t="shared" si="82"/>
        <v>0.63079566252211605</v>
      </c>
      <c r="L185" s="117">
        <f t="shared" si="82"/>
        <v>0</v>
      </c>
      <c r="M185" s="117">
        <f t="shared" si="82"/>
        <v>0</v>
      </c>
      <c r="N185" s="117">
        <f t="shared" si="82"/>
        <v>0</v>
      </c>
      <c r="O185" s="237">
        <f>IFERROR(O183/O73,0)</f>
        <v>0</v>
      </c>
      <c r="P185" s="237">
        <f t="shared" ref="P185:Z185" si="83">IFERROR(P183/P73,0)</f>
        <v>0</v>
      </c>
      <c r="Q185" s="237">
        <f t="shared" si="83"/>
        <v>0</v>
      </c>
      <c r="R185" s="237">
        <f t="shared" si="83"/>
        <v>0</v>
      </c>
      <c r="S185" s="237">
        <f t="shared" si="83"/>
        <v>0</v>
      </c>
      <c r="T185" s="237">
        <f t="shared" si="83"/>
        <v>0</v>
      </c>
      <c r="U185" s="237">
        <f t="shared" si="83"/>
        <v>0</v>
      </c>
      <c r="V185" s="237">
        <f t="shared" si="83"/>
        <v>0</v>
      </c>
      <c r="W185" s="237">
        <f t="shared" si="83"/>
        <v>0</v>
      </c>
      <c r="X185" s="237">
        <f t="shared" si="83"/>
        <v>0</v>
      </c>
      <c r="Y185" s="237">
        <f t="shared" si="83"/>
        <v>0</v>
      </c>
      <c r="Z185" s="237">
        <f t="shared" si="83"/>
        <v>0</v>
      </c>
      <c r="AA185" s="237">
        <f>IFERROR(AA183/AA73,0)</f>
        <v>0</v>
      </c>
    </row>
    <row r="186" spans="1:27" s="1" customFormat="1" ht="15" hidden="1" thickBot="1" x14ac:dyDescent="0.4">
      <c r="A186" s="118"/>
      <c r="B186" s="284" t="s">
        <v>138</v>
      </c>
      <c r="C186" s="119">
        <f>C184+C185</f>
        <v>0</v>
      </c>
      <c r="D186" s="119">
        <f t="shared" ref="D186:N186" si="84">D184+D185</f>
        <v>0</v>
      </c>
      <c r="E186" s="120">
        <f t="shared" si="84"/>
        <v>0</v>
      </c>
      <c r="F186" s="120">
        <f t="shared" si="84"/>
        <v>0</v>
      </c>
      <c r="G186" s="120">
        <f t="shared" si="84"/>
        <v>0.97926202225789305</v>
      </c>
      <c r="H186" s="120">
        <f t="shared" si="84"/>
        <v>0.914420081457199</v>
      </c>
      <c r="I186" s="120">
        <f t="shared" si="84"/>
        <v>0.94461531051452763</v>
      </c>
      <c r="J186" s="120">
        <f t="shared" si="84"/>
        <v>0</v>
      </c>
      <c r="K186" s="120">
        <f t="shared" si="84"/>
        <v>0.91180156986320937</v>
      </c>
      <c r="L186" s="120">
        <f t="shared" si="84"/>
        <v>0</v>
      </c>
      <c r="M186" s="121">
        <f t="shared" si="84"/>
        <v>0</v>
      </c>
      <c r="N186" s="121">
        <f t="shared" si="84"/>
        <v>0</v>
      </c>
      <c r="O186" s="238">
        <f>O184+O185</f>
        <v>0</v>
      </c>
      <c r="P186" s="238">
        <f t="shared" ref="P186:Z186" si="85">P184+P185</f>
        <v>0</v>
      </c>
      <c r="Q186" s="239">
        <f t="shared" si="85"/>
        <v>0</v>
      </c>
      <c r="R186" s="239">
        <f t="shared" si="85"/>
        <v>0</v>
      </c>
      <c r="S186" s="239">
        <f t="shared" si="85"/>
        <v>0</v>
      </c>
      <c r="T186" s="239">
        <f t="shared" si="85"/>
        <v>0</v>
      </c>
      <c r="U186" s="239">
        <f t="shared" si="85"/>
        <v>0</v>
      </c>
      <c r="V186" s="239">
        <f t="shared" si="85"/>
        <v>0</v>
      </c>
      <c r="W186" s="239">
        <f t="shared" si="85"/>
        <v>0</v>
      </c>
      <c r="X186" s="239">
        <f t="shared" si="85"/>
        <v>0</v>
      </c>
      <c r="Y186" s="240">
        <f t="shared" si="85"/>
        <v>0</v>
      </c>
      <c r="Z186" s="240">
        <f t="shared" si="85"/>
        <v>0</v>
      </c>
      <c r="AA186" s="238">
        <f>AA184+AA185</f>
        <v>0</v>
      </c>
    </row>
    <row r="187" spans="1:27" ht="15" hidden="1" thickBot="1" x14ac:dyDescent="0.4">
      <c r="A187" s="107"/>
      <c r="B187" s="107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spans="1:27" ht="15" hidden="1" thickBot="1" x14ac:dyDescent="0.4">
      <c r="A188" s="107"/>
      <c r="B188" s="283" t="s">
        <v>37</v>
      </c>
      <c r="C188" s="156">
        <f>C$4</f>
        <v>44562</v>
      </c>
      <c r="D188" s="156">
        <f t="shared" ref="D188:AA188" si="86">D$4</f>
        <v>44593</v>
      </c>
      <c r="E188" s="156">
        <f t="shared" si="86"/>
        <v>44621</v>
      </c>
      <c r="F188" s="156">
        <f t="shared" si="86"/>
        <v>44652</v>
      </c>
      <c r="G188" s="156">
        <f t="shared" si="86"/>
        <v>44682</v>
      </c>
      <c r="H188" s="156">
        <f t="shared" si="86"/>
        <v>44713</v>
      </c>
      <c r="I188" s="156">
        <f t="shared" si="86"/>
        <v>44743</v>
      </c>
      <c r="J188" s="156">
        <f t="shared" si="86"/>
        <v>44774</v>
      </c>
      <c r="K188" s="156">
        <f t="shared" si="86"/>
        <v>44805</v>
      </c>
      <c r="L188" s="156">
        <f t="shared" si="86"/>
        <v>44835</v>
      </c>
      <c r="M188" s="156">
        <f t="shared" si="86"/>
        <v>44866</v>
      </c>
      <c r="N188" s="156">
        <f t="shared" si="86"/>
        <v>44896</v>
      </c>
      <c r="O188" s="156">
        <f t="shared" si="86"/>
        <v>44927</v>
      </c>
      <c r="P188" s="156">
        <f t="shared" si="86"/>
        <v>44958</v>
      </c>
      <c r="Q188" s="156">
        <f t="shared" si="86"/>
        <v>44986</v>
      </c>
      <c r="R188" s="156">
        <f t="shared" si="86"/>
        <v>45017</v>
      </c>
      <c r="S188" s="156">
        <f t="shared" si="86"/>
        <v>45047</v>
      </c>
      <c r="T188" s="156">
        <f t="shared" si="86"/>
        <v>45078</v>
      </c>
      <c r="U188" s="156">
        <f t="shared" si="86"/>
        <v>45108</v>
      </c>
      <c r="V188" s="156">
        <f t="shared" si="86"/>
        <v>45139</v>
      </c>
      <c r="W188" s="156">
        <f t="shared" si="86"/>
        <v>45170</v>
      </c>
      <c r="X188" s="156">
        <f t="shared" si="86"/>
        <v>45200</v>
      </c>
      <c r="Y188" s="156">
        <f t="shared" si="86"/>
        <v>45231</v>
      </c>
      <c r="Z188" s="156">
        <f t="shared" si="86"/>
        <v>45261</v>
      </c>
      <c r="AA188" s="156">
        <f t="shared" si="86"/>
        <v>45292</v>
      </c>
    </row>
    <row r="189" spans="1:27" hidden="1" x14ac:dyDescent="0.35">
      <c r="A189" s="107"/>
      <c r="B189" s="275" t="s">
        <v>139</v>
      </c>
      <c r="C189" s="122">
        <f>C157*'YTD PROGRAM SUMMARY'!C48</f>
        <v>0</v>
      </c>
      <c r="D189" s="122">
        <f>D157*'YTD PROGRAM SUMMARY'!D48</f>
        <v>0</v>
      </c>
      <c r="E189" s="122">
        <f>E157*'YTD PROGRAM SUMMARY'!E48</f>
        <v>288.54397654774993</v>
      </c>
      <c r="F189" s="122">
        <f>F157*'YTD PROGRAM SUMMARY'!F48</f>
        <v>0</v>
      </c>
      <c r="G189" s="122">
        <f>G157*'YTD PROGRAM SUMMARY'!G48</f>
        <v>0</v>
      </c>
      <c r="H189" s="122">
        <f>H157*'YTD PROGRAM SUMMARY'!H48</f>
        <v>99.8706333880438</v>
      </c>
      <c r="I189" s="122">
        <f>I157*'YTD PROGRAM SUMMARY'!I48</f>
        <v>0</v>
      </c>
      <c r="J189" s="122">
        <f>J157*'YTD PROGRAM SUMMARY'!J48</f>
        <v>0</v>
      </c>
      <c r="K189" s="122">
        <f>K157*'YTD PROGRAM SUMMARY'!K48</f>
        <v>0</v>
      </c>
      <c r="L189" s="122">
        <f>L157*'YTD PROGRAM SUMMARY'!L48</f>
        <v>0</v>
      </c>
      <c r="M189" s="122">
        <f>M157*'YTD PROGRAM SUMMARY'!M48</f>
        <v>0</v>
      </c>
      <c r="N189" s="122">
        <f>N157*'YTD PROGRAM SUMMARY'!N48</f>
        <v>0</v>
      </c>
      <c r="O189" s="241">
        <f>O157*'YTD PROGRAM SUMMARY'!O48</f>
        <v>0</v>
      </c>
      <c r="P189" s="241">
        <f>P157*'YTD PROGRAM SUMMARY'!P48</f>
        <v>0</v>
      </c>
      <c r="Q189" s="241">
        <f>Q157*'YTD PROGRAM SUMMARY'!Q48</f>
        <v>0</v>
      </c>
      <c r="R189" s="241">
        <f>R157*'YTD PROGRAM SUMMARY'!R48</f>
        <v>0</v>
      </c>
      <c r="S189" s="241">
        <f>S157*'YTD PROGRAM SUMMARY'!S48</f>
        <v>0</v>
      </c>
      <c r="T189" s="241">
        <f>T157*'YTD PROGRAM SUMMARY'!T48</f>
        <v>0</v>
      </c>
      <c r="U189" s="241">
        <f>U157*'YTD PROGRAM SUMMARY'!U48</f>
        <v>0</v>
      </c>
      <c r="V189" s="241">
        <f>V157*'YTD PROGRAM SUMMARY'!V48</f>
        <v>0</v>
      </c>
      <c r="W189" s="241">
        <f>W157*'YTD PROGRAM SUMMARY'!W48</f>
        <v>0</v>
      </c>
      <c r="X189" s="241">
        <f>X157*'YTD PROGRAM SUMMARY'!X48</f>
        <v>0</v>
      </c>
      <c r="Y189" s="241">
        <f>Y157*'YTD PROGRAM SUMMARY'!Y48</f>
        <v>0</v>
      </c>
      <c r="Z189" s="241">
        <f>Z157*'YTD PROGRAM SUMMARY'!Z48</f>
        <v>0</v>
      </c>
      <c r="AA189" s="241">
        <f>AA157*'YTD PROGRAM SUMMARY'!AA48</f>
        <v>0</v>
      </c>
    </row>
    <row r="190" spans="1:27" ht="15" hidden="1" thickBot="1" x14ac:dyDescent="0.4">
      <c r="A190" s="107"/>
      <c r="B190" s="265" t="s">
        <v>140</v>
      </c>
      <c r="C190" s="115">
        <f>C176*'YTD PROGRAM SUMMARY'!C48</f>
        <v>0</v>
      </c>
      <c r="D190" s="115">
        <f>D176*'YTD PROGRAM SUMMARY'!D48</f>
        <v>0</v>
      </c>
      <c r="E190" s="115">
        <f>E176*'YTD PROGRAM SUMMARY'!E48</f>
        <v>148.89029870002105</v>
      </c>
      <c r="F190" s="115">
        <f>F176*'YTD PROGRAM SUMMARY'!F48</f>
        <v>0</v>
      </c>
      <c r="G190" s="115">
        <f>G176*'YTD PROGRAM SUMMARY'!G48</f>
        <v>0</v>
      </c>
      <c r="H190" s="115">
        <f>H176*'YTD PROGRAM SUMMARY'!H48</f>
        <v>217.29720170186766</v>
      </c>
      <c r="I190" s="115">
        <f>I176*'YTD PROGRAM SUMMARY'!I48</f>
        <v>0</v>
      </c>
      <c r="J190" s="115">
        <f>J176*'YTD PROGRAM SUMMARY'!J48</f>
        <v>0</v>
      </c>
      <c r="K190" s="115">
        <f>K176*'YTD PROGRAM SUMMARY'!K48</f>
        <v>0</v>
      </c>
      <c r="L190" s="115">
        <f>L176*'YTD PROGRAM SUMMARY'!L48</f>
        <v>0</v>
      </c>
      <c r="M190" s="115">
        <f>M176*'YTD PROGRAM SUMMARY'!M48</f>
        <v>0</v>
      </c>
      <c r="N190" s="115">
        <f>N176*'YTD PROGRAM SUMMARY'!N48</f>
        <v>0</v>
      </c>
      <c r="O190" s="235">
        <f>O176*'YTD PROGRAM SUMMARY'!O48</f>
        <v>0</v>
      </c>
      <c r="P190" s="235">
        <f>P176*'YTD PROGRAM SUMMARY'!P48</f>
        <v>0</v>
      </c>
      <c r="Q190" s="235">
        <f>Q176*'YTD PROGRAM SUMMARY'!Q48</f>
        <v>0</v>
      </c>
      <c r="R190" s="235">
        <f>R176*'YTD PROGRAM SUMMARY'!R48</f>
        <v>0</v>
      </c>
      <c r="S190" s="235">
        <f>S176*'YTD PROGRAM SUMMARY'!S48</f>
        <v>0</v>
      </c>
      <c r="T190" s="235">
        <f>T176*'YTD PROGRAM SUMMARY'!T48</f>
        <v>0</v>
      </c>
      <c r="U190" s="235">
        <f>U176*'YTD PROGRAM SUMMARY'!U48</f>
        <v>0</v>
      </c>
      <c r="V190" s="235">
        <f>V176*'YTD PROGRAM SUMMARY'!V48</f>
        <v>0</v>
      </c>
      <c r="W190" s="235">
        <f>W176*'YTD PROGRAM SUMMARY'!W48</f>
        <v>0</v>
      </c>
      <c r="X190" s="235">
        <f>X176*'YTD PROGRAM SUMMARY'!X48</f>
        <v>0</v>
      </c>
      <c r="Y190" s="235">
        <f>Y176*'YTD PROGRAM SUMMARY'!Y48</f>
        <v>0</v>
      </c>
      <c r="Z190" s="235">
        <f>Z176*'YTD PROGRAM SUMMARY'!Z48</f>
        <v>0</v>
      </c>
      <c r="AA190" s="235">
        <f>AA176*'YTD PROGRAM SUMMARY'!AA48</f>
        <v>0</v>
      </c>
    </row>
    <row r="191" spans="1:27" hidden="1" x14ac:dyDescent="0.35">
      <c r="A191" s="107"/>
      <c r="B191" s="275" t="s">
        <v>141</v>
      </c>
      <c r="C191" s="116">
        <f>IFERROR(C189/C73,0)</f>
        <v>0</v>
      </c>
      <c r="D191" s="116">
        <f t="shared" ref="D191:N191" si="87">IFERROR(D189/D73,0)</f>
        <v>0</v>
      </c>
      <c r="E191" s="116">
        <f t="shared" si="87"/>
        <v>0.60117688081214882</v>
      </c>
      <c r="F191" s="116">
        <f t="shared" si="87"/>
        <v>0</v>
      </c>
      <c r="G191" s="116">
        <f t="shared" si="87"/>
        <v>0</v>
      </c>
      <c r="H191" s="116">
        <f t="shared" si="87"/>
        <v>2.4158315998925175E-2</v>
      </c>
      <c r="I191" s="116">
        <f t="shared" si="87"/>
        <v>0</v>
      </c>
      <c r="J191" s="116">
        <f t="shared" si="87"/>
        <v>0</v>
      </c>
      <c r="K191" s="116">
        <f t="shared" si="87"/>
        <v>0</v>
      </c>
      <c r="L191" s="116">
        <f t="shared" si="87"/>
        <v>0</v>
      </c>
      <c r="M191" s="116">
        <f t="shared" si="87"/>
        <v>0</v>
      </c>
      <c r="N191" s="116">
        <f t="shared" si="87"/>
        <v>0</v>
      </c>
      <c r="O191" s="236">
        <f>IFERROR(O189/O73,0)</f>
        <v>0</v>
      </c>
      <c r="P191" s="236">
        <f t="shared" ref="P191:Y191" si="88">IFERROR(P189/P73,0)</f>
        <v>0</v>
      </c>
      <c r="Q191" s="236">
        <f t="shared" si="88"/>
        <v>0</v>
      </c>
      <c r="R191" s="236">
        <f t="shared" si="88"/>
        <v>0</v>
      </c>
      <c r="S191" s="236">
        <f t="shared" si="88"/>
        <v>0</v>
      </c>
      <c r="T191" s="236">
        <f t="shared" si="88"/>
        <v>0</v>
      </c>
      <c r="U191" s="236">
        <f t="shared" si="88"/>
        <v>0</v>
      </c>
      <c r="V191" s="236">
        <f t="shared" si="88"/>
        <v>0</v>
      </c>
      <c r="W191" s="236">
        <f t="shared" si="88"/>
        <v>0</v>
      </c>
      <c r="X191" s="236">
        <f t="shared" si="88"/>
        <v>0</v>
      </c>
      <c r="Y191" s="236">
        <f t="shared" si="88"/>
        <v>0</v>
      </c>
      <c r="Z191" s="236">
        <f>IFERROR(Z189/Z80,0)</f>
        <v>0</v>
      </c>
      <c r="AA191" s="236">
        <f>IFERROR(AA189/AA73,0)</f>
        <v>0</v>
      </c>
    </row>
    <row r="192" spans="1:27" ht="15" hidden="1" thickBot="1" x14ac:dyDescent="0.4">
      <c r="A192" s="107"/>
      <c r="B192" s="265" t="s">
        <v>142</v>
      </c>
      <c r="C192" s="117">
        <f t="shared" ref="C192" si="89">IFERROR(C190/C73,0)</f>
        <v>0</v>
      </c>
      <c r="D192" s="117">
        <f t="shared" ref="D192:N192" si="90">IFERROR(D190/D73,0)</f>
        <v>0</v>
      </c>
      <c r="E192" s="117">
        <f t="shared" si="90"/>
        <v>0.31021061824472101</v>
      </c>
      <c r="F192" s="117">
        <f t="shared" si="90"/>
        <v>0</v>
      </c>
      <c r="G192" s="117">
        <f t="shared" si="90"/>
        <v>0</v>
      </c>
      <c r="H192" s="117">
        <f t="shared" si="90"/>
        <v>5.2563344061301989E-2</v>
      </c>
      <c r="I192" s="117">
        <f t="shared" si="90"/>
        <v>0</v>
      </c>
      <c r="J192" s="117">
        <f t="shared" si="90"/>
        <v>0</v>
      </c>
      <c r="K192" s="117">
        <f t="shared" si="90"/>
        <v>0</v>
      </c>
      <c r="L192" s="117">
        <f t="shared" si="90"/>
        <v>0</v>
      </c>
      <c r="M192" s="117">
        <f t="shared" si="90"/>
        <v>0</v>
      </c>
      <c r="N192" s="117">
        <f t="shared" si="90"/>
        <v>0</v>
      </c>
      <c r="O192" s="237">
        <f>IFERROR(O190/O73,0)</f>
        <v>0</v>
      </c>
      <c r="P192" s="237">
        <f t="shared" ref="P192:Y192" si="91">IFERROR(P190/P73,0)</f>
        <v>0</v>
      </c>
      <c r="Q192" s="237">
        <f t="shared" si="91"/>
        <v>0</v>
      </c>
      <c r="R192" s="237">
        <f t="shared" si="91"/>
        <v>0</v>
      </c>
      <c r="S192" s="237">
        <f t="shared" si="91"/>
        <v>0</v>
      </c>
      <c r="T192" s="237">
        <f t="shared" si="91"/>
        <v>0</v>
      </c>
      <c r="U192" s="237">
        <f t="shared" si="91"/>
        <v>0</v>
      </c>
      <c r="V192" s="237">
        <f t="shared" si="91"/>
        <v>0</v>
      </c>
      <c r="W192" s="237">
        <f t="shared" si="91"/>
        <v>0</v>
      </c>
      <c r="X192" s="237">
        <f t="shared" si="91"/>
        <v>0</v>
      </c>
      <c r="Y192" s="237">
        <f t="shared" si="91"/>
        <v>0</v>
      </c>
      <c r="Z192" s="237">
        <f>IFERROR(Z190/Z81,0)</f>
        <v>0</v>
      </c>
      <c r="AA192" s="237">
        <f>IFERROR(AA190/AA73,0)</f>
        <v>0</v>
      </c>
    </row>
    <row r="193" spans="1:27" s="1" customFormat="1" ht="15" hidden="1" thickBot="1" x14ac:dyDescent="0.4">
      <c r="A193" s="118"/>
      <c r="B193" s="284" t="s">
        <v>143</v>
      </c>
      <c r="C193" s="119">
        <f>C191+C192</f>
        <v>0</v>
      </c>
      <c r="D193" s="119">
        <f t="shared" ref="D193:N193" si="92">D191+D192</f>
        <v>0</v>
      </c>
      <c r="E193" s="120">
        <f t="shared" si="92"/>
        <v>0.91138749905686978</v>
      </c>
      <c r="F193" s="120">
        <f t="shared" si="92"/>
        <v>0</v>
      </c>
      <c r="G193" s="120">
        <f t="shared" si="92"/>
        <v>0</v>
      </c>
      <c r="H193" s="120">
        <f t="shared" si="92"/>
        <v>7.6721660060227168E-2</v>
      </c>
      <c r="I193" s="120">
        <f t="shared" si="92"/>
        <v>0</v>
      </c>
      <c r="J193" s="120">
        <f t="shared" si="92"/>
        <v>0</v>
      </c>
      <c r="K193" s="120">
        <f t="shared" si="92"/>
        <v>0</v>
      </c>
      <c r="L193" s="120">
        <f t="shared" si="92"/>
        <v>0</v>
      </c>
      <c r="M193" s="121">
        <f t="shared" si="92"/>
        <v>0</v>
      </c>
      <c r="N193" s="121">
        <f t="shared" si="92"/>
        <v>0</v>
      </c>
      <c r="O193" s="238">
        <f>O191+O192</f>
        <v>0</v>
      </c>
      <c r="P193" s="238">
        <f t="shared" ref="P193:X193" si="93">P191+P192</f>
        <v>0</v>
      </c>
      <c r="Q193" s="239">
        <f t="shared" si="93"/>
        <v>0</v>
      </c>
      <c r="R193" s="239">
        <f t="shared" si="93"/>
        <v>0</v>
      </c>
      <c r="S193" s="239">
        <f t="shared" si="93"/>
        <v>0</v>
      </c>
      <c r="T193" s="239">
        <f t="shared" si="93"/>
        <v>0</v>
      </c>
      <c r="U193" s="239">
        <f t="shared" si="93"/>
        <v>0</v>
      </c>
      <c r="V193" s="239">
        <f t="shared" si="93"/>
        <v>0</v>
      </c>
      <c r="W193" s="239">
        <f t="shared" si="93"/>
        <v>0</v>
      </c>
      <c r="X193" s="239">
        <f t="shared" si="93"/>
        <v>0</v>
      </c>
      <c r="Y193" s="240">
        <f>Y191+Y192</f>
        <v>0</v>
      </c>
      <c r="Z193" s="240">
        <f>Z191+Z192</f>
        <v>0</v>
      </c>
      <c r="AA193" s="238">
        <f>AA191+AA192</f>
        <v>0</v>
      </c>
    </row>
    <row r="194" spans="1:27" hidden="1" x14ac:dyDescent="0.35">
      <c r="A194" s="107"/>
      <c r="B194" s="107" t="s">
        <v>144</v>
      </c>
      <c r="C194" s="123">
        <f>C186+C193</f>
        <v>0</v>
      </c>
      <c r="D194" s="123">
        <f t="shared" ref="D194:N194" si="94">D186+D193</f>
        <v>0</v>
      </c>
      <c r="E194" s="123">
        <f t="shared" si="94"/>
        <v>0.91138749905686978</v>
      </c>
      <c r="F194" s="123">
        <f t="shared" si="94"/>
        <v>0</v>
      </c>
      <c r="G194" s="123">
        <f t="shared" si="94"/>
        <v>0.97926202225789305</v>
      </c>
      <c r="H194" s="123">
        <f t="shared" si="94"/>
        <v>0.99114174151742618</v>
      </c>
      <c r="I194" s="123">
        <f t="shared" si="94"/>
        <v>0.94461531051452763</v>
      </c>
      <c r="J194" s="123">
        <f t="shared" si="94"/>
        <v>0</v>
      </c>
      <c r="K194" s="123">
        <f t="shared" si="94"/>
        <v>0.91180156986320937</v>
      </c>
      <c r="L194" s="123">
        <f t="shared" si="94"/>
        <v>0</v>
      </c>
      <c r="M194" s="123">
        <f t="shared" si="94"/>
        <v>0</v>
      </c>
      <c r="N194" s="123">
        <f t="shared" si="94"/>
        <v>0</v>
      </c>
      <c r="O194" s="242">
        <f>O186+O193</f>
        <v>0</v>
      </c>
      <c r="P194" s="242">
        <f t="shared" ref="P194:Z194" si="95">P186+P193</f>
        <v>0</v>
      </c>
      <c r="Q194" s="242">
        <f t="shared" si="95"/>
        <v>0</v>
      </c>
      <c r="R194" s="242">
        <f t="shared" si="95"/>
        <v>0</v>
      </c>
      <c r="S194" s="242">
        <f t="shared" si="95"/>
        <v>0</v>
      </c>
      <c r="T194" s="242">
        <f t="shared" si="95"/>
        <v>0</v>
      </c>
      <c r="U194" s="242">
        <f t="shared" si="95"/>
        <v>0</v>
      </c>
      <c r="V194" s="242">
        <f t="shared" si="95"/>
        <v>0</v>
      </c>
      <c r="W194" s="242">
        <f t="shared" si="95"/>
        <v>0</v>
      </c>
      <c r="X194" s="242">
        <f t="shared" si="95"/>
        <v>0</v>
      </c>
      <c r="Y194" s="242">
        <f t="shared" si="95"/>
        <v>0</v>
      </c>
      <c r="Z194" s="242">
        <f t="shared" si="95"/>
        <v>0</v>
      </c>
      <c r="AA194" s="242">
        <f>AA186+AA193</f>
        <v>0</v>
      </c>
    </row>
    <row r="195" spans="1:27" hidden="1" x14ac:dyDescent="0.35">
      <c r="A195" s="107"/>
      <c r="B195" s="107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</row>
    <row r="196" spans="1:27" s="114" customFormat="1" hidden="1" x14ac:dyDescent="0.35">
      <c r="A196" s="107"/>
      <c r="B196" s="107" t="s">
        <v>145</v>
      </c>
      <c r="C196" s="124">
        <f t="shared" ref="C196" si="96">SUM(C182:C183)</f>
        <v>0</v>
      </c>
      <c r="D196" s="124">
        <f t="shared" ref="D196:AA196" si="97">SUM(D182:D183)</f>
        <v>0</v>
      </c>
      <c r="E196" s="125">
        <f t="shared" si="97"/>
        <v>0</v>
      </c>
      <c r="F196" s="125">
        <f t="shared" si="97"/>
        <v>0</v>
      </c>
      <c r="G196" s="125">
        <f t="shared" si="97"/>
        <v>1173.4626273705489</v>
      </c>
      <c r="H196" s="125">
        <f t="shared" si="97"/>
        <v>3780.218485507854</v>
      </c>
      <c r="I196" s="125">
        <f t="shared" si="97"/>
        <v>9488.1204203028738</v>
      </c>
      <c r="J196" s="125">
        <f t="shared" si="97"/>
        <v>0</v>
      </c>
      <c r="K196" s="125">
        <f t="shared" si="97"/>
        <v>8187.513683997422</v>
      </c>
      <c r="L196" s="125">
        <f t="shared" si="97"/>
        <v>0</v>
      </c>
      <c r="M196" s="126">
        <f t="shared" si="97"/>
        <v>0</v>
      </c>
      <c r="N196" s="126">
        <f t="shared" si="97"/>
        <v>0</v>
      </c>
      <c r="O196" s="248">
        <f t="shared" si="97"/>
        <v>0</v>
      </c>
      <c r="P196" s="248">
        <f t="shared" si="97"/>
        <v>0</v>
      </c>
      <c r="Q196" s="249">
        <f t="shared" si="97"/>
        <v>0</v>
      </c>
      <c r="R196" s="249">
        <f t="shared" si="97"/>
        <v>0</v>
      </c>
      <c r="S196" s="249">
        <f t="shared" si="97"/>
        <v>0</v>
      </c>
      <c r="T196" s="249">
        <f t="shared" si="97"/>
        <v>0</v>
      </c>
      <c r="U196" s="249">
        <f t="shared" si="97"/>
        <v>0</v>
      </c>
      <c r="V196" s="249">
        <f t="shared" si="97"/>
        <v>0</v>
      </c>
      <c r="W196" s="249">
        <f t="shared" si="97"/>
        <v>0</v>
      </c>
      <c r="X196" s="249">
        <f t="shared" si="97"/>
        <v>0</v>
      </c>
      <c r="Y196" s="250">
        <f t="shared" si="97"/>
        <v>0</v>
      </c>
      <c r="Z196" s="250">
        <f t="shared" si="97"/>
        <v>0</v>
      </c>
      <c r="AA196" s="248">
        <f t="shared" si="97"/>
        <v>0</v>
      </c>
    </row>
    <row r="197" spans="1:27" s="114" customFormat="1" hidden="1" x14ac:dyDescent="0.35">
      <c r="A197" s="107"/>
      <c r="B197" s="107" t="s">
        <v>146</v>
      </c>
      <c r="C197" s="124">
        <f t="shared" ref="C197" si="98">SUM(C189:C190)</f>
        <v>0</v>
      </c>
      <c r="D197" s="124">
        <f t="shared" ref="D197:AA197" si="99">SUM(D189:D190)</f>
        <v>0</v>
      </c>
      <c r="E197" s="125">
        <f t="shared" si="99"/>
        <v>437.43427524777098</v>
      </c>
      <c r="F197" s="125">
        <f t="shared" si="99"/>
        <v>0</v>
      </c>
      <c r="G197" s="125">
        <f t="shared" si="99"/>
        <v>0</v>
      </c>
      <c r="H197" s="125">
        <f t="shared" si="99"/>
        <v>317.16783508991148</v>
      </c>
      <c r="I197" s="125">
        <f t="shared" si="99"/>
        <v>0</v>
      </c>
      <c r="J197" s="125">
        <f t="shared" si="99"/>
        <v>0</v>
      </c>
      <c r="K197" s="125">
        <f t="shared" si="99"/>
        <v>0</v>
      </c>
      <c r="L197" s="125">
        <f t="shared" si="99"/>
        <v>0</v>
      </c>
      <c r="M197" s="126">
        <f t="shared" si="99"/>
        <v>0</v>
      </c>
      <c r="N197" s="126">
        <f t="shared" si="99"/>
        <v>0</v>
      </c>
      <c r="O197" s="248">
        <f t="shared" si="99"/>
        <v>0</v>
      </c>
      <c r="P197" s="248">
        <f t="shared" si="99"/>
        <v>0</v>
      </c>
      <c r="Q197" s="249">
        <f t="shared" si="99"/>
        <v>0</v>
      </c>
      <c r="R197" s="249">
        <f t="shared" si="99"/>
        <v>0</v>
      </c>
      <c r="S197" s="249">
        <f t="shared" si="99"/>
        <v>0</v>
      </c>
      <c r="T197" s="249">
        <f t="shared" si="99"/>
        <v>0</v>
      </c>
      <c r="U197" s="249">
        <f t="shared" si="99"/>
        <v>0</v>
      </c>
      <c r="V197" s="249">
        <f t="shared" si="99"/>
        <v>0</v>
      </c>
      <c r="W197" s="249">
        <f t="shared" si="99"/>
        <v>0</v>
      </c>
      <c r="X197" s="249">
        <f t="shared" si="99"/>
        <v>0</v>
      </c>
      <c r="Y197" s="250">
        <f t="shared" si="99"/>
        <v>0</v>
      </c>
      <c r="Z197" s="250">
        <f t="shared" si="99"/>
        <v>0</v>
      </c>
      <c r="AA197" s="248">
        <f t="shared" si="99"/>
        <v>0</v>
      </c>
    </row>
    <row r="198" spans="1:27" s="114" customFormat="1" hidden="1" x14ac:dyDescent="0.35">
      <c r="A198" s="107"/>
      <c r="B198" s="107" t="s">
        <v>133</v>
      </c>
      <c r="C198" s="127">
        <f t="shared" ref="C198" si="100">SUM(C196:C197)</f>
        <v>0</v>
      </c>
      <c r="D198" s="127">
        <f t="shared" ref="D198:AA198" si="101">SUM(D196:D197)</f>
        <v>0</v>
      </c>
      <c r="E198" s="127">
        <f t="shared" si="101"/>
        <v>437.43427524777098</v>
      </c>
      <c r="F198" s="127">
        <f t="shared" si="101"/>
        <v>0</v>
      </c>
      <c r="G198" s="127">
        <f t="shared" si="101"/>
        <v>1173.4626273705489</v>
      </c>
      <c r="H198" s="127">
        <f t="shared" si="101"/>
        <v>4097.386320597765</v>
      </c>
      <c r="I198" s="127">
        <f t="shared" si="101"/>
        <v>9488.1204203028738</v>
      </c>
      <c r="J198" s="127">
        <f t="shared" si="101"/>
        <v>0</v>
      </c>
      <c r="K198" s="127">
        <f t="shared" si="101"/>
        <v>8187.513683997422</v>
      </c>
      <c r="L198" s="127">
        <f t="shared" si="101"/>
        <v>0</v>
      </c>
      <c r="M198" s="128">
        <f t="shared" si="101"/>
        <v>0</v>
      </c>
      <c r="N198" s="128">
        <f t="shared" si="101"/>
        <v>0</v>
      </c>
      <c r="O198" s="251">
        <f t="shared" si="101"/>
        <v>0</v>
      </c>
      <c r="P198" s="251">
        <f t="shared" si="101"/>
        <v>0</v>
      </c>
      <c r="Q198" s="251">
        <f t="shared" si="101"/>
        <v>0</v>
      </c>
      <c r="R198" s="251">
        <f t="shared" si="101"/>
        <v>0</v>
      </c>
      <c r="S198" s="251">
        <f t="shared" si="101"/>
        <v>0</v>
      </c>
      <c r="T198" s="251">
        <f t="shared" si="101"/>
        <v>0</v>
      </c>
      <c r="U198" s="251">
        <f t="shared" si="101"/>
        <v>0</v>
      </c>
      <c r="V198" s="251">
        <f t="shared" si="101"/>
        <v>0</v>
      </c>
      <c r="W198" s="251">
        <f t="shared" si="101"/>
        <v>0</v>
      </c>
      <c r="X198" s="251">
        <f t="shared" si="101"/>
        <v>0</v>
      </c>
      <c r="Y198" s="252">
        <f t="shared" si="101"/>
        <v>0</v>
      </c>
      <c r="Z198" s="252">
        <f t="shared" si="101"/>
        <v>0</v>
      </c>
      <c r="AA198" s="251">
        <f t="shared" si="101"/>
        <v>0</v>
      </c>
    </row>
    <row r="199" spans="1:27" hidden="1" x14ac:dyDescent="0.35"/>
  </sheetData>
  <mergeCells count="16">
    <mergeCell ref="A92:A105"/>
    <mergeCell ref="A77:A90"/>
    <mergeCell ref="A4:A19"/>
    <mergeCell ref="A22:A37"/>
    <mergeCell ref="A40:A55"/>
    <mergeCell ref="A58:A74"/>
    <mergeCell ref="A108:A122"/>
    <mergeCell ref="B108:N108"/>
    <mergeCell ref="O108:Z108"/>
    <mergeCell ref="O107:Z107"/>
    <mergeCell ref="C107:N107"/>
    <mergeCell ref="A126:A139"/>
    <mergeCell ref="A142:A158"/>
    <mergeCell ref="A161:A177"/>
    <mergeCell ref="C125:N125"/>
    <mergeCell ref="O125:Z125"/>
  </mergeCells>
  <conditionalFormatting sqref="C178:AA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C97"/>
  <sheetViews>
    <sheetView zoomScale="80" zoomScaleNormal="80" workbookViewId="0">
      <pane xSplit="2" topLeftCell="C1" activePane="topRight" state="frozen"/>
      <selection activeCell="K32" sqref="K32"/>
      <selection pane="topRight" activeCell="U35" sqref="U35:U44"/>
    </sheetView>
  </sheetViews>
  <sheetFormatPr defaultRowHeight="14.5" x14ac:dyDescent="0.35"/>
  <cols>
    <col min="1" max="1" width="10.54296875" customWidth="1"/>
    <col min="2" max="2" width="24.90625" customWidth="1"/>
    <col min="3" max="3" width="15.90625" bestFit="1" customWidth="1"/>
    <col min="4" max="8" width="13.90625" customWidth="1"/>
    <col min="9" max="14" width="14.08984375" bestFit="1" customWidth="1"/>
    <col min="15" max="27" width="13.90625" customWidth="1"/>
    <col min="28" max="28" width="10.54296875" bestFit="1" customWidth="1"/>
    <col min="29" max="29" width="10.54296875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9">
        <f>' 1M - RES'!C2</f>
        <v>0.82499999999999996</v>
      </c>
      <c r="D2" s="569">
        <f>C2</f>
        <v>0.82499999999999996</v>
      </c>
      <c r="E2" s="569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6.5" customHeight="1" thickBot="1" x14ac:dyDescent="0.6">
      <c r="B3" s="76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0</v>
      </c>
      <c r="C5" s="3">
        <f>'RES kWh ENTRY'!C144</f>
        <v>0</v>
      </c>
      <c r="D5" s="3">
        <f>'RES kWh ENTRY'!D144</f>
        <v>0</v>
      </c>
      <c r="E5" s="3">
        <f>'RES kWh ENTRY'!E144</f>
        <v>0</v>
      </c>
      <c r="F5" s="3">
        <f>'RES kWh ENTRY'!F144</f>
        <v>0</v>
      </c>
      <c r="G5" s="3">
        <f>'RES kWh ENTRY'!G144</f>
        <v>9753.7600000000039</v>
      </c>
      <c r="H5" s="3">
        <f>'RES kWh ENTRY'!H144</f>
        <v>19675.2</v>
      </c>
      <c r="I5" s="3">
        <f>'RES kWh ENTRY'!I144</f>
        <v>12811.120048522955</v>
      </c>
      <c r="J5" s="3">
        <f>'RES kWh ENTRY'!J144</f>
        <v>20200.580039978027</v>
      </c>
      <c r="K5" s="3">
        <f>'RES kWh ENTRY'!K144</f>
        <v>7134.09</v>
      </c>
      <c r="L5" s="3">
        <f>'RES kWh ENTRY'!L144</f>
        <v>6044.07</v>
      </c>
      <c r="M5" s="3">
        <f>'RES kWh ENTRY'!M144</f>
        <v>615614.08735099132</v>
      </c>
      <c r="N5" s="3">
        <f>'RES kWh ENTRY'!N144</f>
        <v>4165.1468861069925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1</v>
      </c>
      <c r="C6" s="3">
        <f>'RES kWh ENTRY'!C145</f>
        <v>0</v>
      </c>
      <c r="D6" s="3">
        <f>'RES kWh ENTRY'!D145</f>
        <v>0</v>
      </c>
      <c r="E6" s="3">
        <f>'RES kWh ENTRY'!E145</f>
        <v>42833.359999999993</v>
      </c>
      <c r="F6" s="3">
        <f>'RES kWh ENTRY'!F145</f>
        <v>32063.760000000009</v>
      </c>
      <c r="G6" s="3">
        <f>'RES kWh ENTRY'!G145</f>
        <v>23597.800000000003</v>
      </c>
      <c r="H6" s="3">
        <f>'RES kWh ENTRY'!H145</f>
        <v>147373.47</v>
      </c>
      <c r="I6" s="3">
        <f>'RES kWh ENTRY'!I145</f>
        <v>334751.44897216797</v>
      </c>
      <c r="J6" s="3">
        <f>'RES kWh ENTRY'!J145</f>
        <v>230864.63098144537</v>
      </c>
      <c r="K6" s="3">
        <f>'RES kWh ENTRY'!K145</f>
        <v>240487.73</v>
      </c>
      <c r="L6" s="3">
        <f>'RES kWh ENTRY'!L145</f>
        <v>139043.45000000001</v>
      </c>
      <c r="M6" s="3">
        <f>'RES kWh ENTRY'!M145</f>
        <v>111124.74201467902</v>
      </c>
      <c r="N6" s="3">
        <f>'RES kWh ENTRY'!N145</f>
        <v>359784.48423328041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</v>
      </c>
      <c r="C7" s="3">
        <f>'RES kWh ENTRY'!C146</f>
        <v>0</v>
      </c>
      <c r="D7" s="3">
        <f>'RES kWh ENTRY'!D146</f>
        <v>0</v>
      </c>
      <c r="E7" s="3">
        <f>'RES kWh ENTRY'!E146</f>
        <v>0</v>
      </c>
      <c r="F7" s="3">
        <f>'RES kWh ENTRY'!F146</f>
        <v>0</v>
      </c>
      <c r="G7" s="3">
        <f>'RES kWh ENTRY'!G146</f>
        <v>0</v>
      </c>
      <c r="H7" s="3">
        <f>'RES kWh ENTRY'!H146</f>
        <v>0</v>
      </c>
      <c r="I7" s="3">
        <f>'RES kWh ENTRY'!I146</f>
        <v>0</v>
      </c>
      <c r="J7" s="3">
        <f>'RES kWh ENTRY'!J146</f>
        <v>0</v>
      </c>
      <c r="K7" s="3">
        <f>'RES kWh ENTRY'!K146</f>
        <v>0</v>
      </c>
      <c r="L7" s="3">
        <f>'RES kWh ENTRY'!L146</f>
        <v>0</v>
      </c>
      <c r="M7" s="3">
        <f>'RES kWh ENTRY'!M146</f>
        <v>0</v>
      </c>
      <c r="N7" s="3">
        <f>'RES kWh ENTRY'!N146</f>
        <v>0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9</v>
      </c>
      <c r="C8" s="3">
        <f>'RES kWh ENTRY'!C147</f>
        <v>0</v>
      </c>
      <c r="D8" s="3">
        <f>'RES kWh ENTRY'!D147</f>
        <v>0</v>
      </c>
      <c r="E8" s="3">
        <f>'RES kWh ENTRY'!E147</f>
        <v>58699.399999999987</v>
      </c>
      <c r="F8" s="3">
        <f>'RES kWh ENTRY'!F147</f>
        <v>107070.59000000001</v>
      </c>
      <c r="G8" s="3">
        <f>'RES kWh ENTRY'!G147</f>
        <v>48668.45</v>
      </c>
      <c r="H8" s="3">
        <f>'RES kWh ENTRY'!H147</f>
        <v>348492.03</v>
      </c>
      <c r="I8" s="3">
        <f>'RES kWh ENTRY'!I147</f>
        <v>87779.067257232673</v>
      </c>
      <c r="J8" s="3">
        <f>'RES kWh ENTRY'!J147</f>
        <v>45684.828590393081</v>
      </c>
      <c r="K8" s="3">
        <f>'RES kWh ENTRY'!K147</f>
        <v>36444.869999999959</v>
      </c>
      <c r="L8" s="3">
        <f>'RES kWh ENTRY'!L147</f>
        <v>38217.879999999961</v>
      </c>
      <c r="M8" s="3">
        <f>'RES kWh ENTRY'!M147</f>
        <v>585061.38257870381</v>
      </c>
      <c r="N8" s="3">
        <f>'RES kWh ENTRY'!N147</f>
        <v>1784684.844080297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3</v>
      </c>
      <c r="C9" s="3">
        <f>'RES kWh ENTRY'!C148</f>
        <v>0</v>
      </c>
      <c r="D9" s="3">
        <f>'RES kWh ENTRY'!D148</f>
        <v>0</v>
      </c>
      <c r="E9" s="3">
        <f>'RES kWh ENTRY'!E148</f>
        <v>0</v>
      </c>
      <c r="F9" s="3">
        <f>'RES kWh ENTRY'!F148</f>
        <v>1164</v>
      </c>
      <c r="G9" s="3">
        <f>'RES kWh ENTRY'!G148</f>
        <v>0</v>
      </c>
      <c r="H9" s="3">
        <f>'RES kWh ENTRY'!H148</f>
        <v>782365.6100000001</v>
      </c>
      <c r="I9" s="3">
        <f>'RES kWh ENTRY'!I148</f>
        <v>85678.430839538574</v>
      </c>
      <c r="J9" s="3">
        <f>'RES kWh ENTRY'!J148</f>
        <v>268274.99038696289</v>
      </c>
      <c r="K9" s="3">
        <f>'RES kWh ENTRY'!K148</f>
        <v>776465.68000000017</v>
      </c>
      <c r="L9" s="3">
        <f>'RES kWh ENTRY'!L148</f>
        <v>817174.70000000019</v>
      </c>
      <c r="M9" s="3">
        <f>'RES kWh ENTRY'!M148</f>
        <v>979.28970062518022</v>
      </c>
      <c r="N9" s="3">
        <f>'RES kWh ENTRY'!N148</f>
        <v>0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4</v>
      </c>
      <c r="C10" s="3">
        <f>'RES kWh ENTRY'!C149</f>
        <v>0</v>
      </c>
      <c r="D10" s="3">
        <f>'RES kWh ENTRY'!D149</f>
        <v>25094.6</v>
      </c>
      <c r="E10" s="3">
        <f>'RES kWh ENTRY'!E149</f>
        <v>59959.479999999996</v>
      </c>
      <c r="F10" s="3">
        <f>'RES kWh ENTRY'!F149</f>
        <v>8795.5500000000011</v>
      </c>
      <c r="G10" s="3">
        <f>'RES kWh ENTRY'!G149</f>
        <v>478629.24000000005</v>
      </c>
      <c r="H10" s="3">
        <f>'RES kWh ENTRY'!H149</f>
        <v>160089.12</v>
      </c>
      <c r="I10" s="3">
        <f>'RES kWh ENTRY'!I149</f>
        <v>484581.23295284272</v>
      </c>
      <c r="J10" s="3">
        <f>'RES kWh ENTRY'!J149</f>
        <v>182158.84100306378</v>
      </c>
      <c r="K10" s="3">
        <f>'RES kWh ENTRY'!K149</f>
        <v>164629.14000000001</v>
      </c>
      <c r="L10" s="3">
        <f>'RES kWh ENTRY'!L149</f>
        <v>140011.09999999992</v>
      </c>
      <c r="M10" s="3">
        <f>'RES kWh ENTRY'!M149</f>
        <v>104654.24961512026</v>
      </c>
      <c r="N10" s="3">
        <f>'RES kWh ENTRY'!N149</f>
        <v>1157675.7647203936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5</v>
      </c>
      <c r="C11" s="3">
        <f>'RES kWh ENTRY'!C150</f>
        <v>0</v>
      </c>
      <c r="D11" s="3">
        <f>'RES kWh ENTRY'!D150</f>
        <v>0</v>
      </c>
      <c r="E11" s="3">
        <f>'RES kWh ENTRY'!E150</f>
        <v>307.8</v>
      </c>
      <c r="F11" s="3">
        <f>'RES kWh ENTRY'!F150</f>
        <v>0</v>
      </c>
      <c r="G11" s="3">
        <f>'RES kWh ENTRY'!G150</f>
        <v>0</v>
      </c>
      <c r="H11" s="3">
        <f>'RES kWh ENTRY'!H150</f>
        <v>4145.6000000000004</v>
      </c>
      <c r="I11" s="3">
        <f>'RES kWh ENTRY'!I150</f>
        <v>4461.1598541259673</v>
      </c>
      <c r="J11" s="3">
        <f>'RES kWh ENTRY'!J150</f>
        <v>55490.62033081054</v>
      </c>
      <c r="K11" s="3">
        <f>'RES kWh ENTRY'!K150</f>
        <v>40639.279999999999</v>
      </c>
      <c r="L11" s="3">
        <f>'RES kWh ENTRY'!L150</f>
        <v>1539.0000000000002</v>
      </c>
      <c r="M11" s="3">
        <f>'RES kWh ENTRY'!M150</f>
        <v>174.36474342977559</v>
      </c>
      <c r="N11" s="3">
        <f>'RES kWh ENTRY'!N150</f>
        <v>0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6</v>
      </c>
      <c r="C12" s="3">
        <f>'RES kWh ENTRY'!C151</f>
        <v>0</v>
      </c>
      <c r="D12" s="3">
        <f>'RES kWh ENTRY'!D151</f>
        <v>0</v>
      </c>
      <c r="E12" s="3">
        <f>'RES kWh ENTRY'!E151</f>
        <v>0</v>
      </c>
      <c r="F12" s="3">
        <f>'RES kWh ENTRY'!F151</f>
        <v>0</v>
      </c>
      <c r="G12" s="3">
        <f>'RES kWh ENTRY'!G151</f>
        <v>0</v>
      </c>
      <c r="H12" s="3">
        <f>'RES kWh ENTRY'!H151</f>
        <v>0</v>
      </c>
      <c r="I12" s="3">
        <f>'RES kWh ENTRY'!I151</f>
        <v>0</v>
      </c>
      <c r="J12" s="3">
        <f>'RES kWh ENTRY'!J151</f>
        <v>0</v>
      </c>
      <c r="K12" s="3">
        <f>'RES kWh ENTRY'!K151</f>
        <v>0</v>
      </c>
      <c r="L12" s="3">
        <f>'RES kWh ENTRY'!L151</f>
        <v>0</v>
      </c>
      <c r="M12" s="3">
        <f>'RES kWh ENTRY'!M151</f>
        <v>0</v>
      </c>
      <c r="N12" s="3">
        <f>'RES kWh ENTRY'!N151</f>
        <v>0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7</v>
      </c>
      <c r="C13" s="3">
        <f>'RES kWh ENTRY'!C152</f>
        <v>0</v>
      </c>
      <c r="D13" s="3">
        <f>'RES kWh ENTRY'!D152</f>
        <v>0</v>
      </c>
      <c r="E13" s="3">
        <f>'RES kWh ENTRY'!E152</f>
        <v>0</v>
      </c>
      <c r="F13" s="3">
        <f>'RES kWh ENTRY'!F152</f>
        <v>0</v>
      </c>
      <c r="G13" s="3">
        <f>'RES kWh ENTRY'!G152</f>
        <v>0</v>
      </c>
      <c r="H13" s="3">
        <f>'RES kWh ENTRY'!H152</f>
        <v>564.66</v>
      </c>
      <c r="I13" s="3">
        <f>'RES kWh ENTRY'!I152</f>
        <v>3952.6198120117178</v>
      </c>
      <c r="J13" s="3">
        <f>'RES kWh ENTRY'!J152</f>
        <v>4517.2797851562491</v>
      </c>
      <c r="K13" s="3">
        <f>'RES kWh ENTRY'!K152</f>
        <v>0</v>
      </c>
      <c r="L13" s="3">
        <f>'RES kWh ENTRY'!L152</f>
        <v>2823.2999999999997</v>
      </c>
      <c r="M13" s="3">
        <f>'RES kWh ENTRY'!M152</f>
        <v>38878.245375862629</v>
      </c>
      <c r="N13" s="3">
        <f>'RES kWh ENTRY'!N152</f>
        <v>102925.56323894254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8</v>
      </c>
      <c r="C14" s="3">
        <f>'RES kWh ENTRY'!C153</f>
        <v>0</v>
      </c>
      <c r="D14" s="3">
        <f>'RES kWh ENTRY'!D153</f>
        <v>0</v>
      </c>
      <c r="E14" s="3">
        <f>'RES kWh ENTRY'!E153</f>
        <v>3226.5499999999993</v>
      </c>
      <c r="F14" s="3">
        <f>'RES kWh ENTRY'!F153</f>
        <v>1168.32</v>
      </c>
      <c r="G14" s="3">
        <f>'RES kWh ENTRY'!G153</f>
        <v>0</v>
      </c>
      <c r="H14" s="3">
        <f>'RES kWh ENTRY'!H153</f>
        <v>140871.9</v>
      </c>
      <c r="I14" s="3">
        <f>'RES kWh ENTRY'!I153</f>
        <v>1439.2299821090703</v>
      </c>
      <c r="J14" s="3">
        <f>'RES kWh ENTRY'!J153</f>
        <v>6400.5599377441431</v>
      </c>
      <c r="K14" s="3">
        <f>'RES kWh ENTRY'!K153</f>
        <v>3038.96</v>
      </c>
      <c r="L14" s="3">
        <f>'RES kWh ENTRY'!L153</f>
        <v>5385.91</v>
      </c>
      <c r="M14" s="3">
        <f>'RES kWh ENTRY'!M153</f>
        <v>54504.090699433975</v>
      </c>
      <c r="N14" s="3">
        <f>'RES kWh ENTRY'!N153</f>
        <v>198649.79183366345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11</v>
      </c>
      <c r="C15" s="3"/>
      <c r="D15" s="3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ht="15" thickBot="1" x14ac:dyDescent="0.4">
      <c r="A16" s="776"/>
      <c r="B16" s="255" t="s">
        <v>25</v>
      </c>
      <c r="C16" s="256">
        <f>SUM(C5:C15)</f>
        <v>0</v>
      </c>
      <c r="D16" s="256">
        <f t="shared" ref="D16:AA16" si="1">SUM(D5:D15)</f>
        <v>25094.6</v>
      </c>
      <c r="E16" s="256">
        <f t="shared" si="1"/>
        <v>165026.58999999997</v>
      </c>
      <c r="F16" s="256">
        <f t="shared" si="1"/>
        <v>150262.22000000003</v>
      </c>
      <c r="G16" s="256">
        <f t="shared" si="1"/>
        <v>560649.25</v>
      </c>
      <c r="H16" s="256">
        <f t="shared" si="1"/>
        <v>1603577.59</v>
      </c>
      <c r="I16" s="256">
        <f t="shared" si="1"/>
        <v>1015454.3097185516</v>
      </c>
      <c r="J16" s="256">
        <f t="shared" si="1"/>
        <v>813592.3310555541</v>
      </c>
      <c r="K16" s="256">
        <f t="shared" si="1"/>
        <v>1268839.7500000002</v>
      </c>
      <c r="L16" s="256">
        <f t="shared" si="1"/>
        <v>1150239.4099999999</v>
      </c>
      <c r="M16" s="256">
        <f t="shared" si="1"/>
        <v>1510990.4520788461</v>
      </c>
      <c r="N16" s="256">
        <f t="shared" si="1"/>
        <v>3607885.5949926837</v>
      </c>
      <c r="O16" s="257">
        <f t="shared" si="1"/>
        <v>0</v>
      </c>
      <c r="P16" s="257">
        <f t="shared" si="1"/>
        <v>0</v>
      </c>
      <c r="Q16" s="257">
        <f t="shared" si="1"/>
        <v>0</v>
      </c>
      <c r="R16" s="257">
        <f t="shared" si="1"/>
        <v>0</v>
      </c>
      <c r="S16" s="257">
        <f t="shared" si="1"/>
        <v>0</v>
      </c>
      <c r="T16" s="257">
        <f t="shared" si="1"/>
        <v>0</v>
      </c>
      <c r="U16" s="257">
        <f t="shared" si="1"/>
        <v>0</v>
      </c>
      <c r="V16" s="257">
        <f t="shared" si="1"/>
        <v>0</v>
      </c>
      <c r="W16" s="257">
        <f t="shared" si="1"/>
        <v>0</v>
      </c>
      <c r="X16" s="257">
        <f t="shared" si="1"/>
        <v>0</v>
      </c>
      <c r="Y16" s="257">
        <f t="shared" si="1"/>
        <v>0</v>
      </c>
      <c r="Z16" s="257">
        <f t="shared" si="1"/>
        <v>0</v>
      </c>
      <c r="AA16" s="257">
        <f t="shared" si="1"/>
        <v>0</v>
      </c>
    </row>
    <row r="17" spans="1:27" s="42" customFormat="1" x14ac:dyDescent="0.35">
      <c r="A17" s="280"/>
      <c r="B17" s="281"/>
      <c r="C17" s="9"/>
      <c r="D17" s="281"/>
      <c r="E17" s="9"/>
      <c r="F17" s="281"/>
      <c r="G17" s="281"/>
      <c r="H17" s="9"/>
      <c r="I17" s="281"/>
      <c r="J17" s="281"/>
      <c r="K17" s="9"/>
      <c r="L17" s="281"/>
      <c r="M17" s="281"/>
      <c r="N17" s="9"/>
      <c r="O17" s="281"/>
      <c r="P17" s="281"/>
      <c r="Q17" s="9"/>
      <c r="R17" s="281"/>
      <c r="S17" s="281"/>
      <c r="T17" s="9"/>
      <c r="U17" s="281"/>
      <c r="V17" s="281"/>
      <c r="W17" s="9"/>
      <c r="X17" s="281"/>
      <c r="Y17" s="281"/>
      <c r="Z17" s="9"/>
      <c r="AA17" s="281"/>
    </row>
    <row r="18" spans="1:27" s="42" customFormat="1" ht="15" thickBot="1" x14ac:dyDescent="0.4"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</row>
    <row r="19" spans="1:27" ht="16" thickBot="1" x14ac:dyDescent="0.4">
      <c r="A19" s="777" t="s">
        <v>15</v>
      </c>
      <c r="B19" s="17" t="s">
        <v>10</v>
      </c>
      <c r="C19" s="156">
        <f>C$4</f>
        <v>44562</v>
      </c>
      <c r="D19" s="156">
        <f t="shared" ref="D19:AA19" si="2">D$4</f>
        <v>44593</v>
      </c>
      <c r="E19" s="156">
        <f t="shared" si="2"/>
        <v>44621</v>
      </c>
      <c r="F19" s="156">
        <f t="shared" si="2"/>
        <v>44652</v>
      </c>
      <c r="G19" s="156">
        <f t="shared" si="2"/>
        <v>44682</v>
      </c>
      <c r="H19" s="156">
        <f t="shared" si="2"/>
        <v>44713</v>
      </c>
      <c r="I19" s="156">
        <f t="shared" si="2"/>
        <v>44743</v>
      </c>
      <c r="J19" s="156">
        <f t="shared" si="2"/>
        <v>44774</v>
      </c>
      <c r="K19" s="156">
        <f t="shared" si="2"/>
        <v>44805</v>
      </c>
      <c r="L19" s="156">
        <f t="shared" si="2"/>
        <v>44835</v>
      </c>
      <c r="M19" s="156">
        <f t="shared" si="2"/>
        <v>44866</v>
      </c>
      <c r="N19" s="156">
        <f t="shared" si="2"/>
        <v>44896</v>
      </c>
      <c r="O19" s="156">
        <f t="shared" si="2"/>
        <v>44927</v>
      </c>
      <c r="P19" s="156">
        <f t="shared" si="2"/>
        <v>44958</v>
      </c>
      <c r="Q19" s="156">
        <f t="shared" si="2"/>
        <v>44986</v>
      </c>
      <c r="R19" s="156">
        <f t="shared" si="2"/>
        <v>45017</v>
      </c>
      <c r="S19" s="156">
        <f t="shared" si="2"/>
        <v>45047</v>
      </c>
      <c r="T19" s="156">
        <f t="shared" si="2"/>
        <v>45078</v>
      </c>
      <c r="U19" s="156">
        <f t="shared" si="2"/>
        <v>45108</v>
      </c>
      <c r="V19" s="156">
        <f t="shared" si="2"/>
        <v>45139</v>
      </c>
      <c r="W19" s="156">
        <f t="shared" si="2"/>
        <v>45170</v>
      </c>
      <c r="X19" s="156">
        <f t="shared" si="2"/>
        <v>45200</v>
      </c>
      <c r="Y19" s="156">
        <f t="shared" si="2"/>
        <v>45231</v>
      </c>
      <c r="Z19" s="156">
        <f t="shared" si="2"/>
        <v>45261</v>
      </c>
      <c r="AA19" s="156">
        <f t="shared" si="2"/>
        <v>45292</v>
      </c>
    </row>
    <row r="20" spans="1:27" ht="15" customHeight="1" x14ac:dyDescent="0.35">
      <c r="A20" s="778"/>
      <c r="B20" s="11" t="str">
        <f t="shared" ref="B20:C31" si="3">B5</f>
        <v>Building Shell</v>
      </c>
      <c r="C20" s="3">
        <f>C5</f>
        <v>0</v>
      </c>
      <c r="D20" s="3">
        <f>IF(SUM($C$16:$N$16)=0,0,C20+D5)</f>
        <v>0</v>
      </c>
      <c r="E20" s="3">
        <f t="shared" ref="E20:AA20" si="4">IF(SUM($C$16:$N$16)=0,0,D20+E5)</f>
        <v>0</v>
      </c>
      <c r="F20" s="3">
        <f t="shared" si="4"/>
        <v>0</v>
      </c>
      <c r="G20" s="3">
        <f t="shared" si="4"/>
        <v>9753.7600000000039</v>
      </c>
      <c r="H20" s="399">
        <f t="shared" si="4"/>
        <v>29428.960000000006</v>
      </c>
      <c r="I20" s="3">
        <f t="shared" si="4"/>
        <v>42240.080048522963</v>
      </c>
      <c r="J20" s="3">
        <f t="shared" si="4"/>
        <v>62440.66008850099</v>
      </c>
      <c r="K20" s="3">
        <f t="shared" ref="K20:K29" si="5">IF(SUM($C$16:$N$16)=0,0,J20+K5)</f>
        <v>69574.750088500994</v>
      </c>
      <c r="L20" s="3">
        <f t="shared" ref="L20:L29" si="6">IF(SUM($C$16:$N$16)=0,0,K20+L5)</f>
        <v>75618.820088501001</v>
      </c>
      <c r="M20" s="3">
        <f t="shared" si="4"/>
        <v>691232.90743949229</v>
      </c>
      <c r="N20" s="3">
        <f t="shared" si="4"/>
        <v>695398.05432559934</v>
      </c>
      <c r="O20" s="3">
        <f t="shared" si="4"/>
        <v>695398.05432559934</v>
      </c>
      <c r="P20" s="3">
        <f t="shared" si="4"/>
        <v>695398.05432559934</v>
      </c>
      <c r="Q20" s="3">
        <f t="shared" si="4"/>
        <v>695398.05432559934</v>
      </c>
      <c r="R20" s="3">
        <f t="shared" si="4"/>
        <v>695398.05432559934</v>
      </c>
      <c r="S20" s="3">
        <f t="shared" si="4"/>
        <v>695398.05432559934</v>
      </c>
      <c r="T20" s="3">
        <f t="shared" si="4"/>
        <v>695398.05432559934</v>
      </c>
      <c r="U20" s="3">
        <f t="shared" si="4"/>
        <v>695398.05432559934</v>
      </c>
      <c r="V20" s="3">
        <f t="shared" si="4"/>
        <v>695398.05432559934</v>
      </c>
      <c r="W20" s="3">
        <f t="shared" si="4"/>
        <v>695398.05432559934</v>
      </c>
      <c r="X20" s="3">
        <f t="shared" si="4"/>
        <v>695398.05432559934</v>
      </c>
      <c r="Y20" s="3">
        <f t="shared" si="4"/>
        <v>695398.05432559934</v>
      </c>
      <c r="Z20" s="3">
        <f t="shared" si="4"/>
        <v>695398.05432559934</v>
      </c>
      <c r="AA20" s="3">
        <f t="shared" si="4"/>
        <v>695398.05432559934</v>
      </c>
    </row>
    <row r="21" spans="1:27" x14ac:dyDescent="0.35">
      <c r="A21" s="778"/>
      <c r="B21" s="12" t="str">
        <f t="shared" si="3"/>
        <v>Cooling</v>
      </c>
      <c r="C21" s="3">
        <f t="shared" si="3"/>
        <v>0</v>
      </c>
      <c r="D21" s="3">
        <f t="shared" ref="D21:AA21" si="7">IF(SUM($C$16:$N$16)=0,0,C21+D6)</f>
        <v>0</v>
      </c>
      <c r="E21" s="3">
        <f t="shared" si="7"/>
        <v>42833.359999999993</v>
      </c>
      <c r="F21" s="3">
        <f t="shared" si="7"/>
        <v>74897.119999999995</v>
      </c>
      <c r="G21" s="3">
        <f t="shared" si="7"/>
        <v>98494.92</v>
      </c>
      <c r="H21" s="399">
        <f t="shared" si="7"/>
        <v>245868.39</v>
      </c>
      <c r="I21" s="3">
        <f t="shared" si="7"/>
        <v>580619.83897216804</v>
      </c>
      <c r="J21" s="3">
        <f t="shared" si="7"/>
        <v>811484.46995361336</v>
      </c>
      <c r="K21" s="3">
        <f t="shared" si="5"/>
        <v>1051972.1999536133</v>
      </c>
      <c r="L21" s="3">
        <f t="shared" si="6"/>
        <v>1191015.6499536133</v>
      </c>
      <c r="M21" s="3">
        <f t="shared" si="7"/>
        <v>1302140.3919682924</v>
      </c>
      <c r="N21" s="3">
        <f t="shared" si="7"/>
        <v>1661924.8762015728</v>
      </c>
      <c r="O21" s="3">
        <f t="shared" si="7"/>
        <v>1661924.8762015728</v>
      </c>
      <c r="P21" s="3">
        <f t="shared" si="7"/>
        <v>1661924.8762015728</v>
      </c>
      <c r="Q21" s="3">
        <f t="shared" si="7"/>
        <v>1661924.8762015728</v>
      </c>
      <c r="R21" s="3">
        <f t="shared" si="7"/>
        <v>1661924.8762015728</v>
      </c>
      <c r="S21" s="3">
        <f t="shared" si="7"/>
        <v>1661924.8762015728</v>
      </c>
      <c r="T21" s="3">
        <f t="shared" si="7"/>
        <v>1661924.8762015728</v>
      </c>
      <c r="U21" s="3">
        <f t="shared" si="7"/>
        <v>1661924.8762015728</v>
      </c>
      <c r="V21" s="3">
        <f t="shared" si="7"/>
        <v>1661924.8762015728</v>
      </c>
      <c r="W21" s="3">
        <f t="shared" si="7"/>
        <v>1661924.8762015728</v>
      </c>
      <c r="X21" s="3">
        <f t="shared" si="7"/>
        <v>1661924.8762015728</v>
      </c>
      <c r="Y21" s="3">
        <f t="shared" si="7"/>
        <v>1661924.8762015728</v>
      </c>
      <c r="Z21" s="3">
        <f t="shared" si="7"/>
        <v>1661924.8762015728</v>
      </c>
      <c r="AA21" s="3">
        <f t="shared" si="7"/>
        <v>1661924.8762015728</v>
      </c>
    </row>
    <row r="22" spans="1:27" x14ac:dyDescent="0.35">
      <c r="A22" s="778"/>
      <c r="B22" s="11" t="str">
        <f t="shared" si="3"/>
        <v>Freezer</v>
      </c>
      <c r="C22" s="3">
        <f t="shared" si="3"/>
        <v>0</v>
      </c>
      <c r="D22" s="3">
        <f t="shared" ref="D22:AA22" si="8">IF(SUM($C$16:$N$16)=0,0,C22+D7)</f>
        <v>0</v>
      </c>
      <c r="E22" s="3">
        <f t="shared" si="8"/>
        <v>0</v>
      </c>
      <c r="F22" s="3">
        <f t="shared" si="8"/>
        <v>0</v>
      </c>
      <c r="G22" s="3">
        <f t="shared" si="8"/>
        <v>0</v>
      </c>
      <c r="H22" s="399">
        <f t="shared" si="8"/>
        <v>0</v>
      </c>
      <c r="I22" s="3">
        <f t="shared" si="8"/>
        <v>0</v>
      </c>
      <c r="J22" s="3">
        <f t="shared" si="8"/>
        <v>0</v>
      </c>
      <c r="K22" s="3">
        <f t="shared" si="5"/>
        <v>0</v>
      </c>
      <c r="L22" s="3">
        <f t="shared" si="6"/>
        <v>0</v>
      </c>
      <c r="M22" s="3">
        <f t="shared" si="8"/>
        <v>0</v>
      </c>
      <c r="N22" s="3">
        <f t="shared" si="8"/>
        <v>0</v>
      </c>
      <c r="O22" s="3">
        <f t="shared" si="8"/>
        <v>0</v>
      </c>
      <c r="P22" s="3">
        <f t="shared" si="8"/>
        <v>0</v>
      </c>
      <c r="Q22" s="3">
        <f t="shared" si="8"/>
        <v>0</v>
      </c>
      <c r="R22" s="3">
        <f t="shared" si="8"/>
        <v>0</v>
      </c>
      <c r="S22" s="3">
        <f t="shared" si="8"/>
        <v>0</v>
      </c>
      <c r="T22" s="3">
        <f t="shared" si="8"/>
        <v>0</v>
      </c>
      <c r="U22" s="3">
        <f t="shared" si="8"/>
        <v>0</v>
      </c>
      <c r="V22" s="3">
        <f t="shared" si="8"/>
        <v>0</v>
      </c>
      <c r="W22" s="3">
        <f t="shared" si="8"/>
        <v>0</v>
      </c>
      <c r="X22" s="3">
        <f t="shared" si="8"/>
        <v>0</v>
      </c>
      <c r="Y22" s="3">
        <f t="shared" si="8"/>
        <v>0</v>
      </c>
      <c r="Z22" s="3">
        <f t="shared" si="8"/>
        <v>0</v>
      </c>
      <c r="AA22" s="3">
        <f t="shared" si="8"/>
        <v>0</v>
      </c>
    </row>
    <row r="23" spans="1:27" x14ac:dyDescent="0.35">
      <c r="A23" s="778"/>
      <c r="B23" s="11" t="str">
        <f t="shared" si="3"/>
        <v>Heating</v>
      </c>
      <c r="C23" s="3">
        <f t="shared" si="3"/>
        <v>0</v>
      </c>
      <c r="D23" s="3">
        <f t="shared" ref="D23:AA23" si="9">IF(SUM($C$16:$N$16)=0,0,C23+D8)</f>
        <v>0</v>
      </c>
      <c r="E23" s="3">
        <f t="shared" si="9"/>
        <v>58699.399999999987</v>
      </c>
      <c r="F23" s="3">
        <f t="shared" si="9"/>
        <v>165769.99</v>
      </c>
      <c r="G23" s="3">
        <f t="shared" si="9"/>
        <v>214438.44</v>
      </c>
      <c r="H23" s="399">
        <f t="shared" si="9"/>
        <v>562930.47</v>
      </c>
      <c r="I23" s="3">
        <f t="shared" si="9"/>
        <v>650709.5372572327</v>
      </c>
      <c r="J23" s="3">
        <f t="shared" si="9"/>
        <v>696394.36584762577</v>
      </c>
      <c r="K23" s="3">
        <f t="shared" si="5"/>
        <v>732839.23584762577</v>
      </c>
      <c r="L23" s="3">
        <f t="shared" si="6"/>
        <v>771057.11584762577</v>
      </c>
      <c r="M23" s="3">
        <f t="shared" si="9"/>
        <v>1356118.4984263296</v>
      </c>
      <c r="N23" s="3">
        <f t="shared" si="9"/>
        <v>3140803.3425066266</v>
      </c>
      <c r="O23" s="3">
        <f t="shared" si="9"/>
        <v>3140803.3425066266</v>
      </c>
      <c r="P23" s="3">
        <f t="shared" si="9"/>
        <v>3140803.3425066266</v>
      </c>
      <c r="Q23" s="3">
        <f t="shared" si="9"/>
        <v>3140803.3425066266</v>
      </c>
      <c r="R23" s="3">
        <f t="shared" si="9"/>
        <v>3140803.3425066266</v>
      </c>
      <c r="S23" s="3">
        <f t="shared" si="9"/>
        <v>3140803.3425066266</v>
      </c>
      <c r="T23" s="3">
        <f t="shared" si="9"/>
        <v>3140803.3425066266</v>
      </c>
      <c r="U23" s="3">
        <f t="shared" si="9"/>
        <v>3140803.3425066266</v>
      </c>
      <c r="V23" s="3">
        <f t="shared" si="9"/>
        <v>3140803.3425066266</v>
      </c>
      <c r="W23" s="3">
        <f t="shared" si="9"/>
        <v>3140803.3425066266</v>
      </c>
      <c r="X23" s="3">
        <f t="shared" si="9"/>
        <v>3140803.3425066266</v>
      </c>
      <c r="Y23" s="3">
        <f t="shared" si="9"/>
        <v>3140803.3425066266</v>
      </c>
      <c r="Z23" s="3">
        <f t="shared" si="9"/>
        <v>3140803.3425066266</v>
      </c>
      <c r="AA23" s="3">
        <f t="shared" si="9"/>
        <v>3140803.3425066266</v>
      </c>
    </row>
    <row r="24" spans="1:27" x14ac:dyDescent="0.35">
      <c r="A24" s="778"/>
      <c r="B24" s="12" t="str">
        <f t="shared" si="3"/>
        <v>HVAC</v>
      </c>
      <c r="C24" s="3">
        <f t="shared" si="3"/>
        <v>0</v>
      </c>
      <c r="D24" s="3">
        <f t="shared" ref="D24:AA24" si="10">IF(SUM($C$16:$N$16)=0,0,C24+D9)</f>
        <v>0</v>
      </c>
      <c r="E24" s="3">
        <f t="shared" si="10"/>
        <v>0</v>
      </c>
      <c r="F24" s="3">
        <f t="shared" si="10"/>
        <v>1164</v>
      </c>
      <c r="G24" s="3">
        <f t="shared" si="10"/>
        <v>1164</v>
      </c>
      <c r="H24" s="399">
        <f t="shared" si="10"/>
        <v>783529.6100000001</v>
      </c>
      <c r="I24" s="3">
        <f t="shared" si="10"/>
        <v>869208.04083953868</v>
      </c>
      <c r="J24" s="3">
        <f t="shared" si="10"/>
        <v>1137483.0312265016</v>
      </c>
      <c r="K24" s="3">
        <f t="shared" si="5"/>
        <v>1913948.7112265017</v>
      </c>
      <c r="L24" s="3">
        <f t="shared" si="6"/>
        <v>2731123.4112265017</v>
      </c>
      <c r="M24" s="3">
        <f t="shared" si="10"/>
        <v>2732102.7009271267</v>
      </c>
      <c r="N24" s="3">
        <f t="shared" si="10"/>
        <v>2732102.7009271267</v>
      </c>
      <c r="O24" s="3">
        <f t="shared" si="10"/>
        <v>2732102.7009271267</v>
      </c>
      <c r="P24" s="3">
        <f t="shared" si="10"/>
        <v>2732102.7009271267</v>
      </c>
      <c r="Q24" s="3">
        <f t="shared" si="10"/>
        <v>2732102.7009271267</v>
      </c>
      <c r="R24" s="3">
        <f t="shared" si="10"/>
        <v>2732102.7009271267</v>
      </c>
      <c r="S24" s="3">
        <f t="shared" si="10"/>
        <v>2732102.7009271267</v>
      </c>
      <c r="T24" s="3">
        <f t="shared" si="10"/>
        <v>2732102.7009271267</v>
      </c>
      <c r="U24" s="3">
        <f t="shared" si="10"/>
        <v>2732102.7009271267</v>
      </c>
      <c r="V24" s="3">
        <f t="shared" si="10"/>
        <v>2732102.7009271267</v>
      </c>
      <c r="W24" s="3">
        <f t="shared" si="10"/>
        <v>2732102.7009271267</v>
      </c>
      <c r="X24" s="3">
        <f t="shared" si="10"/>
        <v>2732102.7009271267</v>
      </c>
      <c r="Y24" s="3">
        <f t="shared" si="10"/>
        <v>2732102.7009271267</v>
      </c>
      <c r="Z24" s="3">
        <f t="shared" si="10"/>
        <v>2732102.7009271267</v>
      </c>
      <c r="AA24" s="3">
        <f t="shared" si="10"/>
        <v>2732102.7009271267</v>
      </c>
    </row>
    <row r="25" spans="1:27" x14ac:dyDescent="0.35">
      <c r="A25" s="778"/>
      <c r="B25" s="11" t="str">
        <f t="shared" si="3"/>
        <v>Lighting</v>
      </c>
      <c r="C25" s="3">
        <f t="shared" si="3"/>
        <v>0</v>
      </c>
      <c r="D25" s="3">
        <f t="shared" ref="D25:AA25" si="11">IF(SUM($C$16:$N$16)=0,0,C25+D10)</f>
        <v>25094.6</v>
      </c>
      <c r="E25" s="3">
        <f t="shared" si="11"/>
        <v>85054.079999999987</v>
      </c>
      <c r="F25" s="3">
        <f t="shared" si="11"/>
        <v>93849.62999999999</v>
      </c>
      <c r="G25" s="3">
        <f t="shared" si="11"/>
        <v>572478.87</v>
      </c>
      <c r="H25" s="399">
        <f t="shared" si="11"/>
        <v>732567.99</v>
      </c>
      <c r="I25" s="3">
        <f t="shared" si="11"/>
        <v>1217149.2229528427</v>
      </c>
      <c r="J25" s="3">
        <f t="shared" si="11"/>
        <v>1399308.0639559065</v>
      </c>
      <c r="K25" s="3">
        <f t="shared" si="5"/>
        <v>1563937.2039559064</v>
      </c>
      <c r="L25" s="3">
        <f t="shared" si="6"/>
        <v>1703948.3039559063</v>
      </c>
      <c r="M25" s="3">
        <f t="shared" si="11"/>
        <v>1808602.5535710265</v>
      </c>
      <c r="N25" s="3">
        <f t="shared" si="11"/>
        <v>2966278.3182914201</v>
      </c>
      <c r="O25" s="3">
        <f t="shared" si="11"/>
        <v>2966278.3182914201</v>
      </c>
      <c r="P25" s="3">
        <f t="shared" si="11"/>
        <v>2966278.3182914201</v>
      </c>
      <c r="Q25" s="3">
        <f t="shared" si="11"/>
        <v>2966278.3182914201</v>
      </c>
      <c r="R25" s="3">
        <f t="shared" si="11"/>
        <v>2966278.3182914201</v>
      </c>
      <c r="S25" s="3">
        <f t="shared" si="11"/>
        <v>2966278.3182914201</v>
      </c>
      <c r="T25" s="3">
        <f t="shared" si="11"/>
        <v>2966278.3182914201</v>
      </c>
      <c r="U25" s="3">
        <f t="shared" si="11"/>
        <v>2966278.3182914201</v>
      </c>
      <c r="V25" s="3">
        <f t="shared" si="11"/>
        <v>2966278.3182914201</v>
      </c>
      <c r="W25" s="3">
        <f t="shared" si="11"/>
        <v>2966278.3182914201</v>
      </c>
      <c r="X25" s="3">
        <f t="shared" si="11"/>
        <v>2966278.3182914201</v>
      </c>
      <c r="Y25" s="3">
        <f t="shared" si="11"/>
        <v>2966278.3182914201</v>
      </c>
      <c r="Z25" s="3">
        <f t="shared" si="11"/>
        <v>2966278.3182914201</v>
      </c>
      <c r="AA25" s="3">
        <f t="shared" si="11"/>
        <v>2966278.3182914201</v>
      </c>
    </row>
    <row r="26" spans="1:27" x14ac:dyDescent="0.35">
      <c r="A26" s="778"/>
      <c r="B26" s="11" t="str">
        <f t="shared" si="3"/>
        <v>Miscellaneous</v>
      </c>
      <c r="C26" s="3">
        <f t="shared" si="3"/>
        <v>0</v>
      </c>
      <c r="D26" s="3">
        <f t="shared" ref="D26:AA26" si="12">IF(SUM($C$16:$N$16)=0,0,C26+D11)</f>
        <v>0</v>
      </c>
      <c r="E26" s="3">
        <f t="shared" si="12"/>
        <v>307.8</v>
      </c>
      <c r="F26" s="3">
        <f t="shared" si="12"/>
        <v>307.8</v>
      </c>
      <c r="G26" s="3">
        <f t="shared" si="12"/>
        <v>307.8</v>
      </c>
      <c r="H26" s="399">
        <f t="shared" si="12"/>
        <v>4453.4000000000005</v>
      </c>
      <c r="I26" s="3">
        <f t="shared" si="12"/>
        <v>8914.5598541259678</v>
      </c>
      <c r="J26" s="3">
        <f t="shared" si="12"/>
        <v>64405.180184936507</v>
      </c>
      <c r="K26" s="3">
        <f t="shared" si="5"/>
        <v>105044.4601849365</v>
      </c>
      <c r="L26" s="3">
        <f t="shared" si="6"/>
        <v>106583.4601849365</v>
      </c>
      <c r="M26" s="3">
        <f t="shared" si="12"/>
        <v>106757.82492836627</v>
      </c>
      <c r="N26" s="3">
        <f t="shared" si="12"/>
        <v>106757.82492836627</v>
      </c>
      <c r="O26" s="3">
        <f t="shared" si="12"/>
        <v>106757.82492836627</v>
      </c>
      <c r="P26" s="3">
        <f t="shared" si="12"/>
        <v>106757.82492836627</v>
      </c>
      <c r="Q26" s="3">
        <f t="shared" si="12"/>
        <v>106757.82492836627</v>
      </c>
      <c r="R26" s="3">
        <f t="shared" si="12"/>
        <v>106757.82492836627</v>
      </c>
      <c r="S26" s="3">
        <f t="shared" si="12"/>
        <v>106757.82492836627</v>
      </c>
      <c r="T26" s="3">
        <f t="shared" si="12"/>
        <v>106757.82492836627</v>
      </c>
      <c r="U26" s="3">
        <f t="shared" si="12"/>
        <v>106757.82492836627</v>
      </c>
      <c r="V26" s="3">
        <f t="shared" si="12"/>
        <v>106757.82492836627</v>
      </c>
      <c r="W26" s="3">
        <f t="shared" si="12"/>
        <v>106757.82492836627</v>
      </c>
      <c r="X26" s="3">
        <f t="shared" si="12"/>
        <v>106757.82492836627</v>
      </c>
      <c r="Y26" s="3">
        <f t="shared" si="12"/>
        <v>106757.82492836627</v>
      </c>
      <c r="Z26" s="3">
        <f t="shared" si="12"/>
        <v>106757.82492836627</v>
      </c>
      <c r="AA26" s="3">
        <f t="shared" si="12"/>
        <v>106757.82492836627</v>
      </c>
    </row>
    <row r="27" spans="1:27" x14ac:dyDescent="0.35">
      <c r="A27" s="778"/>
      <c r="B27" s="11" t="str">
        <f t="shared" si="3"/>
        <v>Pool Spa</v>
      </c>
      <c r="C27" s="3">
        <f t="shared" si="3"/>
        <v>0</v>
      </c>
      <c r="D27" s="3">
        <f t="shared" ref="D27:AA27" si="13">IF(SUM($C$16:$N$16)=0,0,C27+D12)</f>
        <v>0</v>
      </c>
      <c r="E27" s="3">
        <f t="shared" si="13"/>
        <v>0</v>
      </c>
      <c r="F27" s="3">
        <f t="shared" si="13"/>
        <v>0</v>
      </c>
      <c r="G27" s="3">
        <f t="shared" si="13"/>
        <v>0</v>
      </c>
      <c r="H27" s="399">
        <f t="shared" si="13"/>
        <v>0</v>
      </c>
      <c r="I27" s="3">
        <f t="shared" si="13"/>
        <v>0</v>
      </c>
      <c r="J27" s="3">
        <f t="shared" si="13"/>
        <v>0</v>
      </c>
      <c r="K27" s="3">
        <f t="shared" si="5"/>
        <v>0</v>
      </c>
      <c r="L27" s="3">
        <f t="shared" si="6"/>
        <v>0</v>
      </c>
      <c r="M27" s="3">
        <f t="shared" si="13"/>
        <v>0</v>
      </c>
      <c r="N27" s="3">
        <f t="shared" si="13"/>
        <v>0</v>
      </c>
      <c r="O27" s="3">
        <f t="shared" si="13"/>
        <v>0</v>
      </c>
      <c r="P27" s="3">
        <f t="shared" si="13"/>
        <v>0</v>
      </c>
      <c r="Q27" s="3">
        <f t="shared" si="13"/>
        <v>0</v>
      </c>
      <c r="R27" s="3">
        <f t="shared" si="13"/>
        <v>0</v>
      </c>
      <c r="S27" s="3">
        <f t="shared" si="13"/>
        <v>0</v>
      </c>
      <c r="T27" s="3">
        <f t="shared" si="13"/>
        <v>0</v>
      </c>
      <c r="U27" s="3">
        <f t="shared" si="13"/>
        <v>0</v>
      </c>
      <c r="V27" s="3">
        <f t="shared" si="13"/>
        <v>0</v>
      </c>
      <c r="W27" s="3">
        <f t="shared" si="13"/>
        <v>0</v>
      </c>
      <c r="X27" s="3">
        <f t="shared" si="13"/>
        <v>0</v>
      </c>
      <c r="Y27" s="3">
        <f t="shared" si="13"/>
        <v>0</v>
      </c>
      <c r="Z27" s="3">
        <f t="shared" si="13"/>
        <v>0</v>
      </c>
      <c r="AA27" s="3">
        <f t="shared" si="13"/>
        <v>0</v>
      </c>
    </row>
    <row r="28" spans="1:27" x14ac:dyDescent="0.35">
      <c r="A28" s="778"/>
      <c r="B28" s="11" t="str">
        <f t="shared" si="3"/>
        <v>Refrigeration</v>
      </c>
      <c r="C28" s="3">
        <f t="shared" si="3"/>
        <v>0</v>
      </c>
      <c r="D28" s="3">
        <f t="shared" ref="D28:AA28" si="14">IF(SUM($C$16:$N$16)=0,0,C28+D13)</f>
        <v>0</v>
      </c>
      <c r="E28" s="3">
        <f t="shared" si="14"/>
        <v>0</v>
      </c>
      <c r="F28" s="3">
        <f t="shared" si="14"/>
        <v>0</v>
      </c>
      <c r="G28" s="3">
        <f t="shared" si="14"/>
        <v>0</v>
      </c>
      <c r="H28" s="399">
        <f t="shared" si="14"/>
        <v>564.66</v>
      </c>
      <c r="I28" s="3">
        <f t="shared" si="14"/>
        <v>4517.2798120117177</v>
      </c>
      <c r="J28" s="3">
        <f t="shared" si="14"/>
        <v>9034.5595971679668</v>
      </c>
      <c r="K28" s="3">
        <f t="shared" si="5"/>
        <v>9034.5595971679668</v>
      </c>
      <c r="L28" s="3">
        <f t="shared" si="6"/>
        <v>11857.859597167966</v>
      </c>
      <c r="M28" s="3">
        <f t="shared" si="14"/>
        <v>50736.104973030597</v>
      </c>
      <c r="N28" s="3">
        <f t="shared" si="14"/>
        <v>153661.66821197316</v>
      </c>
      <c r="O28" s="3">
        <f t="shared" si="14"/>
        <v>153661.66821197316</v>
      </c>
      <c r="P28" s="3">
        <f t="shared" si="14"/>
        <v>153661.66821197316</v>
      </c>
      <c r="Q28" s="3">
        <f t="shared" si="14"/>
        <v>153661.66821197316</v>
      </c>
      <c r="R28" s="3">
        <f t="shared" si="14"/>
        <v>153661.66821197316</v>
      </c>
      <c r="S28" s="3">
        <f t="shared" si="14"/>
        <v>153661.66821197316</v>
      </c>
      <c r="T28" s="3">
        <f t="shared" si="14"/>
        <v>153661.66821197316</v>
      </c>
      <c r="U28" s="3">
        <f t="shared" si="14"/>
        <v>153661.66821197316</v>
      </c>
      <c r="V28" s="3">
        <f t="shared" si="14"/>
        <v>153661.66821197316</v>
      </c>
      <c r="W28" s="3">
        <f t="shared" si="14"/>
        <v>153661.66821197316</v>
      </c>
      <c r="X28" s="3">
        <f t="shared" si="14"/>
        <v>153661.66821197316</v>
      </c>
      <c r="Y28" s="3">
        <f t="shared" si="14"/>
        <v>153661.66821197316</v>
      </c>
      <c r="Z28" s="3">
        <f t="shared" si="14"/>
        <v>153661.66821197316</v>
      </c>
      <c r="AA28" s="3">
        <f t="shared" si="14"/>
        <v>153661.66821197316</v>
      </c>
    </row>
    <row r="29" spans="1:27" ht="15" customHeight="1" x14ac:dyDescent="0.35">
      <c r="A29" s="778"/>
      <c r="B29" s="11" t="str">
        <f t="shared" si="3"/>
        <v>Water Heating</v>
      </c>
      <c r="C29" s="3">
        <f t="shared" si="3"/>
        <v>0</v>
      </c>
      <c r="D29" s="3">
        <f t="shared" ref="D29:AA29" si="15">IF(SUM($C$16:$N$16)=0,0,C29+D14)</f>
        <v>0</v>
      </c>
      <c r="E29" s="3">
        <f t="shared" si="15"/>
        <v>3226.5499999999993</v>
      </c>
      <c r="F29" s="3">
        <f t="shared" si="15"/>
        <v>4394.869999999999</v>
      </c>
      <c r="G29" s="3">
        <f t="shared" si="15"/>
        <v>4394.869999999999</v>
      </c>
      <c r="H29" s="399">
        <f t="shared" si="15"/>
        <v>145266.76999999999</v>
      </c>
      <c r="I29" s="3">
        <f t="shared" si="15"/>
        <v>146705.99998210906</v>
      </c>
      <c r="J29" s="3">
        <f t="shared" si="15"/>
        <v>153106.5599198532</v>
      </c>
      <c r="K29" s="3">
        <f t="shared" si="5"/>
        <v>156145.51991985319</v>
      </c>
      <c r="L29" s="3">
        <f t="shared" si="6"/>
        <v>161531.4299198532</v>
      </c>
      <c r="M29" s="3">
        <f t="shared" si="15"/>
        <v>216035.52061928716</v>
      </c>
      <c r="N29" s="3">
        <f t="shared" si="15"/>
        <v>414685.31245295063</v>
      </c>
      <c r="O29" s="3">
        <f t="shared" si="15"/>
        <v>414685.31245295063</v>
      </c>
      <c r="P29" s="3">
        <f t="shared" si="15"/>
        <v>414685.31245295063</v>
      </c>
      <c r="Q29" s="3">
        <f t="shared" si="15"/>
        <v>414685.31245295063</v>
      </c>
      <c r="R29" s="3">
        <f t="shared" si="15"/>
        <v>414685.31245295063</v>
      </c>
      <c r="S29" s="3">
        <f t="shared" si="15"/>
        <v>414685.31245295063</v>
      </c>
      <c r="T29" s="3">
        <f t="shared" si="15"/>
        <v>414685.31245295063</v>
      </c>
      <c r="U29" s="3">
        <f t="shared" si="15"/>
        <v>414685.31245295063</v>
      </c>
      <c r="V29" s="3">
        <f t="shared" si="15"/>
        <v>414685.31245295063</v>
      </c>
      <c r="W29" s="3">
        <f t="shared" si="15"/>
        <v>414685.31245295063</v>
      </c>
      <c r="X29" s="3">
        <f t="shared" si="15"/>
        <v>414685.31245295063</v>
      </c>
      <c r="Y29" s="3">
        <f t="shared" si="15"/>
        <v>414685.31245295063</v>
      </c>
      <c r="Z29" s="3">
        <f t="shared" si="15"/>
        <v>414685.31245295063</v>
      </c>
      <c r="AA29" s="3">
        <f t="shared" si="15"/>
        <v>414685.31245295063</v>
      </c>
    </row>
    <row r="30" spans="1:27" ht="15" customHeight="1" x14ac:dyDescent="0.35">
      <c r="A30" s="778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customHeight="1" thickBot="1" x14ac:dyDescent="0.4">
      <c r="A31" s="779"/>
      <c r="B31" s="255" t="str">
        <f t="shared" si="3"/>
        <v>Monthly kWh</v>
      </c>
      <c r="C31" s="256">
        <f>SUM(C20:C30)</f>
        <v>0</v>
      </c>
      <c r="D31" s="256">
        <f t="shared" ref="D31:AA31" si="16">SUM(D20:D30)</f>
        <v>25094.6</v>
      </c>
      <c r="E31" s="256">
        <f t="shared" si="16"/>
        <v>190121.18999999994</v>
      </c>
      <c r="F31" s="256">
        <f t="shared" si="16"/>
        <v>340383.41</v>
      </c>
      <c r="G31" s="256">
        <f t="shared" si="16"/>
        <v>901032.66</v>
      </c>
      <c r="H31" s="256">
        <f t="shared" si="16"/>
        <v>2504610.25</v>
      </c>
      <c r="I31" s="256">
        <f t="shared" si="16"/>
        <v>3520064.559718552</v>
      </c>
      <c r="J31" s="256">
        <f t="shared" si="16"/>
        <v>4333656.8907741066</v>
      </c>
      <c r="K31" s="256">
        <f t="shared" si="16"/>
        <v>5602496.6407741066</v>
      </c>
      <c r="L31" s="256">
        <f t="shared" si="16"/>
        <v>6752736.0507741049</v>
      </c>
      <c r="M31" s="256">
        <f t="shared" si="16"/>
        <v>8263726.5028529512</v>
      </c>
      <c r="N31" s="256">
        <f t="shared" si="16"/>
        <v>11871612.097845634</v>
      </c>
      <c r="O31" s="256">
        <f t="shared" si="16"/>
        <v>11871612.097845634</v>
      </c>
      <c r="P31" s="256">
        <f t="shared" si="16"/>
        <v>11871612.097845634</v>
      </c>
      <c r="Q31" s="256">
        <f t="shared" si="16"/>
        <v>11871612.097845634</v>
      </c>
      <c r="R31" s="256">
        <f t="shared" si="16"/>
        <v>11871612.097845634</v>
      </c>
      <c r="S31" s="256">
        <f t="shared" si="16"/>
        <v>11871612.097845634</v>
      </c>
      <c r="T31" s="256">
        <f t="shared" si="16"/>
        <v>11871612.097845634</v>
      </c>
      <c r="U31" s="256">
        <f t="shared" si="16"/>
        <v>11871612.097845634</v>
      </c>
      <c r="V31" s="256">
        <f t="shared" si="16"/>
        <v>11871612.097845634</v>
      </c>
      <c r="W31" s="256">
        <f t="shared" si="16"/>
        <v>11871612.097845634</v>
      </c>
      <c r="X31" s="256">
        <f t="shared" si="16"/>
        <v>11871612.097845634</v>
      </c>
      <c r="Y31" s="256">
        <f t="shared" si="16"/>
        <v>11871612.097845634</v>
      </c>
      <c r="Z31" s="256">
        <f t="shared" si="16"/>
        <v>11871612.097845634</v>
      </c>
      <c r="AA31" s="256">
        <f t="shared" si="16"/>
        <v>11871612.097845634</v>
      </c>
    </row>
    <row r="32" spans="1:27" s="42" customFormat="1" x14ac:dyDescent="0.35">
      <c r="A32" s="8"/>
      <c r="B32" s="281"/>
      <c r="C32" s="9"/>
      <c r="D32" s="281"/>
      <c r="E32" s="9"/>
      <c r="F32" s="281"/>
      <c r="G32" s="281"/>
      <c r="H32" s="9"/>
      <c r="I32" s="281"/>
      <c r="J32" s="281"/>
      <c r="K32" s="9"/>
      <c r="L32" s="281"/>
      <c r="M32" s="281"/>
      <c r="N32" s="346" t="s">
        <v>214</v>
      </c>
      <c r="O32" s="345">
        <f>SUM(C5:N15)</f>
        <v>11871612.097845638</v>
      </c>
      <c r="P32" s="281"/>
      <c r="Q32" s="9"/>
      <c r="R32" s="281"/>
      <c r="S32" s="281"/>
      <c r="T32" s="9"/>
      <c r="U32" s="281"/>
      <c r="V32" s="281"/>
      <c r="W32" s="9"/>
      <c r="X32" s="281"/>
      <c r="Y32" s="281"/>
      <c r="Z32" s="9"/>
      <c r="AA32" s="281"/>
    </row>
    <row r="33" spans="1:27" s="42" customFormat="1" ht="15" thickBot="1" x14ac:dyDescent="0.4"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572" t="s">
        <v>300</v>
      </c>
      <c r="V33" s="140"/>
      <c r="W33" s="140"/>
      <c r="X33" s="140"/>
      <c r="Y33" s="140"/>
      <c r="Z33" s="140"/>
      <c r="AA33" s="140"/>
    </row>
    <row r="34" spans="1:27" ht="16" thickBot="1" x14ac:dyDescent="0.4">
      <c r="A34" s="780" t="s">
        <v>16</v>
      </c>
      <c r="B34" s="17" t="s">
        <v>10</v>
      </c>
      <c r="C34" s="156">
        <f>C$4</f>
        <v>44562</v>
      </c>
      <c r="D34" s="156">
        <f t="shared" ref="D34:AA34" si="17">D$4</f>
        <v>44593</v>
      </c>
      <c r="E34" s="156">
        <f t="shared" si="17"/>
        <v>44621</v>
      </c>
      <c r="F34" s="156">
        <f t="shared" si="17"/>
        <v>44652</v>
      </c>
      <c r="G34" s="156">
        <f t="shared" si="17"/>
        <v>44682</v>
      </c>
      <c r="H34" s="156">
        <f t="shared" si="17"/>
        <v>44713</v>
      </c>
      <c r="I34" s="156">
        <f t="shared" si="17"/>
        <v>44743</v>
      </c>
      <c r="J34" s="156">
        <f t="shared" si="17"/>
        <v>44774</v>
      </c>
      <c r="K34" s="156">
        <f t="shared" si="17"/>
        <v>44805</v>
      </c>
      <c r="L34" s="156">
        <f t="shared" si="17"/>
        <v>44835</v>
      </c>
      <c r="M34" s="156">
        <f t="shared" si="17"/>
        <v>44866</v>
      </c>
      <c r="N34" s="156">
        <f t="shared" si="17"/>
        <v>44896</v>
      </c>
      <c r="O34" s="156">
        <f t="shared" si="17"/>
        <v>44927</v>
      </c>
      <c r="P34" s="156">
        <f t="shared" si="17"/>
        <v>44958</v>
      </c>
      <c r="Q34" s="156">
        <f t="shared" si="17"/>
        <v>44986</v>
      </c>
      <c r="R34" s="156">
        <f t="shared" si="17"/>
        <v>45017</v>
      </c>
      <c r="S34" s="156">
        <f t="shared" si="17"/>
        <v>45047</v>
      </c>
      <c r="T34" s="156">
        <f t="shared" si="17"/>
        <v>45078</v>
      </c>
      <c r="U34" s="156">
        <f t="shared" si="17"/>
        <v>45108</v>
      </c>
      <c r="V34" s="156">
        <f t="shared" si="17"/>
        <v>45139</v>
      </c>
      <c r="W34" s="156">
        <f t="shared" si="17"/>
        <v>45170</v>
      </c>
      <c r="X34" s="156">
        <f t="shared" si="17"/>
        <v>45200</v>
      </c>
      <c r="Y34" s="156">
        <f t="shared" si="17"/>
        <v>45231</v>
      </c>
      <c r="Z34" s="156">
        <f t="shared" si="17"/>
        <v>45261</v>
      </c>
      <c r="AA34" s="156">
        <f t="shared" si="17"/>
        <v>45292</v>
      </c>
    </row>
    <row r="35" spans="1:27" ht="15" customHeight="1" x14ac:dyDescent="0.35">
      <c r="A35" s="781"/>
      <c r="B35" s="11" t="str">
        <f t="shared" ref="B35:B46" si="18">B20</f>
        <v>Building Shell</v>
      </c>
      <c r="C35" s="3">
        <v>0</v>
      </c>
      <c r="D35" s="3">
        <v>0</v>
      </c>
      <c r="E35" s="3">
        <v>0</v>
      </c>
      <c r="F35" s="3">
        <v>0</v>
      </c>
      <c r="G35" s="3">
        <f>F35</f>
        <v>0</v>
      </c>
      <c r="H35" s="3">
        <f t="shared" ref="H35:AA35" si="19">G35</f>
        <v>0</v>
      </c>
      <c r="I35" s="3">
        <f t="shared" si="19"/>
        <v>0</v>
      </c>
      <c r="J35" s="3">
        <f t="shared" si="19"/>
        <v>0</v>
      </c>
      <c r="K35" s="3">
        <f t="shared" si="19"/>
        <v>0</v>
      </c>
      <c r="L35" s="3">
        <f t="shared" si="19"/>
        <v>0</v>
      </c>
      <c r="M35" s="3">
        <f t="shared" si="19"/>
        <v>0</v>
      </c>
      <c r="N35" s="3">
        <f t="shared" si="19"/>
        <v>0</v>
      </c>
      <c r="O35" s="3">
        <f t="shared" si="19"/>
        <v>0</v>
      </c>
      <c r="P35" s="3">
        <f t="shared" si="19"/>
        <v>0</v>
      </c>
      <c r="Q35" s="3">
        <f t="shared" ref="Q35:Q45" si="20">P35</f>
        <v>0</v>
      </c>
      <c r="R35" s="3">
        <f t="shared" ref="R35:R45" si="21">Q35</f>
        <v>0</v>
      </c>
      <c r="S35" s="3">
        <f t="shared" si="19"/>
        <v>0</v>
      </c>
      <c r="T35" s="3">
        <f t="shared" si="19"/>
        <v>0</v>
      </c>
      <c r="U35" s="399">
        <f>H20</f>
        <v>29428.960000000006</v>
      </c>
      <c r="V35" s="3">
        <f t="shared" si="19"/>
        <v>29428.960000000006</v>
      </c>
      <c r="W35" s="3">
        <f t="shared" si="19"/>
        <v>29428.960000000006</v>
      </c>
      <c r="X35" s="3">
        <f t="shared" si="19"/>
        <v>29428.960000000006</v>
      </c>
      <c r="Y35" s="3">
        <f t="shared" si="19"/>
        <v>29428.960000000006</v>
      </c>
      <c r="Z35" s="3">
        <f t="shared" si="19"/>
        <v>29428.960000000006</v>
      </c>
      <c r="AA35" s="3">
        <f t="shared" si="19"/>
        <v>29428.960000000006</v>
      </c>
    </row>
    <row r="36" spans="1:27" x14ac:dyDescent="0.35">
      <c r="A36" s="781"/>
      <c r="B36" s="12" t="str">
        <f t="shared" si="18"/>
        <v>Cooling</v>
      </c>
      <c r="C36" s="3">
        <v>0</v>
      </c>
      <c r="D36" s="3">
        <v>0</v>
      </c>
      <c r="E36" s="3">
        <v>0</v>
      </c>
      <c r="F36" s="3">
        <v>0</v>
      </c>
      <c r="G36" s="3">
        <f t="shared" ref="G36:AA36" si="22">F36</f>
        <v>0</v>
      </c>
      <c r="H36" s="3">
        <f t="shared" si="22"/>
        <v>0</v>
      </c>
      <c r="I36" s="3">
        <f t="shared" si="22"/>
        <v>0</v>
      </c>
      <c r="J36" s="3">
        <f t="shared" si="22"/>
        <v>0</v>
      </c>
      <c r="K36" s="3">
        <f t="shared" si="22"/>
        <v>0</v>
      </c>
      <c r="L36" s="3">
        <f t="shared" si="22"/>
        <v>0</v>
      </c>
      <c r="M36" s="3">
        <f t="shared" si="22"/>
        <v>0</v>
      </c>
      <c r="N36" s="3">
        <f t="shared" si="22"/>
        <v>0</v>
      </c>
      <c r="O36" s="3">
        <f t="shared" si="22"/>
        <v>0</v>
      </c>
      <c r="P36" s="3">
        <f t="shared" si="22"/>
        <v>0</v>
      </c>
      <c r="Q36" s="3">
        <f t="shared" si="20"/>
        <v>0</v>
      </c>
      <c r="R36" s="3">
        <f t="shared" si="21"/>
        <v>0</v>
      </c>
      <c r="S36" s="3">
        <f t="shared" si="22"/>
        <v>0</v>
      </c>
      <c r="T36" s="3">
        <f t="shared" si="22"/>
        <v>0</v>
      </c>
      <c r="U36" s="399">
        <f t="shared" ref="U36:U44" si="23">H21</f>
        <v>245868.39</v>
      </c>
      <c r="V36" s="3">
        <f t="shared" si="22"/>
        <v>245868.39</v>
      </c>
      <c r="W36" s="3">
        <f t="shared" si="22"/>
        <v>245868.39</v>
      </c>
      <c r="X36" s="3">
        <f t="shared" si="22"/>
        <v>245868.39</v>
      </c>
      <c r="Y36" s="3">
        <f t="shared" si="22"/>
        <v>245868.39</v>
      </c>
      <c r="Z36" s="3">
        <f t="shared" si="22"/>
        <v>245868.39</v>
      </c>
      <c r="AA36" s="3">
        <f t="shared" si="22"/>
        <v>245868.39</v>
      </c>
    </row>
    <row r="37" spans="1:27" x14ac:dyDescent="0.35">
      <c r="A37" s="781"/>
      <c r="B37" s="11" t="str">
        <f t="shared" si="18"/>
        <v>Freezer</v>
      </c>
      <c r="C37" s="3">
        <v>0</v>
      </c>
      <c r="D37" s="3">
        <v>0</v>
      </c>
      <c r="E37" s="3">
        <v>0</v>
      </c>
      <c r="F37" s="3">
        <v>0</v>
      </c>
      <c r="G37" s="3">
        <f t="shared" ref="G37:AA37" si="24">F37</f>
        <v>0</v>
      </c>
      <c r="H37" s="3">
        <f t="shared" si="24"/>
        <v>0</v>
      </c>
      <c r="I37" s="3">
        <f t="shared" si="24"/>
        <v>0</v>
      </c>
      <c r="J37" s="3">
        <f t="shared" si="24"/>
        <v>0</v>
      </c>
      <c r="K37" s="3">
        <f t="shared" si="24"/>
        <v>0</v>
      </c>
      <c r="L37" s="3">
        <f t="shared" si="24"/>
        <v>0</v>
      </c>
      <c r="M37" s="3">
        <f t="shared" si="24"/>
        <v>0</v>
      </c>
      <c r="N37" s="3">
        <f t="shared" si="24"/>
        <v>0</v>
      </c>
      <c r="O37" s="3">
        <f t="shared" si="24"/>
        <v>0</v>
      </c>
      <c r="P37" s="3">
        <f t="shared" si="24"/>
        <v>0</v>
      </c>
      <c r="Q37" s="3">
        <f t="shared" si="20"/>
        <v>0</v>
      </c>
      <c r="R37" s="3">
        <f t="shared" si="21"/>
        <v>0</v>
      </c>
      <c r="S37" s="3">
        <f t="shared" si="24"/>
        <v>0</v>
      </c>
      <c r="T37" s="3">
        <f t="shared" si="24"/>
        <v>0</v>
      </c>
      <c r="U37" s="399">
        <f t="shared" si="23"/>
        <v>0</v>
      </c>
      <c r="V37" s="3">
        <f t="shared" si="24"/>
        <v>0</v>
      </c>
      <c r="W37" s="3">
        <f t="shared" si="24"/>
        <v>0</v>
      </c>
      <c r="X37" s="3">
        <f t="shared" si="24"/>
        <v>0</v>
      </c>
      <c r="Y37" s="3">
        <f t="shared" si="24"/>
        <v>0</v>
      </c>
      <c r="Z37" s="3">
        <f t="shared" si="24"/>
        <v>0</v>
      </c>
      <c r="AA37" s="3">
        <f t="shared" si="24"/>
        <v>0</v>
      </c>
    </row>
    <row r="38" spans="1:27" x14ac:dyDescent="0.35">
      <c r="A38" s="781"/>
      <c r="B38" s="11" t="str">
        <f t="shared" si="18"/>
        <v>Heating</v>
      </c>
      <c r="C38" s="3">
        <v>0</v>
      </c>
      <c r="D38" s="3">
        <v>0</v>
      </c>
      <c r="E38" s="3">
        <v>0</v>
      </c>
      <c r="F38" s="3">
        <v>0</v>
      </c>
      <c r="G38" s="3">
        <f t="shared" ref="G38:AA38" si="25">F38</f>
        <v>0</v>
      </c>
      <c r="H38" s="3">
        <f t="shared" si="25"/>
        <v>0</v>
      </c>
      <c r="I38" s="3">
        <f t="shared" si="25"/>
        <v>0</v>
      </c>
      <c r="J38" s="3">
        <f t="shared" si="25"/>
        <v>0</v>
      </c>
      <c r="K38" s="3">
        <f t="shared" si="25"/>
        <v>0</v>
      </c>
      <c r="L38" s="3">
        <f t="shared" si="25"/>
        <v>0</v>
      </c>
      <c r="M38" s="3">
        <f t="shared" si="25"/>
        <v>0</v>
      </c>
      <c r="N38" s="3">
        <f t="shared" si="25"/>
        <v>0</v>
      </c>
      <c r="O38" s="3">
        <f t="shared" si="25"/>
        <v>0</v>
      </c>
      <c r="P38" s="3">
        <f t="shared" si="25"/>
        <v>0</v>
      </c>
      <c r="Q38" s="3">
        <f t="shared" si="20"/>
        <v>0</v>
      </c>
      <c r="R38" s="3">
        <f t="shared" si="21"/>
        <v>0</v>
      </c>
      <c r="S38" s="3">
        <f t="shared" si="25"/>
        <v>0</v>
      </c>
      <c r="T38" s="3">
        <f t="shared" si="25"/>
        <v>0</v>
      </c>
      <c r="U38" s="399">
        <f t="shared" si="23"/>
        <v>562930.47</v>
      </c>
      <c r="V38" s="3">
        <f t="shared" si="25"/>
        <v>562930.47</v>
      </c>
      <c r="W38" s="3">
        <f t="shared" si="25"/>
        <v>562930.47</v>
      </c>
      <c r="X38" s="3">
        <f t="shared" si="25"/>
        <v>562930.47</v>
      </c>
      <c r="Y38" s="3">
        <f t="shared" si="25"/>
        <v>562930.47</v>
      </c>
      <c r="Z38" s="3">
        <f t="shared" si="25"/>
        <v>562930.47</v>
      </c>
      <c r="AA38" s="3">
        <f t="shared" si="25"/>
        <v>562930.47</v>
      </c>
    </row>
    <row r="39" spans="1:27" x14ac:dyDescent="0.35">
      <c r="A39" s="781"/>
      <c r="B39" s="12" t="str">
        <f t="shared" si="18"/>
        <v>HVAC</v>
      </c>
      <c r="C39" s="3">
        <v>0</v>
      </c>
      <c r="D39" s="3">
        <v>0</v>
      </c>
      <c r="E39" s="3">
        <v>0</v>
      </c>
      <c r="F39" s="3">
        <v>0</v>
      </c>
      <c r="G39" s="3">
        <f t="shared" ref="G39:AA39" si="26">F39</f>
        <v>0</v>
      </c>
      <c r="H39" s="3">
        <f t="shared" si="26"/>
        <v>0</v>
      </c>
      <c r="I39" s="3">
        <f t="shared" si="26"/>
        <v>0</v>
      </c>
      <c r="J39" s="3">
        <f t="shared" si="26"/>
        <v>0</v>
      </c>
      <c r="K39" s="3">
        <f t="shared" si="26"/>
        <v>0</v>
      </c>
      <c r="L39" s="3">
        <f t="shared" si="26"/>
        <v>0</v>
      </c>
      <c r="M39" s="3">
        <f t="shared" si="26"/>
        <v>0</v>
      </c>
      <c r="N39" s="3">
        <f t="shared" si="26"/>
        <v>0</v>
      </c>
      <c r="O39" s="3">
        <f t="shared" si="26"/>
        <v>0</v>
      </c>
      <c r="P39" s="3">
        <f t="shared" si="26"/>
        <v>0</v>
      </c>
      <c r="Q39" s="3">
        <f t="shared" si="20"/>
        <v>0</v>
      </c>
      <c r="R39" s="3">
        <f t="shared" si="21"/>
        <v>0</v>
      </c>
      <c r="S39" s="3">
        <f t="shared" si="26"/>
        <v>0</v>
      </c>
      <c r="T39" s="3">
        <f t="shared" si="26"/>
        <v>0</v>
      </c>
      <c r="U39" s="399">
        <f t="shared" si="23"/>
        <v>783529.6100000001</v>
      </c>
      <c r="V39" s="3">
        <f t="shared" si="26"/>
        <v>783529.6100000001</v>
      </c>
      <c r="W39" s="3">
        <f t="shared" si="26"/>
        <v>783529.6100000001</v>
      </c>
      <c r="X39" s="3">
        <f t="shared" si="26"/>
        <v>783529.6100000001</v>
      </c>
      <c r="Y39" s="3">
        <f t="shared" si="26"/>
        <v>783529.6100000001</v>
      </c>
      <c r="Z39" s="3">
        <f t="shared" si="26"/>
        <v>783529.6100000001</v>
      </c>
      <c r="AA39" s="3">
        <f t="shared" si="26"/>
        <v>783529.6100000001</v>
      </c>
    </row>
    <row r="40" spans="1:27" x14ac:dyDescent="0.35">
      <c r="A40" s="781"/>
      <c r="B40" s="11" t="str">
        <f t="shared" si="18"/>
        <v>Lighting</v>
      </c>
      <c r="C40" s="3">
        <v>0</v>
      </c>
      <c r="D40" s="3">
        <v>0</v>
      </c>
      <c r="E40" s="3">
        <v>0</v>
      </c>
      <c r="F40" s="3">
        <v>0</v>
      </c>
      <c r="G40" s="3">
        <f t="shared" ref="G40:AA40" si="27">F40</f>
        <v>0</v>
      </c>
      <c r="H40" s="3">
        <f t="shared" si="27"/>
        <v>0</v>
      </c>
      <c r="I40" s="3">
        <f t="shared" si="27"/>
        <v>0</v>
      </c>
      <c r="J40" s="3">
        <f t="shared" si="27"/>
        <v>0</v>
      </c>
      <c r="K40" s="3">
        <f t="shared" si="27"/>
        <v>0</v>
      </c>
      <c r="L40" s="3">
        <f t="shared" si="27"/>
        <v>0</v>
      </c>
      <c r="M40" s="3">
        <f t="shared" si="27"/>
        <v>0</v>
      </c>
      <c r="N40" s="3">
        <f t="shared" si="27"/>
        <v>0</v>
      </c>
      <c r="O40" s="3">
        <f t="shared" si="27"/>
        <v>0</v>
      </c>
      <c r="P40" s="3">
        <f t="shared" si="27"/>
        <v>0</v>
      </c>
      <c r="Q40" s="3">
        <f t="shared" si="20"/>
        <v>0</v>
      </c>
      <c r="R40" s="3">
        <f t="shared" si="21"/>
        <v>0</v>
      </c>
      <c r="S40" s="3">
        <f t="shared" si="27"/>
        <v>0</v>
      </c>
      <c r="T40" s="3">
        <f t="shared" si="27"/>
        <v>0</v>
      </c>
      <c r="U40" s="399">
        <f t="shared" si="23"/>
        <v>732567.99</v>
      </c>
      <c r="V40" s="3">
        <f t="shared" si="27"/>
        <v>732567.99</v>
      </c>
      <c r="W40" s="3">
        <f t="shared" si="27"/>
        <v>732567.99</v>
      </c>
      <c r="X40" s="3">
        <f t="shared" si="27"/>
        <v>732567.99</v>
      </c>
      <c r="Y40" s="3">
        <f t="shared" si="27"/>
        <v>732567.99</v>
      </c>
      <c r="Z40" s="3">
        <f t="shared" si="27"/>
        <v>732567.99</v>
      </c>
      <c r="AA40" s="3">
        <f t="shared" si="27"/>
        <v>732567.99</v>
      </c>
    </row>
    <row r="41" spans="1:27" x14ac:dyDescent="0.35">
      <c r="A41" s="781"/>
      <c r="B41" s="11" t="str">
        <f t="shared" si="18"/>
        <v>Miscellaneous</v>
      </c>
      <c r="C41" s="3">
        <v>0</v>
      </c>
      <c r="D41" s="3">
        <v>0</v>
      </c>
      <c r="E41" s="3">
        <v>0</v>
      </c>
      <c r="F41" s="3">
        <v>0</v>
      </c>
      <c r="G41" s="3">
        <f t="shared" ref="G41:AA41" si="28">F41</f>
        <v>0</v>
      </c>
      <c r="H41" s="3">
        <f t="shared" si="28"/>
        <v>0</v>
      </c>
      <c r="I41" s="3">
        <f t="shared" si="28"/>
        <v>0</v>
      </c>
      <c r="J41" s="3">
        <f t="shared" si="28"/>
        <v>0</v>
      </c>
      <c r="K41" s="3">
        <f t="shared" si="28"/>
        <v>0</v>
      </c>
      <c r="L41" s="3">
        <f t="shared" si="28"/>
        <v>0</v>
      </c>
      <c r="M41" s="3">
        <f t="shared" si="28"/>
        <v>0</v>
      </c>
      <c r="N41" s="3">
        <f t="shared" si="28"/>
        <v>0</v>
      </c>
      <c r="O41" s="3">
        <f t="shared" si="28"/>
        <v>0</v>
      </c>
      <c r="P41" s="3">
        <f t="shared" si="28"/>
        <v>0</v>
      </c>
      <c r="Q41" s="3">
        <f t="shared" si="20"/>
        <v>0</v>
      </c>
      <c r="R41" s="3">
        <f t="shared" si="21"/>
        <v>0</v>
      </c>
      <c r="S41" s="3">
        <f t="shared" si="28"/>
        <v>0</v>
      </c>
      <c r="T41" s="3">
        <f t="shared" si="28"/>
        <v>0</v>
      </c>
      <c r="U41" s="399">
        <f t="shared" si="23"/>
        <v>4453.4000000000005</v>
      </c>
      <c r="V41" s="3">
        <f t="shared" si="28"/>
        <v>4453.4000000000005</v>
      </c>
      <c r="W41" s="3">
        <f t="shared" si="28"/>
        <v>4453.4000000000005</v>
      </c>
      <c r="X41" s="3">
        <f t="shared" si="28"/>
        <v>4453.4000000000005</v>
      </c>
      <c r="Y41" s="3">
        <f t="shared" si="28"/>
        <v>4453.4000000000005</v>
      </c>
      <c r="Z41" s="3">
        <f t="shared" si="28"/>
        <v>4453.4000000000005</v>
      </c>
      <c r="AA41" s="3">
        <f t="shared" si="28"/>
        <v>4453.4000000000005</v>
      </c>
    </row>
    <row r="42" spans="1:27" x14ac:dyDescent="0.35">
      <c r="A42" s="781"/>
      <c r="B42" s="11" t="str">
        <f t="shared" si="18"/>
        <v>Pool Spa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9">F42</f>
        <v>0</v>
      </c>
      <c r="H42" s="3">
        <f t="shared" si="29"/>
        <v>0</v>
      </c>
      <c r="I42" s="3">
        <f t="shared" si="29"/>
        <v>0</v>
      </c>
      <c r="J42" s="3">
        <f t="shared" si="29"/>
        <v>0</v>
      </c>
      <c r="K42" s="3">
        <f t="shared" si="29"/>
        <v>0</v>
      </c>
      <c r="L42" s="3">
        <f t="shared" si="29"/>
        <v>0</v>
      </c>
      <c r="M42" s="3">
        <f t="shared" si="29"/>
        <v>0</v>
      </c>
      <c r="N42" s="3">
        <f t="shared" si="29"/>
        <v>0</v>
      </c>
      <c r="O42" s="3">
        <f t="shared" si="29"/>
        <v>0</v>
      </c>
      <c r="P42" s="3">
        <f t="shared" si="29"/>
        <v>0</v>
      </c>
      <c r="Q42" s="3">
        <f t="shared" si="20"/>
        <v>0</v>
      </c>
      <c r="R42" s="3">
        <f t="shared" si="21"/>
        <v>0</v>
      </c>
      <c r="S42" s="3">
        <f t="shared" si="29"/>
        <v>0</v>
      </c>
      <c r="T42" s="3">
        <f t="shared" si="29"/>
        <v>0</v>
      </c>
      <c r="U42" s="399">
        <f t="shared" si="23"/>
        <v>0</v>
      </c>
      <c r="V42" s="3">
        <f t="shared" si="29"/>
        <v>0</v>
      </c>
      <c r="W42" s="3">
        <f t="shared" si="29"/>
        <v>0</v>
      </c>
      <c r="X42" s="3">
        <f t="shared" si="29"/>
        <v>0</v>
      </c>
      <c r="Y42" s="3">
        <f t="shared" si="29"/>
        <v>0</v>
      </c>
      <c r="Z42" s="3">
        <f t="shared" si="29"/>
        <v>0</v>
      </c>
      <c r="AA42" s="3">
        <f t="shared" si="29"/>
        <v>0</v>
      </c>
    </row>
    <row r="43" spans="1:27" x14ac:dyDescent="0.35">
      <c r="A43" s="781"/>
      <c r="B43" s="11" t="str">
        <f t="shared" si="18"/>
        <v>Refrigeration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30">F43</f>
        <v>0</v>
      </c>
      <c r="H43" s="3">
        <f t="shared" si="30"/>
        <v>0</v>
      </c>
      <c r="I43" s="3">
        <f t="shared" si="30"/>
        <v>0</v>
      </c>
      <c r="J43" s="3">
        <f t="shared" si="30"/>
        <v>0</v>
      </c>
      <c r="K43" s="3">
        <f t="shared" si="30"/>
        <v>0</v>
      </c>
      <c r="L43" s="3">
        <f t="shared" si="30"/>
        <v>0</v>
      </c>
      <c r="M43" s="3">
        <f t="shared" si="30"/>
        <v>0</v>
      </c>
      <c r="N43" s="3">
        <f t="shared" si="30"/>
        <v>0</v>
      </c>
      <c r="O43" s="3">
        <f t="shared" si="30"/>
        <v>0</v>
      </c>
      <c r="P43" s="3">
        <f t="shared" si="30"/>
        <v>0</v>
      </c>
      <c r="Q43" s="3">
        <f t="shared" si="20"/>
        <v>0</v>
      </c>
      <c r="R43" s="3">
        <f t="shared" si="21"/>
        <v>0</v>
      </c>
      <c r="S43" s="3">
        <f t="shared" si="30"/>
        <v>0</v>
      </c>
      <c r="T43" s="3">
        <f t="shared" si="30"/>
        <v>0</v>
      </c>
      <c r="U43" s="399">
        <f t="shared" si="23"/>
        <v>564.66</v>
      </c>
      <c r="V43" s="3">
        <f t="shared" si="30"/>
        <v>564.66</v>
      </c>
      <c r="W43" s="3">
        <f t="shared" si="30"/>
        <v>564.66</v>
      </c>
      <c r="X43" s="3">
        <f t="shared" si="30"/>
        <v>564.66</v>
      </c>
      <c r="Y43" s="3">
        <f t="shared" si="30"/>
        <v>564.66</v>
      </c>
      <c r="Z43" s="3">
        <f t="shared" si="30"/>
        <v>564.66</v>
      </c>
      <c r="AA43" s="3">
        <f t="shared" si="30"/>
        <v>564.66</v>
      </c>
    </row>
    <row r="44" spans="1:27" ht="15" customHeight="1" x14ac:dyDescent="0.35">
      <c r="A44" s="781"/>
      <c r="B44" s="11" t="str">
        <f t="shared" si="18"/>
        <v>Water Heating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31">F44</f>
        <v>0</v>
      </c>
      <c r="H44" s="3">
        <f t="shared" si="31"/>
        <v>0</v>
      </c>
      <c r="I44" s="3">
        <f t="shared" si="31"/>
        <v>0</v>
      </c>
      <c r="J44" s="3">
        <f t="shared" si="31"/>
        <v>0</v>
      </c>
      <c r="K44" s="3">
        <f t="shared" si="31"/>
        <v>0</v>
      </c>
      <c r="L44" s="3">
        <f t="shared" si="31"/>
        <v>0</v>
      </c>
      <c r="M44" s="3">
        <f t="shared" si="31"/>
        <v>0</v>
      </c>
      <c r="N44" s="3">
        <f t="shared" si="31"/>
        <v>0</v>
      </c>
      <c r="O44" s="3">
        <f t="shared" si="31"/>
        <v>0</v>
      </c>
      <c r="P44" s="3">
        <f t="shared" si="31"/>
        <v>0</v>
      </c>
      <c r="Q44" s="3">
        <f t="shared" si="20"/>
        <v>0</v>
      </c>
      <c r="R44" s="3">
        <f t="shared" si="21"/>
        <v>0</v>
      </c>
      <c r="S44" s="3">
        <f t="shared" si="31"/>
        <v>0</v>
      </c>
      <c r="T44" s="3">
        <f t="shared" si="31"/>
        <v>0</v>
      </c>
      <c r="U44" s="399">
        <f t="shared" si="23"/>
        <v>145266.76999999999</v>
      </c>
      <c r="V44" s="3">
        <f t="shared" si="31"/>
        <v>145266.76999999999</v>
      </c>
      <c r="W44" s="3">
        <f t="shared" si="31"/>
        <v>145266.76999999999</v>
      </c>
      <c r="X44" s="3">
        <f t="shared" si="31"/>
        <v>145266.76999999999</v>
      </c>
      <c r="Y44" s="3">
        <f t="shared" si="31"/>
        <v>145266.76999999999</v>
      </c>
      <c r="Z44" s="3">
        <f t="shared" si="31"/>
        <v>145266.76999999999</v>
      </c>
      <c r="AA44" s="3">
        <f t="shared" si="31"/>
        <v>145266.76999999999</v>
      </c>
    </row>
    <row r="45" spans="1:27" ht="15" customHeight="1" x14ac:dyDescent="0.35">
      <c r="A45" s="781"/>
      <c r="B45" s="11" t="str">
        <f t="shared" si="18"/>
        <v xml:space="preserve"> </v>
      </c>
      <c r="C45" s="3"/>
      <c r="D45" s="3"/>
      <c r="E45" s="3"/>
      <c r="F45" s="3">
        <v>0</v>
      </c>
      <c r="G45" s="3">
        <f t="shared" ref="G45:AA45" si="32">F45</f>
        <v>0</v>
      </c>
      <c r="H45" s="3">
        <f t="shared" si="32"/>
        <v>0</v>
      </c>
      <c r="I45" s="3">
        <f t="shared" si="32"/>
        <v>0</v>
      </c>
      <c r="J45" s="3">
        <f t="shared" si="32"/>
        <v>0</v>
      </c>
      <c r="K45" s="3">
        <f t="shared" si="32"/>
        <v>0</v>
      </c>
      <c r="L45" s="3">
        <f t="shared" si="32"/>
        <v>0</v>
      </c>
      <c r="M45" s="3">
        <f t="shared" si="32"/>
        <v>0</v>
      </c>
      <c r="N45" s="3">
        <f t="shared" si="32"/>
        <v>0</v>
      </c>
      <c r="O45" s="3">
        <f t="shared" si="32"/>
        <v>0</v>
      </c>
      <c r="P45" s="3">
        <f t="shared" si="32"/>
        <v>0</v>
      </c>
      <c r="Q45" s="3">
        <f t="shared" si="20"/>
        <v>0</v>
      </c>
      <c r="R45" s="3">
        <f t="shared" si="21"/>
        <v>0</v>
      </c>
      <c r="S45" s="3">
        <f t="shared" si="32"/>
        <v>0</v>
      </c>
      <c r="T45" s="3">
        <f t="shared" si="32"/>
        <v>0</v>
      </c>
      <c r="U45" s="3">
        <f t="shared" si="32"/>
        <v>0</v>
      </c>
      <c r="V45" s="3">
        <f t="shared" si="32"/>
        <v>0</v>
      </c>
      <c r="W45" s="3">
        <f t="shared" si="32"/>
        <v>0</v>
      </c>
      <c r="X45" s="3">
        <f t="shared" si="32"/>
        <v>0</v>
      </c>
      <c r="Y45" s="3">
        <f t="shared" si="32"/>
        <v>0</v>
      </c>
      <c r="Z45" s="3">
        <f t="shared" si="32"/>
        <v>0</v>
      </c>
      <c r="AA45" s="3">
        <f t="shared" si="32"/>
        <v>0</v>
      </c>
    </row>
    <row r="46" spans="1:27" ht="15" customHeight="1" thickBot="1" x14ac:dyDescent="0.4">
      <c r="A46" s="782"/>
      <c r="B46" s="255" t="str">
        <f t="shared" si="18"/>
        <v>Monthly kWh</v>
      </c>
      <c r="C46" s="256">
        <f>SUM(C35:C45)</f>
        <v>0</v>
      </c>
      <c r="D46" s="256">
        <f t="shared" ref="D46:AA46" si="33">SUM(D35:D45)</f>
        <v>0</v>
      </c>
      <c r="E46" s="256">
        <f t="shared" si="33"/>
        <v>0</v>
      </c>
      <c r="F46" s="256">
        <f t="shared" si="33"/>
        <v>0</v>
      </c>
      <c r="G46" s="256">
        <f t="shared" si="33"/>
        <v>0</v>
      </c>
      <c r="H46" s="256">
        <f t="shared" si="33"/>
        <v>0</v>
      </c>
      <c r="I46" s="256">
        <f t="shared" si="33"/>
        <v>0</v>
      </c>
      <c r="J46" s="256">
        <f t="shared" si="33"/>
        <v>0</v>
      </c>
      <c r="K46" s="256">
        <f t="shared" si="33"/>
        <v>0</v>
      </c>
      <c r="L46" s="256">
        <f t="shared" si="33"/>
        <v>0</v>
      </c>
      <c r="M46" s="256">
        <f t="shared" si="33"/>
        <v>0</v>
      </c>
      <c r="N46" s="256">
        <f t="shared" si="33"/>
        <v>0</v>
      </c>
      <c r="O46" s="256">
        <f t="shared" si="33"/>
        <v>0</v>
      </c>
      <c r="P46" s="256">
        <f t="shared" si="33"/>
        <v>0</v>
      </c>
      <c r="Q46" s="256">
        <f t="shared" si="33"/>
        <v>0</v>
      </c>
      <c r="R46" s="256">
        <f t="shared" si="33"/>
        <v>0</v>
      </c>
      <c r="S46" s="256">
        <f t="shared" si="33"/>
        <v>0</v>
      </c>
      <c r="T46" s="256">
        <f t="shared" si="33"/>
        <v>0</v>
      </c>
      <c r="U46" s="256">
        <f t="shared" si="33"/>
        <v>2504610.25</v>
      </c>
      <c r="V46" s="256">
        <f t="shared" si="33"/>
        <v>2504610.25</v>
      </c>
      <c r="W46" s="256">
        <f t="shared" si="33"/>
        <v>2504610.25</v>
      </c>
      <c r="X46" s="256">
        <f t="shared" si="33"/>
        <v>2504610.25</v>
      </c>
      <c r="Y46" s="256">
        <f t="shared" si="33"/>
        <v>2504610.25</v>
      </c>
      <c r="Z46" s="256">
        <f t="shared" si="33"/>
        <v>2504610.25</v>
      </c>
      <c r="AA46" s="256">
        <f t="shared" si="33"/>
        <v>2504610.25</v>
      </c>
    </row>
    <row r="47" spans="1:27" s="42" customFormat="1" x14ac:dyDescent="0.35">
      <c r="A47" s="8"/>
      <c r="B47" s="281"/>
      <c r="C47" s="9"/>
      <c r="D47" s="281"/>
      <c r="E47" s="9"/>
      <c r="F47" s="281"/>
      <c r="G47" s="281"/>
      <c r="H47" s="9"/>
      <c r="I47" s="281"/>
      <c r="J47" s="281"/>
      <c r="K47" s="9"/>
      <c r="L47" s="281"/>
      <c r="M47" s="281"/>
      <c r="N47" s="9"/>
      <c r="O47" s="281"/>
      <c r="P47" s="281"/>
      <c r="Q47" s="9"/>
      <c r="R47" s="281"/>
      <c r="S47" s="281"/>
      <c r="T47" s="9"/>
      <c r="U47" s="281"/>
      <c r="V47" s="281"/>
      <c r="W47" s="9"/>
      <c r="X47" s="281"/>
      <c r="Y47" s="281"/>
      <c r="Z47" s="9"/>
      <c r="AA47" s="281"/>
    </row>
    <row r="48" spans="1:27" s="42" customFormat="1" ht="15" thickBot="1" x14ac:dyDescent="0.4">
      <c r="A48" s="222" t="s">
        <v>190</v>
      </c>
      <c r="B48" s="222"/>
      <c r="C48" s="222"/>
      <c r="D48" s="222"/>
      <c r="E48" s="222"/>
      <c r="F48" s="222"/>
      <c r="G48" s="222"/>
      <c r="H48" s="222"/>
      <c r="I48" s="222"/>
      <c r="J48" s="222"/>
    </row>
    <row r="49" spans="1:28" ht="16" thickBot="1" x14ac:dyDescent="0.4">
      <c r="A49" s="783" t="s">
        <v>17</v>
      </c>
      <c r="B49" s="17" t="s">
        <v>10</v>
      </c>
      <c r="C49" s="156">
        <f>C$4</f>
        <v>44562</v>
      </c>
      <c r="D49" s="156">
        <f t="shared" ref="D49:AA49" si="34">D$4</f>
        <v>44593</v>
      </c>
      <c r="E49" s="156">
        <f t="shared" si="34"/>
        <v>44621</v>
      </c>
      <c r="F49" s="156">
        <f t="shared" si="34"/>
        <v>44652</v>
      </c>
      <c r="G49" s="156">
        <f t="shared" si="34"/>
        <v>44682</v>
      </c>
      <c r="H49" s="156">
        <f t="shared" si="34"/>
        <v>44713</v>
      </c>
      <c r="I49" s="156">
        <f t="shared" si="34"/>
        <v>44743</v>
      </c>
      <c r="J49" s="156">
        <f t="shared" si="34"/>
        <v>44774</v>
      </c>
      <c r="K49" s="156">
        <f t="shared" si="34"/>
        <v>44805</v>
      </c>
      <c r="L49" s="156">
        <f t="shared" si="34"/>
        <v>44835</v>
      </c>
      <c r="M49" s="156">
        <f t="shared" si="34"/>
        <v>44866</v>
      </c>
      <c r="N49" s="156">
        <f t="shared" si="34"/>
        <v>44896</v>
      </c>
      <c r="O49" s="156">
        <f t="shared" si="34"/>
        <v>44927</v>
      </c>
      <c r="P49" s="156">
        <f t="shared" si="34"/>
        <v>44958</v>
      </c>
      <c r="Q49" s="156">
        <f t="shared" si="34"/>
        <v>44986</v>
      </c>
      <c r="R49" s="156">
        <f t="shared" si="34"/>
        <v>45017</v>
      </c>
      <c r="S49" s="156">
        <f t="shared" si="34"/>
        <v>45047</v>
      </c>
      <c r="T49" s="156">
        <f t="shared" si="34"/>
        <v>45078</v>
      </c>
      <c r="U49" s="156">
        <f t="shared" si="34"/>
        <v>45108</v>
      </c>
      <c r="V49" s="156">
        <f t="shared" si="34"/>
        <v>45139</v>
      </c>
      <c r="W49" s="156">
        <f t="shared" si="34"/>
        <v>45170</v>
      </c>
      <c r="X49" s="156">
        <f t="shared" si="34"/>
        <v>45200</v>
      </c>
      <c r="Y49" s="156">
        <f t="shared" si="34"/>
        <v>45231</v>
      </c>
      <c r="Z49" s="156">
        <f t="shared" si="34"/>
        <v>45261</v>
      </c>
      <c r="AA49" s="156">
        <f t="shared" si="34"/>
        <v>45292</v>
      </c>
    </row>
    <row r="50" spans="1:28" ht="15" customHeight="1" x14ac:dyDescent="0.35">
      <c r="A50" s="784"/>
      <c r="B50" s="13" t="str">
        <f t="shared" ref="B50:B60" si="35">B35</f>
        <v>Building Shell</v>
      </c>
      <c r="C50" s="26">
        <f>((C5*0.5)-C35)*C66*C$78*C$2</f>
        <v>0</v>
      </c>
      <c r="D50" s="26">
        <f>((D5*0.5)+C20-D35)*D66*D$78*D$2</f>
        <v>0</v>
      </c>
      <c r="E50" s="26">
        <f t="shared" ref="E50:AA50" si="36">((E5*0.5)+D20-E35)*E66*E$78*E$2</f>
        <v>0</v>
      </c>
      <c r="F50" s="26">
        <f t="shared" si="36"/>
        <v>0</v>
      </c>
      <c r="G50" s="26">
        <f t="shared" si="36"/>
        <v>9.2780260853586274</v>
      </c>
      <c r="H50" s="26">
        <f t="shared" si="36"/>
        <v>194.36185340726959</v>
      </c>
      <c r="I50" s="26">
        <f t="shared" si="36"/>
        <v>479.03318335181592</v>
      </c>
      <c r="J50" s="26">
        <f t="shared" si="36"/>
        <v>665.25739072841168</v>
      </c>
      <c r="K50" s="26">
        <f t="shared" si="36"/>
        <v>420.46546234164651</v>
      </c>
      <c r="L50" s="26">
        <f t="shared" si="36"/>
        <v>123.84788695366159</v>
      </c>
      <c r="M50" s="26">
        <f t="shared" si="36"/>
        <v>1053.9313584423396</v>
      </c>
      <c r="N50" s="26">
        <f t="shared" si="36"/>
        <v>3224.8755273939846</v>
      </c>
      <c r="O50" s="26">
        <f t="shared" si="36"/>
        <v>3259.0427135255804</v>
      </c>
      <c r="P50" s="26">
        <f t="shared" si="36"/>
        <v>2753.7119330666183</v>
      </c>
      <c r="Q50" s="26">
        <f t="shared" si="36"/>
        <v>2113.5629585956299</v>
      </c>
      <c r="R50" s="26">
        <f t="shared" si="36"/>
        <v>1166.696278897597</v>
      </c>
      <c r="S50" s="26">
        <f t="shared" si="36"/>
        <v>1322.9608454053705</v>
      </c>
      <c r="T50" s="26">
        <f t="shared" si="36"/>
        <v>6898.9010816264208</v>
      </c>
      <c r="U50" s="26">
        <f t="shared" si="36"/>
        <v>8902.6250401212801</v>
      </c>
      <c r="V50" s="26">
        <f t="shared" si="36"/>
        <v>8464.610804564134</v>
      </c>
      <c r="W50" s="26">
        <f t="shared" si="36"/>
        <v>4242.1866170839148</v>
      </c>
      <c r="X50" s="26">
        <f t="shared" si="36"/>
        <v>1136.1228325485931</v>
      </c>
      <c r="Y50" s="26">
        <f t="shared" si="36"/>
        <v>1830.5643374522406</v>
      </c>
      <c r="Z50" s="26">
        <f t="shared" si="36"/>
        <v>3097.6770222374375</v>
      </c>
      <c r="AA50" s="26">
        <f t="shared" si="36"/>
        <v>3121.1213646548968</v>
      </c>
    </row>
    <row r="51" spans="1:28" ht="15.5" x14ac:dyDescent="0.35">
      <c r="A51" s="784"/>
      <c r="B51" s="13" t="str">
        <f t="shared" si="35"/>
        <v>Cooling</v>
      </c>
      <c r="C51" s="26">
        <f t="shared" ref="C51:C59" si="37">((C6*0.5)-C36)*C67*C$78*C$2</f>
        <v>0</v>
      </c>
      <c r="D51" s="26">
        <f t="shared" ref="D51:AA51" si="38">((D6*0.5)+C21-D36)*D67*D$78*D$2</f>
        <v>0</v>
      </c>
      <c r="E51" s="26">
        <f t="shared" si="38"/>
        <v>2.908838867074139</v>
      </c>
      <c r="F51" s="26">
        <f t="shared" si="38"/>
        <v>40.03796682991667</v>
      </c>
      <c r="G51" s="26">
        <f t="shared" si="38"/>
        <v>263.85234687334338</v>
      </c>
      <c r="H51" s="26">
        <f t="shared" si="38"/>
        <v>3463.6239861652125</v>
      </c>
      <c r="I51" s="26">
        <f t="shared" si="38"/>
        <v>11229.02462558047</v>
      </c>
      <c r="J51" s="26">
        <f t="shared" si="38"/>
        <v>17982.985035377111</v>
      </c>
      <c r="K51" s="26">
        <f t="shared" si="38"/>
        <v>11255.532135740972</v>
      </c>
      <c r="L51" s="26">
        <f t="shared" si="38"/>
        <v>954.88536772346129</v>
      </c>
      <c r="M51" s="26">
        <f t="shared" si="38"/>
        <v>83.027570792694107</v>
      </c>
      <c r="N51" s="26">
        <f t="shared" si="38"/>
        <v>78.774024800379792</v>
      </c>
      <c r="O51" s="26">
        <f t="shared" si="38"/>
        <v>83.978044530142427</v>
      </c>
      <c r="P51" s="26">
        <f t="shared" si="38"/>
        <v>77.776202076311307</v>
      </c>
      <c r="Q51" s="26">
        <f t="shared" si="38"/>
        <v>225.72460689763832</v>
      </c>
      <c r="R51" s="26">
        <f t="shared" si="38"/>
        <v>1130.3800522544705</v>
      </c>
      <c r="S51" s="26">
        <f t="shared" si="38"/>
        <v>5057.9343655334542</v>
      </c>
      <c r="T51" s="26">
        <f t="shared" si="38"/>
        <v>33431.452755036058</v>
      </c>
      <c r="U51" s="26">
        <f t="shared" si="38"/>
        <v>38478.3051890407</v>
      </c>
      <c r="V51" s="26">
        <f t="shared" si="38"/>
        <v>36584.791006446358</v>
      </c>
      <c r="W51" s="26">
        <f t="shared" si="38"/>
        <v>17106.348158081666</v>
      </c>
      <c r="X51" s="26">
        <f t="shared" si="38"/>
        <v>1205.6878672790929</v>
      </c>
      <c r="Y51" s="26">
        <f t="shared" si="38"/>
        <v>94.315580876295186</v>
      </c>
      <c r="Z51" s="26">
        <f t="shared" si="38"/>
        <v>75.267214902899852</v>
      </c>
      <c r="AA51" s="26">
        <f t="shared" si="38"/>
        <v>71.554169721092322</v>
      </c>
    </row>
    <row r="52" spans="1:28" ht="15.5" x14ac:dyDescent="0.35">
      <c r="A52" s="784"/>
      <c r="B52" s="13" t="str">
        <f t="shared" si="35"/>
        <v>Freezer</v>
      </c>
      <c r="C52" s="26">
        <f t="shared" si="37"/>
        <v>0</v>
      </c>
      <c r="D52" s="26">
        <f t="shared" ref="D52:AA52" si="39">((D7*0.5)+C22-D37)*D68*D$78*D$2</f>
        <v>0</v>
      </c>
      <c r="E52" s="26">
        <f t="shared" si="39"/>
        <v>0</v>
      </c>
      <c r="F52" s="26">
        <f t="shared" si="39"/>
        <v>0</v>
      </c>
      <c r="G52" s="26">
        <f t="shared" si="39"/>
        <v>0</v>
      </c>
      <c r="H52" s="26">
        <f t="shared" si="39"/>
        <v>0</v>
      </c>
      <c r="I52" s="26">
        <f t="shared" si="39"/>
        <v>0</v>
      </c>
      <c r="J52" s="26">
        <f t="shared" si="39"/>
        <v>0</v>
      </c>
      <c r="K52" s="26">
        <f t="shared" si="39"/>
        <v>0</v>
      </c>
      <c r="L52" s="26">
        <f t="shared" si="39"/>
        <v>0</v>
      </c>
      <c r="M52" s="26">
        <f t="shared" si="39"/>
        <v>0</v>
      </c>
      <c r="N52" s="26">
        <f t="shared" si="39"/>
        <v>0</v>
      </c>
      <c r="O52" s="26">
        <f t="shared" si="39"/>
        <v>0</v>
      </c>
      <c r="P52" s="26">
        <f t="shared" si="39"/>
        <v>0</v>
      </c>
      <c r="Q52" s="26">
        <f t="shared" si="39"/>
        <v>0</v>
      </c>
      <c r="R52" s="26">
        <f t="shared" si="39"/>
        <v>0</v>
      </c>
      <c r="S52" s="26">
        <f t="shared" si="39"/>
        <v>0</v>
      </c>
      <c r="T52" s="26">
        <f t="shared" si="39"/>
        <v>0</v>
      </c>
      <c r="U52" s="26">
        <f t="shared" si="39"/>
        <v>0</v>
      </c>
      <c r="V52" s="26">
        <f t="shared" si="39"/>
        <v>0</v>
      </c>
      <c r="W52" s="26">
        <f t="shared" si="39"/>
        <v>0</v>
      </c>
      <c r="X52" s="26">
        <f t="shared" si="39"/>
        <v>0</v>
      </c>
      <c r="Y52" s="26">
        <f t="shared" si="39"/>
        <v>0</v>
      </c>
      <c r="Z52" s="26">
        <f t="shared" si="39"/>
        <v>0</v>
      </c>
      <c r="AA52" s="26">
        <f t="shared" si="39"/>
        <v>0</v>
      </c>
    </row>
    <row r="53" spans="1:28" ht="15.5" x14ac:dyDescent="0.35">
      <c r="A53" s="784"/>
      <c r="B53" s="13" t="str">
        <f t="shared" si="35"/>
        <v>Heating</v>
      </c>
      <c r="C53" s="26">
        <f t="shared" si="37"/>
        <v>0</v>
      </c>
      <c r="D53" s="26">
        <f t="shared" ref="D53:AA53" si="40">((D8*0.5)+C23-D38)*D69*D$78*D$2</f>
        <v>0</v>
      </c>
      <c r="E53" s="26">
        <f t="shared" si="40"/>
        <v>171.72085544547429</v>
      </c>
      <c r="F53" s="26">
        <f t="shared" si="40"/>
        <v>296.71686111181128</v>
      </c>
      <c r="G53" s="26">
        <f t="shared" si="40"/>
        <v>151.64271658900657</v>
      </c>
      <c r="H53" s="26">
        <f t="shared" si="40"/>
        <v>18.914428323521651</v>
      </c>
      <c r="I53" s="26">
        <f t="shared" si="40"/>
        <v>0.34740575674039065</v>
      </c>
      <c r="J53" s="26">
        <f t="shared" si="40"/>
        <v>0.57841491060069228</v>
      </c>
      <c r="K53" s="26">
        <f t="shared" si="40"/>
        <v>600.65584001906882</v>
      </c>
      <c r="L53" s="26">
        <f t="shared" si="40"/>
        <v>1904.9818009487119</v>
      </c>
      <c r="M53" s="26">
        <f t="shared" si="40"/>
        <v>5685.7624601811303</v>
      </c>
      <c r="N53" s="26">
        <f t="shared" si="40"/>
        <v>20469.663798438229</v>
      </c>
      <c r="O53" s="26">
        <f t="shared" si="40"/>
        <v>28819.143075228443</v>
      </c>
      <c r="P53" s="26">
        <f t="shared" si="40"/>
        <v>24337.54754434717</v>
      </c>
      <c r="Q53" s="26">
        <f t="shared" si="40"/>
        <v>18376.38670109892</v>
      </c>
      <c r="R53" s="26">
        <f t="shared" si="40"/>
        <v>8303.3977074384311</v>
      </c>
      <c r="S53" s="26">
        <f t="shared" si="40"/>
        <v>2505.3623936193985</v>
      </c>
      <c r="T53" s="26">
        <f t="shared" si="40"/>
        <v>152.83991663653956</v>
      </c>
      <c r="U53" s="26">
        <f t="shared" si="40"/>
        <v>1.4758377619367196</v>
      </c>
      <c r="V53" s="26">
        <f t="shared" si="40"/>
        <v>2.2137566429050795</v>
      </c>
      <c r="W53" s="26">
        <f t="shared" si="40"/>
        <v>2166.7758074834273</v>
      </c>
      <c r="X53" s="26">
        <f t="shared" si="40"/>
        <v>6530.7704241038336</v>
      </c>
      <c r="Y53" s="26">
        <f t="shared" si="40"/>
        <v>13780.877053369422</v>
      </c>
      <c r="Z53" s="26">
        <f t="shared" si="40"/>
        <v>23468.5826802706</v>
      </c>
      <c r="AA53" s="26">
        <f t="shared" si="40"/>
        <v>23653.848726239328</v>
      </c>
    </row>
    <row r="54" spans="1:28" ht="15.5" x14ac:dyDescent="0.35">
      <c r="A54" s="784"/>
      <c r="B54" s="13" t="str">
        <f t="shared" si="35"/>
        <v>HVAC</v>
      </c>
      <c r="C54" s="26">
        <f t="shared" si="37"/>
        <v>0</v>
      </c>
      <c r="D54" s="26">
        <f t="shared" ref="D54:AA54" si="41">((D9*0.5)+C24-D39)*D70*D$78*D$2</f>
        <v>0</v>
      </c>
      <c r="E54" s="26">
        <f t="shared" si="41"/>
        <v>0</v>
      </c>
      <c r="F54" s="26">
        <f t="shared" si="41"/>
        <v>0.97644396629340013</v>
      </c>
      <c r="G54" s="26">
        <f t="shared" si="41"/>
        <v>2.2144531674671994</v>
      </c>
      <c r="H54" s="26">
        <f t="shared" si="41"/>
        <v>3892.3919624885962</v>
      </c>
      <c r="I54" s="26">
        <f t="shared" si="41"/>
        <v>11046.836647889257</v>
      </c>
      <c r="J54" s="26">
        <f t="shared" si="41"/>
        <v>12752.738133616771</v>
      </c>
      <c r="K54" s="26">
        <f t="shared" si="41"/>
        <v>9718.7264477248827</v>
      </c>
      <c r="L54" s="26">
        <f t="shared" si="41"/>
        <v>3962.1752286403007</v>
      </c>
      <c r="M54" s="26">
        <f t="shared" si="41"/>
        <v>7508.4466933662216</v>
      </c>
      <c r="N54" s="26">
        <f t="shared" si="41"/>
        <v>12708.054819908906</v>
      </c>
      <c r="O54" s="26">
        <f t="shared" si="41"/>
        <v>12804.233984656879</v>
      </c>
      <c r="P54" s="26">
        <f t="shared" si="41"/>
        <v>10818.873827886709</v>
      </c>
      <c r="Q54" s="26">
        <f t="shared" si="41"/>
        <v>8303.8355253362934</v>
      </c>
      <c r="R54" s="26">
        <f t="shared" si="41"/>
        <v>4583.7546350759358</v>
      </c>
      <c r="S54" s="26">
        <f t="shared" si="41"/>
        <v>5197.6919930530639</v>
      </c>
      <c r="T54" s="26">
        <f t="shared" si="41"/>
        <v>27104.629012544479</v>
      </c>
      <c r="U54" s="26">
        <f t="shared" si="41"/>
        <v>26048.379331118056</v>
      </c>
      <c r="V54" s="26">
        <f t="shared" si="41"/>
        <v>24766.784193863259</v>
      </c>
      <c r="W54" s="26">
        <f t="shared" si="41"/>
        <v>12412.303752791651</v>
      </c>
      <c r="X54" s="26">
        <f t="shared" si="41"/>
        <v>3324.205880355365</v>
      </c>
      <c r="Y54" s="26">
        <f t="shared" si="41"/>
        <v>5356.0870009777682</v>
      </c>
      <c r="Z54" s="26">
        <f t="shared" si="41"/>
        <v>9063.5588668384225</v>
      </c>
      <c r="AA54" s="26">
        <f t="shared" si="41"/>
        <v>9132.1551653129118</v>
      </c>
    </row>
    <row r="55" spans="1:28" ht="15.5" x14ac:dyDescent="0.35">
      <c r="A55" s="784"/>
      <c r="B55" s="13" t="str">
        <f t="shared" si="35"/>
        <v>Lighting</v>
      </c>
      <c r="C55" s="26">
        <f t="shared" si="37"/>
        <v>0</v>
      </c>
      <c r="D55" s="26">
        <f t="shared" ref="D55:AA55" si="42">((D10*0.5)+C25-D40)*D71*D$78*D$2</f>
        <v>41.766895442897294</v>
      </c>
      <c r="E55" s="26">
        <f t="shared" si="42"/>
        <v>221.96781730891865</v>
      </c>
      <c r="F55" s="26">
        <f t="shared" si="42"/>
        <v>342.25817944925609</v>
      </c>
      <c r="G55" s="26">
        <f t="shared" si="42"/>
        <v>1230.7171657402869</v>
      </c>
      <c r="H55" s="26">
        <f t="shared" si="42"/>
        <v>4265.4344384430751</v>
      </c>
      <c r="I55" s="26">
        <f t="shared" si="42"/>
        <v>6312.5808830510723</v>
      </c>
      <c r="J55" s="26">
        <f t="shared" si="42"/>
        <v>8808.4373785998341</v>
      </c>
      <c r="K55" s="26">
        <f t="shared" si="42"/>
        <v>10432.124387978321</v>
      </c>
      <c r="L55" s="26">
        <f t="shared" si="42"/>
        <v>6366.9924692042605</v>
      </c>
      <c r="M55" s="26">
        <f t="shared" si="42"/>
        <v>7281.0055501034685</v>
      </c>
      <c r="N55" s="26">
        <f t="shared" si="42"/>
        <v>10209.233552965679</v>
      </c>
      <c r="O55" s="26">
        <f t="shared" si="42"/>
        <v>12638.288937247331</v>
      </c>
      <c r="P55" s="26">
        <f t="shared" si="42"/>
        <v>11161.130863867218</v>
      </c>
      <c r="Q55" s="26">
        <f t="shared" si="42"/>
        <v>11955.083326317055</v>
      </c>
      <c r="R55" s="26">
        <f t="shared" si="42"/>
        <v>11349.49092959808</v>
      </c>
      <c r="S55" s="26">
        <f t="shared" si="42"/>
        <v>10957.507129544907</v>
      </c>
      <c r="T55" s="26">
        <f t="shared" si="42"/>
        <v>19390.055760675499</v>
      </c>
      <c r="U55" s="26">
        <f t="shared" si="42"/>
        <v>14464.125384922881</v>
      </c>
      <c r="V55" s="26">
        <f t="shared" si="42"/>
        <v>15039.800303357937</v>
      </c>
      <c r="W55" s="26">
        <f t="shared" si="42"/>
        <v>15727.583702761836</v>
      </c>
      <c r="X55" s="26">
        <f t="shared" si="42"/>
        <v>8704.1096171714726</v>
      </c>
      <c r="Y55" s="26">
        <f t="shared" si="42"/>
        <v>9260.3113562113413</v>
      </c>
      <c r="Z55" s="26">
        <f t="shared" si="42"/>
        <v>9551.848954214367</v>
      </c>
      <c r="AA55" s="26">
        <f t="shared" si="42"/>
        <v>9517.0693717375889</v>
      </c>
    </row>
    <row r="56" spans="1:28" ht="15.5" x14ac:dyDescent="0.35">
      <c r="A56" s="784"/>
      <c r="B56" s="13" t="str">
        <f t="shared" si="35"/>
        <v>Miscellaneous</v>
      </c>
      <c r="C56" s="26">
        <f t="shared" si="37"/>
        <v>0</v>
      </c>
      <c r="D56" s="26">
        <f t="shared" ref="D56:AA56" si="43">((D11*0.5)+C26-D41)*D72*D$78*D$2</f>
        <v>0</v>
      </c>
      <c r="E56" s="26">
        <f t="shared" si="43"/>
        <v>0.56673518961559499</v>
      </c>
      <c r="F56" s="26">
        <f t="shared" si="43"/>
        <v>1.14289843474224</v>
      </c>
      <c r="G56" s="26">
        <f t="shared" si="43"/>
        <v>1.2151300428521099</v>
      </c>
      <c r="H56" s="26">
        <f t="shared" si="43"/>
        <v>18.65399338853523</v>
      </c>
      <c r="I56" s="26">
        <f t="shared" si="43"/>
        <v>54.135447221869086</v>
      </c>
      <c r="J56" s="26">
        <f t="shared" si="43"/>
        <v>296.76826128531678</v>
      </c>
      <c r="K56" s="26">
        <f t="shared" si="43"/>
        <v>664.00305330679657</v>
      </c>
      <c r="L56" s="26">
        <f t="shared" si="43"/>
        <v>413.93528330967968</v>
      </c>
      <c r="M56" s="26">
        <f t="shared" si="43"/>
        <v>404.05464318273351</v>
      </c>
      <c r="N56" s="26">
        <f t="shared" si="43"/>
        <v>394.31036528898079</v>
      </c>
      <c r="O56" s="26">
        <f t="shared" si="43"/>
        <v>381.63194543688314</v>
      </c>
      <c r="P56" s="26">
        <f t="shared" si="43"/>
        <v>351.39252503970977</v>
      </c>
      <c r="Q56" s="26">
        <f t="shared" si="43"/>
        <v>393.13460788645966</v>
      </c>
      <c r="R56" s="26">
        <f t="shared" si="43"/>
        <v>396.40464914592559</v>
      </c>
      <c r="S56" s="26">
        <f t="shared" si="43"/>
        <v>421.45757108513237</v>
      </c>
      <c r="T56" s="26">
        <f t="shared" si="43"/>
        <v>836.53690682523131</v>
      </c>
      <c r="U56" s="26">
        <f t="shared" si="43"/>
        <v>828.5925237221395</v>
      </c>
      <c r="V56" s="26">
        <f t="shared" si="43"/>
        <v>828.17277561568642</v>
      </c>
      <c r="W56" s="26">
        <f t="shared" si="43"/>
        <v>801.77745282850105</v>
      </c>
      <c r="X56" s="26">
        <f t="shared" si="43"/>
        <v>400.20627753223113</v>
      </c>
      <c r="Y56" s="26">
        <f t="shared" si="43"/>
        <v>387.51597365219271</v>
      </c>
      <c r="Z56" s="26">
        <f t="shared" si="43"/>
        <v>377.86171825110586</v>
      </c>
      <c r="AA56" s="26">
        <f t="shared" si="43"/>
        <v>365.71217836642245</v>
      </c>
    </row>
    <row r="57" spans="1:28" ht="15.5" x14ac:dyDescent="0.35">
      <c r="A57" s="784"/>
      <c r="B57" s="13" t="str">
        <f t="shared" si="35"/>
        <v>Pool Spa</v>
      </c>
      <c r="C57" s="26">
        <f t="shared" si="37"/>
        <v>0</v>
      </c>
      <c r="D57" s="26">
        <f t="shared" ref="D57:AA57" si="44">((D12*0.5)+C27-D42)*D73*D$78*D$2</f>
        <v>0</v>
      </c>
      <c r="E57" s="26">
        <f t="shared" si="44"/>
        <v>0</v>
      </c>
      <c r="F57" s="26">
        <f t="shared" si="44"/>
        <v>0</v>
      </c>
      <c r="G57" s="26">
        <f t="shared" si="44"/>
        <v>0</v>
      </c>
      <c r="H57" s="26">
        <f t="shared" si="44"/>
        <v>0</v>
      </c>
      <c r="I57" s="26">
        <f t="shared" si="44"/>
        <v>0</v>
      </c>
      <c r="J57" s="26">
        <f t="shared" si="44"/>
        <v>0</v>
      </c>
      <c r="K57" s="26">
        <f t="shared" si="44"/>
        <v>0</v>
      </c>
      <c r="L57" s="26">
        <f t="shared" si="44"/>
        <v>0</v>
      </c>
      <c r="M57" s="26">
        <f t="shared" si="44"/>
        <v>0</v>
      </c>
      <c r="N57" s="26">
        <f t="shared" si="44"/>
        <v>0</v>
      </c>
      <c r="O57" s="26">
        <f t="shared" si="44"/>
        <v>0</v>
      </c>
      <c r="P57" s="26">
        <f t="shared" si="44"/>
        <v>0</v>
      </c>
      <c r="Q57" s="26">
        <f t="shared" si="44"/>
        <v>0</v>
      </c>
      <c r="R57" s="26">
        <f t="shared" si="44"/>
        <v>0</v>
      </c>
      <c r="S57" s="26">
        <f t="shared" si="44"/>
        <v>0</v>
      </c>
      <c r="T57" s="26">
        <f t="shared" si="44"/>
        <v>0</v>
      </c>
      <c r="U57" s="26">
        <f t="shared" si="44"/>
        <v>0</v>
      </c>
      <c r="V57" s="26">
        <f t="shared" si="44"/>
        <v>0</v>
      </c>
      <c r="W57" s="26">
        <f t="shared" si="44"/>
        <v>0</v>
      </c>
      <c r="X57" s="26">
        <f t="shared" si="44"/>
        <v>0</v>
      </c>
      <c r="Y57" s="26">
        <f t="shared" si="44"/>
        <v>0</v>
      </c>
      <c r="Z57" s="26">
        <f t="shared" si="44"/>
        <v>0</v>
      </c>
      <c r="AA57" s="26">
        <f t="shared" si="44"/>
        <v>0</v>
      </c>
    </row>
    <row r="58" spans="1:28" ht="15.5" x14ac:dyDescent="0.35">
      <c r="A58" s="784"/>
      <c r="B58" s="13" t="str">
        <f t="shared" si="35"/>
        <v>Refrigeration</v>
      </c>
      <c r="C58" s="26">
        <f t="shared" si="37"/>
        <v>0</v>
      </c>
      <c r="D58" s="26">
        <f t="shared" ref="D58:AA58" si="45">((D13*0.5)+C28-D43)*D74*D$78*D$2</f>
        <v>0</v>
      </c>
      <c r="E58" s="26">
        <f t="shared" si="45"/>
        <v>0</v>
      </c>
      <c r="F58" s="26">
        <f t="shared" si="45"/>
        <v>0</v>
      </c>
      <c r="G58" s="26">
        <f t="shared" si="45"/>
        <v>0</v>
      </c>
      <c r="H58" s="26">
        <f t="shared" si="45"/>
        <v>2.4005960694050934</v>
      </c>
      <c r="I58" s="26">
        <f t="shared" si="45"/>
        <v>22.848414147869114</v>
      </c>
      <c r="J58" s="26">
        <f t="shared" si="45"/>
        <v>60.911647463147482</v>
      </c>
      <c r="K58" s="26">
        <f t="shared" si="45"/>
        <v>73.249318437322643</v>
      </c>
      <c r="L58" s="26">
        <f t="shared" si="45"/>
        <v>41.242188924319329</v>
      </c>
      <c r="M58" s="26">
        <f t="shared" si="45"/>
        <v>113.63357530763876</v>
      </c>
      <c r="N58" s="26">
        <f t="shared" si="45"/>
        <v>352.08485336859127</v>
      </c>
      <c r="O58" s="26">
        <f t="shared" si="45"/>
        <v>498.57238393953025</v>
      </c>
      <c r="P58" s="26">
        <f t="shared" si="45"/>
        <v>471.80103553742731</v>
      </c>
      <c r="Q58" s="26">
        <f t="shared" si="45"/>
        <v>535.2452313421652</v>
      </c>
      <c r="R58" s="26">
        <f t="shared" si="45"/>
        <v>547.00375951183946</v>
      </c>
      <c r="S58" s="26">
        <f t="shared" si="45"/>
        <v>612.33668683937492</v>
      </c>
      <c r="T58" s="26">
        <f t="shared" si="45"/>
        <v>1306.5547293163759</v>
      </c>
      <c r="U58" s="26">
        <f t="shared" si="45"/>
        <v>1376.6490662321194</v>
      </c>
      <c r="V58" s="26">
        <f t="shared" si="45"/>
        <v>1376.2546485834996</v>
      </c>
      <c r="W58" s="26">
        <f t="shared" si="45"/>
        <v>1241.2615563281593</v>
      </c>
      <c r="X58" s="26">
        <f t="shared" si="45"/>
        <v>604.43509941998911</v>
      </c>
      <c r="Y58" s="26">
        <f t="shared" si="45"/>
        <v>555.86702428854494</v>
      </c>
      <c r="Z58" s="26">
        <f t="shared" si="45"/>
        <v>527.43370778989834</v>
      </c>
      <c r="AA58" s="26">
        <f t="shared" si="45"/>
        <v>496.74028172698013</v>
      </c>
    </row>
    <row r="59" spans="1:28" ht="15.75" customHeight="1" x14ac:dyDescent="0.35">
      <c r="A59" s="784"/>
      <c r="B59" s="13" t="str">
        <f t="shared" si="35"/>
        <v>Water Heating</v>
      </c>
      <c r="C59" s="26">
        <f t="shared" si="37"/>
        <v>0</v>
      </c>
      <c r="D59" s="26">
        <f t="shared" ref="D59:AA59" si="46">((D14*0.5)+C29-D44)*D75*D$78*D$2</f>
        <v>0</v>
      </c>
      <c r="E59" s="26">
        <f t="shared" si="46"/>
        <v>6.6885265743683879</v>
      </c>
      <c r="F59" s="26">
        <f t="shared" si="46"/>
        <v>14.606958854331015</v>
      </c>
      <c r="G59" s="26">
        <f t="shared" si="46"/>
        <v>17.095033743592193</v>
      </c>
      <c r="H59" s="26">
        <f t="shared" si="46"/>
        <v>550.25444387318453</v>
      </c>
      <c r="I59" s="26">
        <f t="shared" si="46"/>
        <v>943.20016422652373</v>
      </c>
      <c r="J59" s="26">
        <f t="shared" si="46"/>
        <v>910.96839403768217</v>
      </c>
      <c r="K59" s="26">
        <f t="shared" si="46"/>
        <v>1023.5262393064935</v>
      </c>
      <c r="L59" s="26">
        <f t="shared" si="46"/>
        <v>583.10822232455871</v>
      </c>
      <c r="M59" s="26">
        <f t="shared" si="46"/>
        <v>737.98851857186776</v>
      </c>
      <c r="N59" s="26">
        <f t="shared" si="46"/>
        <v>1365.9043282668483</v>
      </c>
      <c r="O59" s="26">
        <f t="shared" si="46"/>
        <v>1807.7792862015006</v>
      </c>
      <c r="P59" s="26">
        <f t="shared" si="46"/>
        <v>1600.5319703685152</v>
      </c>
      <c r="Q59" s="26">
        <f t="shared" si="46"/>
        <v>1719.2566253997729</v>
      </c>
      <c r="R59" s="26">
        <f t="shared" si="46"/>
        <v>1589.5440210605511</v>
      </c>
      <c r="S59" s="26">
        <f t="shared" si="46"/>
        <v>1613.0305127012321</v>
      </c>
      <c r="T59" s="26">
        <f t="shared" si="46"/>
        <v>3049.3109120837662</v>
      </c>
      <c r="U59" s="26">
        <f t="shared" si="46"/>
        <v>1740.6802250967778</v>
      </c>
      <c r="V59" s="26">
        <f t="shared" si="46"/>
        <v>1637.2347911147742</v>
      </c>
      <c r="W59" s="26">
        <f t="shared" si="46"/>
        <v>1783.3797444417355</v>
      </c>
      <c r="X59" s="26">
        <f t="shared" si="46"/>
        <v>989.05613032537224</v>
      </c>
      <c r="Y59" s="26">
        <f t="shared" si="46"/>
        <v>1053.2054817654569</v>
      </c>
      <c r="Z59" s="26">
        <f t="shared" si="46"/>
        <v>1166.9186554669679</v>
      </c>
      <c r="AA59" s="26">
        <f t="shared" si="46"/>
        <v>1174.5032817392187</v>
      </c>
    </row>
    <row r="60" spans="1:28" ht="15.75" customHeight="1" x14ac:dyDescent="0.35">
      <c r="A60" s="784"/>
      <c r="B60" s="286" t="str">
        <f t="shared" si="35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8" ht="15.75" customHeight="1" x14ac:dyDescent="0.35">
      <c r="A61" s="784"/>
      <c r="B61" s="259" t="s">
        <v>18</v>
      </c>
      <c r="C61" s="26">
        <f>SUM(C50:C60)</f>
        <v>0</v>
      </c>
      <c r="D61" s="26">
        <f>SUM(D50:D60)</f>
        <v>41.766895442897294</v>
      </c>
      <c r="E61" s="26">
        <f t="shared" ref="E61:AA61" si="47">SUM(E50:E60)</f>
        <v>403.85277338545109</v>
      </c>
      <c r="F61" s="26">
        <f t="shared" si="47"/>
        <v>695.73930864635065</v>
      </c>
      <c r="G61" s="26">
        <f t="shared" si="47"/>
        <v>1676.0148722419069</v>
      </c>
      <c r="H61" s="26">
        <f t="shared" si="47"/>
        <v>12406.035702158801</v>
      </c>
      <c r="I61" s="26">
        <f t="shared" si="47"/>
        <v>30088.006771225617</v>
      </c>
      <c r="J61" s="26">
        <f t="shared" si="47"/>
        <v>41478.644656018878</v>
      </c>
      <c r="K61" s="26">
        <f t="shared" si="47"/>
        <v>34188.2828848555</v>
      </c>
      <c r="L61" s="26">
        <f t="shared" si="47"/>
        <v>14351.168448028955</v>
      </c>
      <c r="M61" s="26">
        <f t="shared" si="47"/>
        <v>22867.850369948093</v>
      </c>
      <c r="N61" s="26">
        <f t="shared" si="47"/>
        <v>48802.901270431605</v>
      </c>
      <c r="O61" s="26">
        <f t="shared" si="47"/>
        <v>60292.670370766289</v>
      </c>
      <c r="P61" s="26">
        <f t="shared" si="47"/>
        <v>51572.765902189683</v>
      </c>
      <c r="Q61" s="26">
        <f t="shared" si="47"/>
        <v>43622.229582873937</v>
      </c>
      <c r="R61" s="26">
        <f t="shared" si="47"/>
        <v>29066.672032982835</v>
      </c>
      <c r="S61" s="26">
        <f t="shared" si="47"/>
        <v>27688.281497781933</v>
      </c>
      <c r="T61" s="26">
        <f t="shared" si="47"/>
        <v>92170.281074744373</v>
      </c>
      <c r="U61" s="26">
        <f t="shared" si="47"/>
        <v>91840.832598015884</v>
      </c>
      <c r="V61" s="26">
        <f t="shared" si="47"/>
        <v>88699.862280188579</v>
      </c>
      <c r="W61" s="26">
        <f t="shared" si="47"/>
        <v>55481.616791800887</v>
      </c>
      <c r="X61" s="26">
        <f t="shared" si="47"/>
        <v>22894.594128735946</v>
      </c>
      <c r="Y61" s="26">
        <f t="shared" si="47"/>
        <v>32318.743808593266</v>
      </c>
      <c r="Z61" s="26">
        <f t="shared" si="47"/>
        <v>47329.148819971691</v>
      </c>
      <c r="AA61" s="26">
        <f t="shared" si="47"/>
        <v>47532.704539498453</v>
      </c>
    </row>
    <row r="62" spans="1:28" ht="16.5" customHeight="1" thickBot="1" x14ac:dyDescent="0.4">
      <c r="A62" s="785"/>
      <c r="B62" s="148" t="s">
        <v>19</v>
      </c>
      <c r="C62" s="27">
        <f>C61</f>
        <v>0</v>
      </c>
      <c r="D62" s="27">
        <f>C62+D61</f>
        <v>41.766895442897294</v>
      </c>
      <c r="E62" s="27">
        <f t="shared" ref="E62:AA62" si="48">D62+E61</f>
        <v>445.61966882834838</v>
      </c>
      <c r="F62" s="27">
        <f t="shared" si="48"/>
        <v>1141.358977474699</v>
      </c>
      <c r="G62" s="27">
        <f t="shared" si="48"/>
        <v>2817.3738497166059</v>
      </c>
      <c r="H62" s="27">
        <f t="shared" si="48"/>
        <v>15223.409551875407</v>
      </c>
      <c r="I62" s="27">
        <f t="shared" si="48"/>
        <v>45311.416323101024</v>
      </c>
      <c r="J62" s="27">
        <f t="shared" si="48"/>
        <v>86790.060979119909</v>
      </c>
      <c r="K62" s="27">
        <f t="shared" si="48"/>
        <v>120978.3438639754</v>
      </c>
      <c r="L62" s="27">
        <f t="shared" si="48"/>
        <v>135329.51231200434</v>
      </c>
      <c r="M62" s="27">
        <f t="shared" si="48"/>
        <v>158197.36268195242</v>
      </c>
      <c r="N62" s="27">
        <f t="shared" si="48"/>
        <v>207000.26395238403</v>
      </c>
      <c r="O62" s="27">
        <f t="shared" si="48"/>
        <v>267292.93432315032</v>
      </c>
      <c r="P62" s="27">
        <f t="shared" si="48"/>
        <v>318865.70022533997</v>
      </c>
      <c r="Q62" s="27">
        <f t="shared" si="48"/>
        <v>362487.9298082139</v>
      </c>
      <c r="R62" s="27">
        <f t="shared" si="48"/>
        <v>391554.60184119671</v>
      </c>
      <c r="S62" s="27">
        <f t="shared" si="48"/>
        <v>419242.88333897863</v>
      </c>
      <c r="T62" s="27">
        <f t="shared" si="48"/>
        <v>511413.16441372299</v>
      </c>
      <c r="U62" s="27">
        <f t="shared" si="48"/>
        <v>603253.99701173883</v>
      </c>
      <c r="V62" s="27">
        <f t="shared" si="48"/>
        <v>691953.85929192742</v>
      </c>
      <c r="W62" s="27">
        <f t="shared" si="48"/>
        <v>747435.47608372825</v>
      </c>
      <c r="X62" s="27">
        <f t="shared" si="48"/>
        <v>770330.0702124642</v>
      </c>
      <c r="Y62" s="27">
        <f t="shared" si="48"/>
        <v>802648.81402105745</v>
      </c>
      <c r="Z62" s="27">
        <f t="shared" si="48"/>
        <v>849977.96284102916</v>
      </c>
      <c r="AA62" s="27">
        <f t="shared" si="48"/>
        <v>897510.66738052759</v>
      </c>
    </row>
    <row r="63" spans="1:28" x14ac:dyDescent="0.35">
      <c r="A63" s="8"/>
      <c r="B63" s="34"/>
      <c r="C63" s="35"/>
      <c r="D63" s="31"/>
      <c r="E63" s="36"/>
      <c r="F63" s="31"/>
      <c r="G63" s="36"/>
      <c r="H63" s="31"/>
      <c r="I63" s="36"/>
      <c r="J63" s="31"/>
      <c r="K63" s="36"/>
      <c r="L63" s="31"/>
      <c r="M63" s="36"/>
      <c r="N63" s="31"/>
      <c r="O63" s="36"/>
      <c r="P63" s="31"/>
      <c r="Q63" s="36"/>
      <c r="R63" s="31"/>
      <c r="S63" s="36"/>
      <c r="T63" s="31"/>
      <c r="U63" s="36"/>
      <c r="V63" s="31"/>
      <c r="W63" s="36"/>
      <c r="X63" s="31"/>
      <c r="Y63" s="36"/>
      <c r="Z63" s="31"/>
      <c r="AA63" s="36"/>
    </row>
    <row r="64" spans="1:28" ht="15" thickBot="1" x14ac:dyDescent="0.4">
      <c r="A64" s="42"/>
      <c r="B64" s="42"/>
      <c r="C64" s="42"/>
      <c r="D64" s="42"/>
      <c r="E64" s="42"/>
      <c r="F64" s="42"/>
      <c r="G64" s="42"/>
      <c r="H64" s="4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211"/>
    </row>
    <row r="65" spans="1:27" ht="16" thickBot="1" x14ac:dyDescent="0.4">
      <c r="A65" s="769" t="s">
        <v>12</v>
      </c>
      <c r="B65" s="17" t="s">
        <v>12</v>
      </c>
      <c r="C65" s="156">
        <f>C$4</f>
        <v>44562</v>
      </c>
      <c r="D65" s="156">
        <f t="shared" ref="D65:AA65" si="49">D$4</f>
        <v>44593</v>
      </c>
      <c r="E65" s="156">
        <f t="shared" si="49"/>
        <v>44621</v>
      </c>
      <c r="F65" s="156">
        <f t="shared" si="49"/>
        <v>44652</v>
      </c>
      <c r="G65" s="156">
        <f t="shared" si="49"/>
        <v>44682</v>
      </c>
      <c r="H65" s="156">
        <f t="shared" si="49"/>
        <v>44713</v>
      </c>
      <c r="I65" s="156">
        <f t="shared" si="49"/>
        <v>44743</v>
      </c>
      <c r="J65" s="156">
        <f t="shared" si="49"/>
        <v>44774</v>
      </c>
      <c r="K65" s="156">
        <f t="shared" si="49"/>
        <v>44805</v>
      </c>
      <c r="L65" s="156">
        <f t="shared" si="49"/>
        <v>44835</v>
      </c>
      <c r="M65" s="156">
        <f t="shared" si="49"/>
        <v>44866</v>
      </c>
      <c r="N65" s="156">
        <f t="shared" si="49"/>
        <v>44896</v>
      </c>
      <c r="O65" s="156">
        <f t="shared" si="49"/>
        <v>44927</v>
      </c>
      <c r="P65" s="156">
        <f t="shared" si="49"/>
        <v>44958</v>
      </c>
      <c r="Q65" s="156">
        <f t="shared" si="49"/>
        <v>44986</v>
      </c>
      <c r="R65" s="156">
        <f t="shared" si="49"/>
        <v>45017</v>
      </c>
      <c r="S65" s="156">
        <f t="shared" si="49"/>
        <v>45047</v>
      </c>
      <c r="T65" s="156">
        <f t="shared" si="49"/>
        <v>45078</v>
      </c>
      <c r="U65" s="156">
        <f t="shared" si="49"/>
        <v>45108</v>
      </c>
      <c r="V65" s="156">
        <f t="shared" si="49"/>
        <v>45139</v>
      </c>
      <c r="W65" s="156">
        <f t="shared" si="49"/>
        <v>45170</v>
      </c>
      <c r="X65" s="156">
        <f t="shared" si="49"/>
        <v>45200</v>
      </c>
      <c r="Y65" s="156">
        <f t="shared" si="49"/>
        <v>45231</v>
      </c>
      <c r="Z65" s="156">
        <f t="shared" si="49"/>
        <v>45261</v>
      </c>
      <c r="AA65" s="156">
        <f t="shared" si="49"/>
        <v>45292</v>
      </c>
    </row>
    <row r="66" spans="1:27" ht="15" customHeight="1" x14ac:dyDescent="0.35">
      <c r="A66" s="770"/>
      <c r="B66" s="87" t="s">
        <v>0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  <c r="P66" s="20">
        <f>' 1M - RES'!P66</f>
        <v>9.3076999999999993E-2</v>
      </c>
      <c r="Q66" s="20">
        <f>' 1M - RES'!Q66</f>
        <v>7.0041999999999993E-2</v>
      </c>
      <c r="R66" s="20">
        <f>' 1M - RES'!R66</f>
        <v>3.7116000000000003E-2</v>
      </c>
      <c r="S66" s="20">
        <f>' 1M - RES'!S66</f>
        <v>4.0888000000000001E-2</v>
      </c>
      <c r="T66" s="20">
        <f>' 1M - RES'!T66</f>
        <v>0.103973</v>
      </c>
      <c r="U66" s="20">
        <f>' 1M - RES'!U66</f>
        <v>0.1401</v>
      </c>
      <c r="V66" s="20">
        <f>' 1M - RES'!V66</f>
        <v>0.13320699999999999</v>
      </c>
      <c r="W66" s="20">
        <f>' 1M - RES'!W66</f>
        <v>6.6758999999999999E-2</v>
      </c>
      <c r="X66" s="20">
        <f>' 1M - RES'!X66</f>
        <v>3.7011000000000002E-2</v>
      </c>
      <c r="Y66" s="20">
        <f>' 1M - RES'!Y66</f>
        <v>5.9593E-2</v>
      </c>
      <c r="Z66" s="20">
        <f>' 1M - RES'!Z66</f>
        <v>0.106937</v>
      </c>
      <c r="AA66" s="20">
        <f>' 1M - RES'!AA66</f>
        <v>0.11129699999999999</v>
      </c>
    </row>
    <row r="67" spans="1:27" x14ac:dyDescent="0.35">
      <c r="A67" s="770"/>
      <c r="B67" s="88" t="s">
        <v>1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  <c r="P67" s="20">
        <f>' 1M - RES'!P67</f>
        <v>1.1000000000000001E-3</v>
      </c>
      <c r="Q67" s="20">
        <f>' 1M - RES'!Q67</f>
        <v>3.13E-3</v>
      </c>
      <c r="R67" s="20">
        <f>' 1M - RES'!R67</f>
        <v>1.5047E-2</v>
      </c>
      <c r="S67" s="20">
        <f>' 1M - RES'!S67</f>
        <v>6.5409999999999996E-2</v>
      </c>
      <c r="T67" s="20">
        <f>' 1M - RES'!T67</f>
        <v>0.21082300000000001</v>
      </c>
      <c r="U67" s="20">
        <f>' 1M - RES'!U67</f>
        <v>0.28477999999999998</v>
      </c>
      <c r="V67" s="20">
        <f>' 1M - RES'!V67</f>
        <v>0.27076600000000001</v>
      </c>
      <c r="W67" s="20">
        <f>' 1M - RES'!W67</f>
        <v>0.126605</v>
      </c>
      <c r="X67" s="20">
        <f>' 1M - RES'!X67</f>
        <v>1.8471999999999999E-2</v>
      </c>
      <c r="Y67" s="20">
        <f>' 1M - RES'!Y67</f>
        <v>1.444E-3</v>
      </c>
      <c r="Z67" s="20">
        <f>' 1M - RES'!Z67</f>
        <v>1.222E-3</v>
      </c>
      <c r="AA67" s="20">
        <f>' 1M - RES'!AA67</f>
        <v>1.1999999999999999E-3</v>
      </c>
    </row>
    <row r="68" spans="1:27" x14ac:dyDescent="0.35">
      <c r="A68" s="770"/>
      <c r="B68" s="87" t="s">
        <v>2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  <c r="P68" s="20">
        <f>' 1M - RES'!P68</f>
        <v>7.2517999999999999E-2</v>
      </c>
      <c r="Q68" s="20">
        <f>' 1M - RES'!Q68</f>
        <v>8.1079999999999999E-2</v>
      </c>
      <c r="R68" s="20">
        <f>' 1M - RES'!R68</f>
        <v>7.9918000000000003E-2</v>
      </c>
      <c r="S68" s="20">
        <f>' 1M - RES'!S68</f>
        <v>8.4083000000000005E-2</v>
      </c>
      <c r="T68" s="20">
        <f>' 1M - RES'!T68</f>
        <v>8.5730000000000001E-2</v>
      </c>
      <c r="U68" s="20">
        <f>' 1M - RES'!U68</f>
        <v>9.6095E-2</v>
      </c>
      <c r="V68" s="20">
        <f>' 1M - RES'!V68</f>
        <v>9.6095E-2</v>
      </c>
      <c r="W68" s="20">
        <f>' 1M - RES'!W68</f>
        <v>8.4277000000000005E-2</v>
      </c>
      <c r="X68" s="20">
        <f>' 1M - RES'!X68</f>
        <v>8.2582000000000003E-2</v>
      </c>
      <c r="Y68" s="20">
        <f>' 1M - RES'!Y68</f>
        <v>7.8464999999999993E-2</v>
      </c>
      <c r="Z68" s="20">
        <f>' 1M - RES'!Z68</f>
        <v>7.9578999999999997E-2</v>
      </c>
      <c r="AA68" s="20">
        <f>' 1M - RES'!AA68</f>
        <v>7.9578999999999997E-2</v>
      </c>
    </row>
    <row r="69" spans="1:27" x14ac:dyDescent="0.35">
      <c r="A69" s="770"/>
      <c r="B69" s="87" t="s">
        <v>9</v>
      </c>
      <c r="C69" s="336">
        <f>' 1M - RES'!C69</f>
        <v>0.21790499999999999</v>
      </c>
      <c r="D69" s="336">
        <f>' 1M - RES'!D69</f>
        <v>0.18213499999999999</v>
      </c>
      <c r="E69" s="336">
        <f>' 1M - RES'!E69</f>
        <v>0.13483300000000001</v>
      </c>
      <c r="F69" s="336">
        <f>' 1M - RES'!F69</f>
        <v>5.8486000000000003E-2</v>
      </c>
      <c r="G69" s="336">
        <f>' 1M - RES'!G69</f>
        <v>1.7144E-2</v>
      </c>
      <c r="H69" s="336">
        <f>' 1M - RES'!H69</f>
        <v>5.1000000000000004E-4</v>
      </c>
      <c r="I69" s="336">
        <f>' 1M - RES'!I69</f>
        <v>6.0000000000000002E-6</v>
      </c>
      <c r="J69" s="336">
        <f>' 1M - RES'!J69</f>
        <v>9.0000000000000002E-6</v>
      </c>
      <c r="K69" s="336">
        <f>' 1M - RES'!K69</f>
        <v>8.8090000000000009E-3</v>
      </c>
      <c r="L69" s="336">
        <f>' 1M - RES'!L69</f>
        <v>5.4961999999999997E-2</v>
      </c>
      <c r="M69" s="336">
        <f>' 1M - RES'!M69</f>
        <v>0.115899</v>
      </c>
      <c r="N69" s="336">
        <f>' 1M - RES'!N69</f>
        <v>0.20930099999999999</v>
      </c>
      <c r="O69" s="20">
        <f>' 1M - RES'!O69</f>
        <v>0.21790499999999999</v>
      </c>
      <c r="P69" s="20">
        <f>' 1M - RES'!P69</f>
        <v>0.18213499999999999</v>
      </c>
      <c r="Q69" s="20">
        <f>' 1M - RES'!Q69</f>
        <v>0.13483300000000001</v>
      </c>
      <c r="R69" s="20">
        <f>' 1M - RES'!R69</f>
        <v>5.8486000000000003E-2</v>
      </c>
      <c r="S69" s="20">
        <f>' 1M - RES'!S69</f>
        <v>1.7144E-2</v>
      </c>
      <c r="T69" s="20">
        <f>' 1M - RES'!T69</f>
        <v>5.1000000000000004E-4</v>
      </c>
      <c r="U69" s="20">
        <f>' 1M - RES'!U69</f>
        <v>6.0000000000000002E-6</v>
      </c>
      <c r="V69" s="20">
        <f>' 1M - RES'!V69</f>
        <v>9.0000000000000002E-6</v>
      </c>
      <c r="W69" s="20">
        <f>' 1M - RES'!W69</f>
        <v>8.8090000000000009E-3</v>
      </c>
      <c r="X69" s="20">
        <f>' 1M - RES'!X69</f>
        <v>5.4961999999999997E-2</v>
      </c>
      <c r="Y69" s="20">
        <f>' 1M - RES'!Y69</f>
        <v>0.115899</v>
      </c>
      <c r="Z69" s="20">
        <f>' 1M - RES'!Z69</f>
        <v>0.20930099999999999</v>
      </c>
      <c r="AA69" s="20">
        <f>' 1M - RES'!AA69</f>
        <v>0.21790499999999999</v>
      </c>
    </row>
    <row r="70" spans="1:27" x14ac:dyDescent="0.35">
      <c r="A70" s="770"/>
      <c r="B70" s="88" t="s">
        <v>3</v>
      </c>
      <c r="C70" s="20">
        <f>' 1M - RES'!C70</f>
        <v>0.11129699999999999</v>
      </c>
      <c r="D70" s="20">
        <f>' 1M - RES'!D70</f>
        <v>9.3076999999999993E-2</v>
      </c>
      <c r="E70" s="20">
        <f>' 1M - RES'!E70</f>
        <v>7.0041999999999993E-2</v>
      </c>
      <c r="F70" s="20">
        <f>' 1M - RES'!F70</f>
        <v>3.7116000000000003E-2</v>
      </c>
      <c r="G70" s="20">
        <f>' 1M - RES'!G70</f>
        <v>4.0888000000000001E-2</v>
      </c>
      <c r="H70" s="20">
        <f>' 1M - RES'!H70</f>
        <v>0.103973</v>
      </c>
      <c r="I70" s="20">
        <f>' 1M - RES'!I70</f>
        <v>0.1401</v>
      </c>
      <c r="J70" s="20">
        <f>' 1M - RES'!J70</f>
        <v>0.13320699999999999</v>
      </c>
      <c r="K70" s="20">
        <f>' 1M - RES'!K70</f>
        <v>6.6758999999999999E-2</v>
      </c>
      <c r="L70" s="20">
        <f>' 1M - RES'!L70</f>
        <v>3.7011000000000002E-2</v>
      </c>
      <c r="M70" s="20">
        <f>' 1M - RES'!M70</f>
        <v>5.9593E-2</v>
      </c>
      <c r="N70" s="20">
        <f>' 1M - RES'!N70</f>
        <v>0.106937</v>
      </c>
      <c r="O70" s="20">
        <f>' 1M - RES'!O70</f>
        <v>0.11129699999999999</v>
      </c>
      <c r="P70" s="20">
        <f>' 1M - RES'!P70</f>
        <v>9.3076999999999993E-2</v>
      </c>
      <c r="Q70" s="20">
        <f>' 1M - RES'!Q70</f>
        <v>7.0041999999999993E-2</v>
      </c>
      <c r="R70" s="20">
        <f>' 1M - RES'!R70</f>
        <v>3.7116000000000003E-2</v>
      </c>
      <c r="S70" s="20">
        <f>' 1M - RES'!S70</f>
        <v>4.0888000000000001E-2</v>
      </c>
      <c r="T70" s="20">
        <f>' 1M - RES'!T70</f>
        <v>0.103973</v>
      </c>
      <c r="U70" s="20">
        <f>' 1M - RES'!U70</f>
        <v>0.1401</v>
      </c>
      <c r="V70" s="20">
        <f>' 1M - RES'!V70</f>
        <v>0.13320699999999999</v>
      </c>
      <c r="W70" s="20">
        <f>' 1M - RES'!W70</f>
        <v>6.6758999999999999E-2</v>
      </c>
      <c r="X70" s="20">
        <f>' 1M - RES'!X70</f>
        <v>3.7011000000000002E-2</v>
      </c>
      <c r="Y70" s="20">
        <f>' 1M - RES'!Y70</f>
        <v>5.9593E-2</v>
      </c>
      <c r="Z70" s="20">
        <f>' 1M - RES'!Z70</f>
        <v>0.106937</v>
      </c>
      <c r="AA70" s="20">
        <f>' 1M - RES'!AA70</f>
        <v>0.11129699999999999</v>
      </c>
    </row>
    <row r="71" spans="1:27" x14ac:dyDescent="0.35">
      <c r="A71" s="770"/>
      <c r="B71" s="87" t="s">
        <v>4</v>
      </c>
      <c r="C71" s="20">
        <f>' 1M - RES'!C71</f>
        <v>0.10118199999999999</v>
      </c>
      <c r="D71" s="20">
        <f>' 1M - RES'!D71</f>
        <v>8.8441000000000006E-2</v>
      </c>
      <c r="E71" s="20">
        <f>' 1M - RES'!E71</f>
        <v>9.2879000000000003E-2</v>
      </c>
      <c r="F71" s="20">
        <f>' 1M - RES'!F71</f>
        <v>8.4644999999999998E-2</v>
      </c>
      <c r="G71" s="20">
        <f>' 1M - RES'!G71</f>
        <v>7.9393000000000005E-2</v>
      </c>
      <c r="H71" s="20">
        <f>' 1M - RES'!H71</f>
        <v>6.8507999999999999E-2</v>
      </c>
      <c r="I71" s="20">
        <f>' 1M - RES'!I71</f>
        <v>6.7863999999999994E-2</v>
      </c>
      <c r="J71" s="20">
        <f>' 1M - RES'!J71</f>
        <v>7.0565000000000003E-2</v>
      </c>
      <c r="K71" s="20">
        <f>' 1M - RES'!K71</f>
        <v>7.3791999999999996E-2</v>
      </c>
      <c r="L71" s="20">
        <f>' 1M - RES'!L71</f>
        <v>8.4539000000000003E-2</v>
      </c>
      <c r="M71" s="20">
        <f>' 1M - RES'!M71</f>
        <v>8.9880000000000002E-2</v>
      </c>
      <c r="N71" s="20">
        <f>' 1M - RES'!N71</f>
        <v>9.8311999999999997E-2</v>
      </c>
      <c r="O71" s="20">
        <f>' 1M - RES'!O71</f>
        <v>0.10118199999999999</v>
      </c>
      <c r="P71" s="20">
        <f>' 1M - RES'!P71</f>
        <v>8.8441000000000006E-2</v>
      </c>
      <c r="Q71" s="20">
        <f>' 1M - RES'!Q71</f>
        <v>9.2879000000000003E-2</v>
      </c>
      <c r="R71" s="20">
        <f>' 1M - RES'!R71</f>
        <v>8.4644999999999998E-2</v>
      </c>
      <c r="S71" s="20">
        <f>' 1M - RES'!S71</f>
        <v>7.9393000000000005E-2</v>
      </c>
      <c r="T71" s="20">
        <f>' 1M - RES'!T71</f>
        <v>6.8507999999999999E-2</v>
      </c>
      <c r="U71" s="20">
        <f>' 1M - RES'!U71</f>
        <v>6.7863999999999994E-2</v>
      </c>
      <c r="V71" s="20">
        <f>' 1M - RES'!V71</f>
        <v>7.0565000000000003E-2</v>
      </c>
      <c r="W71" s="20">
        <f>' 1M - RES'!W71</f>
        <v>7.3791999999999996E-2</v>
      </c>
      <c r="X71" s="20">
        <f>' 1M - RES'!X71</f>
        <v>8.4539000000000003E-2</v>
      </c>
      <c r="Y71" s="20">
        <f>' 1M - RES'!Y71</f>
        <v>8.9880000000000002E-2</v>
      </c>
      <c r="Z71" s="20">
        <f>' 1M - RES'!Z71</f>
        <v>9.8311999999999997E-2</v>
      </c>
      <c r="AA71" s="20">
        <f>' 1M - RES'!AA71</f>
        <v>0.10118199999999999</v>
      </c>
    </row>
    <row r="72" spans="1:27" x14ac:dyDescent="0.35">
      <c r="A72" s="770"/>
      <c r="B72" s="87" t="s">
        <v>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  <c r="P72" s="20">
        <f>' 1M - RES'!P72</f>
        <v>7.7366000000000004E-2</v>
      </c>
      <c r="Q72" s="20">
        <f>' 1M - RES'!Q72</f>
        <v>8.4862999999999994E-2</v>
      </c>
      <c r="R72" s="20">
        <f>' 1M - RES'!R72</f>
        <v>8.2143999999999995E-2</v>
      </c>
      <c r="S72" s="20">
        <f>' 1M - RES'!S72</f>
        <v>8.4847000000000006E-2</v>
      </c>
      <c r="T72" s="20">
        <f>' 1M - RES'!T72</f>
        <v>8.2122000000000001E-2</v>
      </c>
      <c r="U72" s="20">
        <f>' 1M - RES'!U72</f>
        <v>8.4883E-2</v>
      </c>
      <c r="V72" s="20">
        <f>' 1M - RES'!V72</f>
        <v>8.4839999999999999E-2</v>
      </c>
      <c r="W72" s="20">
        <f>' 1M - RES'!W72</f>
        <v>8.2136000000000001E-2</v>
      </c>
      <c r="X72" s="20">
        <f>' 1M - RES'!X72</f>
        <v>8.4869E-2</v>
      </c>
      <c r="Y72" s="20">
        <f>' 1M - RES'!Y72</f>
        <v>8.2122000000000001E-2</v>
      </c>
      <c r="Z72" s="20">
        <f>' 1M - RES'!Z72</f>
        <v>8.4915000000000004E-2</v>
      </c>
      <c r="AA72" s="20">
        <f>' 1M - RES'!AA72</f>
        <v>8.4892999999999996E-2</v>
      </c>
    </row>
    <row r="73" spans="1:27" x14ac:dyDescent="0.35">
      <c r="A73" s="770"/>
      <c r="B73" s="87" t="s">
        <v>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  <c r="P73" s="20">
        <f>' 1M - RES'!P73</f>
        <v>7.1145E-2</v>
      </c>
      <c r="Q73" s="20">
        <f>' 1M - RES'!Q73</f>
        <v>8.6052000000000003E-2</v>
      </c>
      <c r="R73" s="20">
        <f>' 1M - RES'!R73</f>
        <v>8.0701999999999996E-2</v>
      </c>
      <c r="S73" s="20">
        <f>' 1M - RES'!S73</f>
        <v>8.6052000000000003E-2</v>
      </c>
      <c r="T73" s="20">
        <f>' 1M - RES'!T73</f>
        <v>8.0701999999999996E-2</v>
      </c>
      <c r="U73" s="20">
        <f>' 1M - RES'!U73</f>
        <v>8.6451E-2</v>
      </c>
      <c r="V73" s="20">
        <f>' 1M - RES'!V73</f>
        <v>8.5653000000000007E-2</v>
      </c>
      <c r="W73" s="20">
        <f>' 1M - RES'!W73</f>
        <v>8.3031999999999995E-2</v>
      </c>
      <c r="X73" s="20">
        <f>' 1M - RES'!X73</f>
        <v>8.6052000000000003E-2</v>
      </c>
      <c r="Y73" s="20">
        <f>' 1M - RES'!Y73</f>
        <v>8.1087999999999993E-2</v>
      </c>
      <c r="Z73" s="20">
        <f>' 1M - RES'!Z73</f>
        <v>8.6619000000000002E-2</v>
      </c>
      <c r="AA73" s="20">
        <f>' 1M - RES'!AA73</f>
        <v>8.6451E-2</v>
      </c>
    </row>
    <row r="74" spans="1:27" x14ac:dyDescent="0.35">
      <c r="A74" s="770"/>
      <c r="B74" s="87" t="s">
        <v>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  <c r="P74" s="20">
        <f>' 1M - RES'!P74</f>
        <v>7.2168999999999997E-2</v>
      </c>
      <c r="Q74" s="20">
        <f>' 1M - RES'!Q74</f>
        <v>8.0271999999999996E-2</v>
      </c>
      <c r="R74" s="20">
        <f>' 1M - RES'!R74</f>
        <v>7.8752000000000003E-2</v>
      </c>
      <c r="S74" s="20">
        <f>' 1M - RES'!S74</f>
        <v>8.5646E-2</v>
      </c>
      <c r="T74" s="20">
        <f>' 1M - RES'!T74</f>
        <v>8.9111999999999997E-2</v>
      </c>
      <c r="U74" s="20">
        <f>' 1M - RES'!U74</f>
        <v>9.4239000000000003E-2</v>
      </c>
      <c r="V74" s="20">
        <f>' 1M - RES'!V74</f>
        <v>9.4212000000000004E-2</v>
      </c>
      <c r="W74" s="20">
        <f>' 1M - RES'!W74</f>
        <v>8.4971000000000005E-2</v>
      </c>
      <c r="X74" s="20">
        <f>' 1M - RES'!X74</f>
        <v>8.5653000000000007E-2</v>
      </c>
      <c r="Y74" s="20">
        <f>' 1M - RES'!Y74</f>
        <v>7.8716999999999995E-2</v>
      </c>
      <c r="Z74" s="20">
        <f>' 1M - RES'!Z74</f>
        <v>7.9203999999999997E-2</v>
      </c>
      <c r="AA74" s="20">
        <f>' 1M - RES'!AA74</f>
        <v>7.7052999999999996E-2</v>
      </c>
    </row>
    <row r="75" spans="1:27" ht="15" thickBot="1" x14ac:dyDescent="0.4">
      <c r="A75" s="771"/>
      <c r="B75" s="89" t="s">
        <v>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  <c r="P75" s="21">
        <f>' 1M - RES'!P75</f>
        <v>9.0719999999999995E-2</v>
      </c>
      <c r="Q75" s="21">
        <f>' 1M - RES'!Q75</f>
        <v>9.5543000000000003E-2</v>
      </c>
      <c r="R75" s="21">
        <f>' 1M - RES'!R75</f>
        <v>8.4798999999999999E-2</v>
      </c>
      <c r="S75" s="21">
        <f>' 1M - RES'!S75</f>
        <v>8.3599999999999994E-2</v>
      </c>
      <c r="T75" s="21">
        <f>' 1M - RES'!T75</f>
        <v>7.7064999999999995E-2</v>
      </c>
      <c r="U75" s="21">
        <f>' 1M - RES'!U75</f>
        <v>6.7711999999999994E-2</v>
      </c>
      <c r="V75" s="21">
        <f>' 1M - RES'!V75</f>
        <v>6.3687999999999995E-2</v>
      </c>
      <c r="W75" s="21">
        <f>' 1M - RES'!W75</f>
        <v>6.9373000000000004E-2</v>
      </c>
      <c r="X75" s="21">
        <f>' 1M - RES'!X75</f>
        <v>7.9644000000000006E-2</v>
      </c>
      <c r="Y75" s="21">
        <f>' 1M - RES'!Y75</f>
        <v>8.4751999999999994E-2</v>
      </c>
      <c r="Z75" s="21">
        <f>' 1M - RES'!Z75</f>
        <v>9.9576999999999999E-2</v>
      </c>
      <c r="AA75" s="21">
        <f>' 1M - RES'!AA75</f>
        <v>0.10352699999999999</v>
      </c>
    </row>
    <row r="76" spans="1:27" ht="15" thickBot="1" x14ac:dyDescent="0.4"/>
    <row r="77" spans="1:27" ht="15" thickBot="1" x14ac:dyDescent="0.4">
      <c r="A77" s="19"/>
      <c r="B77" s="772" t="s">
        <v>28</v>
      </c>
      <c r="C77" s="156">
        <f>C$4</f>
        <v>44562</v>
      </c>
      <c r="D77" s="156">
        <f t="shared" ref="D77:AA77" si="50">D$4</f>
        <v>44593</v>
      </c>
      <c r="E77" s="156">
        <f t="shared" si="50"/>
        <v>44621</v>
      </c>
      <c r="F77" s="156">
        <f t="shared" si="50"/>
        <v>44652</v>
      </c>
      <c r="G77" s="156">
        <f t="shared" si="50"/>
        <v>44682</v>
      </c>
      <c r="H77" s="156">
        <f t="shared" si="50"/>
        <v>44713</v>
      </c>
      <c r="I77" s="156">
        <f t="shared" si="50"/>
        <v>44743</v>
      </c>
      <c r="J77" s="156">
        <f t="shared" si="50"/>
        <v>44774</v>
      </c>
      <c r="K77" s="156">
        <f t="shared" si="50"/>
        <v>44805</v>
      </c>
      <c r="L77" s="156">
        <f t="shared" si="50"/>
        <v>44835</v>
      </c>
      <c r="M77" s="156">
        <f t="shared" si="50"/>
        <v>44866</v>
      </c>
      <c r="N77" s="156">
        <f t="shared" si="50"/>
        <v>44896</v>
      </c>
      <c r="O77" s="156">
        <f t="shared" si="50"/>
        <v>44927</v>
      </c>
      <c r="P77" s="156">
        <f t="shared" si="50"/>
        <v>44958</v>
      </c>
      <c r="Q77" s="156">
        <f t="shared" si="50"/>
        <v>44986</v>
      </c>
      <c r="R77" s="156">
        <f t="shared" si="50"/>
        <v>45017</v>
      </c>
      <c r="S77" s="156">
        <f t="shared" si="50"/>
        <v>45047</v>
      </c>
      <c r="T77" s="156">
        <f t="shared" si="50"/>
        <v>45078</v>
      </c>
      <c r="U77" s="156">
        <f t="shared" si="50"/>
        <v>45108</v>
      </c>
      <c r="V77" s="156">
        <f t="shared" si="50"/>
        <v>45139</v>
      </c>
      <c r="W77" s="156">
        <f t="shared" si="50"/>
        <v>45170</v>
      </c>
      <c r="X77" s="156">
        <f t="shared" si="50"/>
        <v>45200</v>
      </c>
      <c r="Y77" s="156">
        <f t="shared" si="50"/>
        <v>45231</v>
      </c>
      <c r="Z77" s="156">
        <f t="shared" si="50"/>
        <v>45261</v>
      </c>
      <c r="AA77" s="156">
        <f t="shared" si="50"/>
        <v>45292</v>
      </c>
    </row>
    <row r="78" spans="1:27" ht="15" thickBot="1" x14ac:dyDescent="0.4">
      <c r="A78" s="19"/>
      <c r="B78" s="773"/>
      <c r="C78" s="320">
        <f>' 1M - RES'!C78</f>
        <v>4.4374999999999998E-2</v>
      </c>
      <c r="D78" s="320">
        <f>' 1M - RES'!D78</f>
        <v>4.5622000000000003E-2</v>
      </c>
      <c r="E78" s="566">
        <f>' 1M - RES'!E78</f>
        <v>5.2597999999999999E-2</v>
      </c>
      <c r="F78" s="566">
        <f>' 1M - RES'!F78</f>
        <v>5.4790999999999999E-2</v>
      </c>
      <c r="G78" s="566">
        <f>' 1M - RES'!G78</f>
        <v>5.6397999999999997E-2</v>
      </c>
      <c r="H78" s="566">
        <f>' 1M - RES'!H78</f>
        <v>0.115657</v>
      </c>
      <c r="I78" s="566">
        <f>' 1M - RES'!I78</f>
        <v>0.115657</v>
      </c>
      <c r="J78" s="566">
        <f>' 1M - RES'!J78</f>
        <v>0.115657</v>
      </c>
      <c r="K78" s="566">
        <f>' 1M - RES'!K78</f>
        <v>0.115657</v>
      </c>
      <c r="L78" s="566">
        <f>' 1M - RES'!L78</f>
        <v>5.5870999999999997E-2</v>
      </c>
      <c r="M78" s="566">
        <f>' 1M - RES'!M78</f>
        <v>5.5909E-2</v>
      </c>
      <c r="N78" s="566">
        <f>' 1M - RES'!N78</f>
        <v>5.2722999999999999E-2</v>
      </c>
      <c r="O78" s="566">
        <f>' 1M - RES'!O78</f>
        <v>5.1041000000000003E-2</v>
      </c>
      <c r="P78" s="566">
        <f>' 1M - RES'!P78</f>
        <v>5.1568999999999997E-2</v>
      </c>
      <c r="Q78" s="566">
        <f>' 1M - RES'!Q78</f>
        <v>5.2597999999999999E-2</v>
      </c>
      <c r="R78" s="566">
        <f>' 1M - RES'!R78</f>
        <v>5.4790999999999999E-2</v>
      </c>
      <c r="S78" s="566">
        <f>' 1M - RES'!S78</f>
        <v>5.6397999999999997E-2</v>
      </c>
      <c r="T78" s="566">
        <f>' 1M - RES'!T78</f>
        <v>0.115657</v>
      </c>
      <c r="U78" s="566">
        <f>' 1M - RES'!U78</f>
        <v>0.115657</v>
      </c>
      <c r="V78" s="566">
        <f>' 1M - RES'!V78</f>
        <v>0.115657</v>
      </c>
      <c r="W78" s="566">
        <f>' 1M - RES'!W78</f>
        <v>0.115657</v>
      </c>
      <c r="X78" s="566">
        <f>' 1M - RES'!X78</f>
        <v>5.5870999999999997E-2</v>
      </c>
      <c r="Y78" s="566">
        <f>' 1M - RES'!Y78</f>
        <v>5.5909E-2</v>
      </c>
      <c r="Z78" s="566">
        <f>' 1M - RES'!Z78</f>
        <v>5.2722999999999999E-2</v>
      </c>
      <c r="AA78" s="566">
        <f>' 1M - RES'!AA78</f>
        <v>5.1041000000000003E-2</v>
      </c>
    </row>
    <row r="96" spans="10:10" x14ac:dyDescent="0.35">
      <c r="J96" s="5"/>
    </row>
    <row r="97" spans="4:4" x14ac:dyDescent="0.35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C112"/>
  <sheetViews>
    <sheetView topLeftCell="A4" zoomScale="80" zoomScaleNormal="80" workbookViewId="0">
      <pane xSplit="2" topLeftCell="C1" activePane="topRight" state="frozen"/>
      <selection activeCell="K32" sqref="K32"/>
      <selection pane="topRight" activeCell="U41" sqref="U41:U53"/>
    </sheetView>
  </sheetViews>
  <sheetFormatPr defaultRowHeight="14.5" x14ac:dyDescent="0.35"/>
  <cols>
    <col min="1" max="1" width="9.453125" customWidth="1"/>
    <col min="2" max="2" width="24.90625" customWidth="1"/>
    <col min="3" max="3" width="15.90625" bestFit="1" customWidth="1"/>
    <col min="4" max="9" width="13.90625" customWidth="1"/>
    <col min="10" max="16" width="14.08984375" bestFit="1" customWidth="1"/>
    <col min="17" max="27" width="14.08984375" customWidth="1"/>
    <col min="28" max="29" width="10.54296875" bestFit="1" customWidth="1"/>
    <col min="40" max="40" width="9.08984375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7">
        <f>' 1M - RES'!C2</f>
        <v>0.82499999999999996</v>
      </c>
      <c r="D2" s="567">
        <f>C2</f>
        <v>0.82499999999999996</v>
      </c>
      <c r="E2" s="563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0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17894.5390625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21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1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1511</v>
      </c>
      <c r="G8" s="3">
        <f>'BIZ kWh ENTRY'!G183</f>
        <v>0</v>
      </c>
      <c r="H8" s="3">
        <f>'BIZ kWh ENTRY'!H183</f>
        <v>0</v>
      </c>
      <c r="I8" s="3">
        <f>'BIZ kWh ENTRY'!I183</f>
        <v>0</v>
      </c>
      <c r="J8" s="3">
        <f>'BIZ kWh ENTRY'!J183</f>
        <v>0</v>
      </c>
      <c r="K8" s="3">
        <f>'BIZ kWh ENTRY'!K183</f>
        <v>0</v>
      </c>
      <c r="L8" s="3">
        <f>'BIZ kWh ENTRY'!L183</f>
        <v>0</v>
      </c>
      <c r="M8" s="3">
        <f>'BIZ kWh ENTRY'!M183</f>
        <v>233.01822914437906</v>
      </c>
      <c r="N8" s="3">
        <f>'BIZ kWh ENTRY'!N183</f>
        <v>104.60626227702153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22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0</v>
      </c>
      <c r="G9" s="3">
        <f>'BIZ kWh ENTRY'!G184</f>
        <v>0</v>
      </c>
      <c r="H9" s="3">
        <f>'BIZ kWh ENTRY'!H184</f>
        <v>0</v>
      </c>
      <c r="I9" s="3">
        <f>'BIZ kWh ENTRY'!I184</f>
        <v>0</v>
      </c>
      <c r="J9" s="3">
        <f>'BIZ kWh ENTRY'!J184</f>
        <v>19308.359375</v>
      </c>
      <c r="K9" s="3">
        <f>'BIZ kWh ENTRY'!K184</f>
        <v>29654.28</v>
      </c>
      <c r="L9" s="3">
        <f>'BIZ kWh ENTRY'!L184</f>
        <v>0</v>
      </c>
      <c r="M9" s="3">
        <f>'BIZ kWh ENTRY'!M184</f>
        <v>71649.928851150602</v>
      </c>
      <c r="N9" s="3">
        <f>'BIZ kWh ENTRY'!N184</f>
        <v>129589.04931019888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9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0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0</v>
      </c>
      <c r="G11" s="3">
        <f>'BIZ kWh ENTRY'!G186</f>
        <v>0</v>
      </c>
      <c r="H11" s="3">
        <f>'BIZ kWh ENTRY'!H186</f>
        <v>102704.63</v>
      </c>
      <c r="I11" s="3">
        <f>'BIZ kWh ENTRY'!I186</f>
        <v>0</v>
      </c>
      <c r="J11" s="3">
        <f>'BIZ kWh ENTRY'!J186</f>
        <v>0</v>
      </c>
      <c r="K11" s="3">
        <f>'BIZ kWh ENTRY'!K186</f>
        <v>0</v>
      </c>
      <c r="L11" s="3">
        <f>'BIZ kWh ENTRY'!L186</f>
        <v>0</v>
      </c>
      <c r="M11" s="3">
        <f>'BIZ kWh ENTRY'!M186</f>
        <v>0</v>
      </c>
      <c r="N11" s="3">
        <f>'BIZ kWh ENTRY'!N186</f>
        <v>0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4</v>
      </c>
      <c r="C12" s="3">
        <f>'BIZ kWh ENTRY'!C187</f>
        <v>0</v>
      </c>
      <c r="D12" s="3">
        <f>'BIZ kWh ENTRY'!D187</f>
        <v>0</v>
      </c>
      <c r="E12" s="3">
        <f>'BIZ kWh ENTRY'!E187</f>
        <v>0</v>
      </c>
      <c r="F12" s="3">
        <f>'BIZ kWh ENTRY'!F187</f>
        <v>137533</v>
      </c>
      <c r="G12" s="3">
        <f>'BIZ kWh ENTRY'!G187</f>
        <v>397865</v>
      </c>
      <c r="H12" s="3">
        <f>'BIZ kWh ENTRY'!H187</f>
        <v>841409.88</v>
      </c>
      <c r="I12" s="3">
        <f>'BIZ kWh ENTRY'!I187</f>
        <v>132609.1300582886</v>
      </c>
      <c r="J12" s="3">
        <f>'BIZ kWh ENTRY'!J187</f>
        <v>313881.03619384766</v>
      </c>
      <c r="K12" s="3">
        <f>'BIZ kWh ENTRY'!K187</f>
        <v>964801.59</v>
      </c>
      <c r="L12" s="3">
        <f>'BIZ kWh ENTRY'!L187</f>
        <v>395351.20999999996</v>
      </c>
      <c r="M12" s="3">
        <f>'BIZ kWh ENTRY'!M187</f>
        <v>273154.63005635131</v>
      </c>
      <c r="N12" s="3">
        <f>'BIZ kWh ENTRY'!N187</f>
        <v>390550.40253079165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0</v>
      </c>
      <c r="G13" s="3">
        <f>'BIZ kWh ENTRY'!G188</f>
        <v>0</v>
      </c>
      <c r="H13" s="3">
        <f>'BIZ kWh ENTRY'!H188</f>
        <v>0</v>
      </c>
      <c r="I13" s="3">
        <f>'BIZ kWh ENTRY'!I188</f>
        <v>0</v>
      </c>
      <c r="J13" s="3">
        <f>'BIZ kWh ENTRY'!J188</f>
        <v>0</v>
      </c>
      <c r="K13" s="3">
        <f>'BIZ kWh ENTRY'!K188</f>
        <v>0</v>
      </c>
      <c r="L13" s="3">
        <f>'BIZ kWh ENTRY'!L188</f>
        <v>0</v>
      </c>
      <c r="M13" s="3">
        <f>'BIZ kWh ENTRY'!M188</f>
        <v>0</v>
      </c>
      <c r="N13" s="3">
        <f>'BIZ kWh ENTRY'!N188</f>
        <v>0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23</v>
      </c>
      <c r="C14" s="3">
        <f>'BIZ kWh ENTRY'!C189</f>
        <v>0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0</v>
      </c>
      <c r="L14" s="3">
        <f>'BIZ kWh ENTRY'!L189</f>
        <v>0</v>
      </c>
      <c r="M14" s="3">
        <f>'BIZ kWh ENTRY'!M189</f>
        <v>0</v>
      </c>
      <c r="N14" s="3">
        <f>'BIZ kWh ENTRY'!N189</f>
        <v>0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24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x14ac:dyDescent="0.35">
      <c r="A16" s="775"/>
      <c r="B16" s="11" t="s">
        <v>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0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0</v>
      </c>
      <c r="N17" s="3">
        <f>'BIZ kWh ENTRY'!N192</f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15" t="str">
        <f>' LI 1M - RES'!B16</f>
        <v>Monthly kWh</v>
      </c>
      <c r="C19" s="256">
        <f>SUM(C5:C18)</f>
        <v>0</v>
      </c>
      <c r="D19" s="256">
        <f t="shared" ref="D19:AA19" si="1">SUM(D5:D18)</f>
        <v>0</v>
      </c>
      <c r="E19" s="256">
        <f t="shared" si="1"/>
        <v>0</v>
      </c>
      <c r="F19" s="256">
        <f t="shared" si="1"/>
        <v>139044</v>
      </c>
      <c r="G19" s="256">
        <f t="shared" si="1"/>
        <v>397865</v>
      </c>
      <c r="H19" s="256">
        <f t="shared" si="1"/>
        <v>944114.51</v>
      </c>
      <c r="I19" s="256">
        <f t="shared" si="1"/>
        <v>150503.6691207886</v>
      </c>
      <c r="J19" s="256">
        <f t="shared" si="1"/>
        <v>333189.39556884766</v>
      </c>
      <c r="K19" s="256">
        <f t="shared" si="1"/>
        <v>994455.87</v>
      </c>
      <c r="L19" s="256">
        <f t="shared" si="1"/>
        <v>395351.20999999996</v>
      </c>
      <c r="M19" s="256">
        <f t="shared" si="1"/>
        <v>345037.57713664626</v>
      </c>
      <c r="N19" s="256">
        <f t="shared" si="1"/>
        <v>520244.05810326757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281"/>
      <c r="N20" s="9"/>
      <c r="O20" s="281"/>
      <c r="P20" s="281"/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282"/>
      <c r="D21" s="140"/>
      <c r="E21" s="282"/>
      <c r="F21" s="140"/>
      <c r="G21" s="140"/>
      <c r="H21" s="282"/>
      <c r="I21" s="140"/>
      <c r="J21" s="140"/>
      <c r="K21" s="282"/>
      <c r="L21" s="140"/>
      <c r="M21" s="140"/>
      <c r="N21" s="282"/>
      <c r="O21" s="140"/>
      <c r="P21" s="140"/>
      <c r="Q21" s="282"/>
      <c r="R21" s="140"/>
      <c r="S21" s="140"/>
      <c r="T21" s="282"/>
      <c r="U21" s="140"/>
      <c r="V21" s="140"/>
      <c r="W21" s="282"/>
      <c r="X21" s="140"/>
      <c r="Y21" s="140"/>
      <c r="Z21" s="282"/>
      <c r="AA21" s="140"/>
    </row>
    <row r="22" spans="1:27" ht="16" thickBot="1" x14ac:dyDescent="0.4">
      <c r="A22" s="777" t="s">
        <v>15</v>
      </c>
      <c r="B22" s="17" t="str">
        <f t="shared" ref="B22" si="2">B4</f>
        <v>End Use</v>
      </c>
      <c r="C22" s="156">
        <f>C$4</f>
        <v>44562</v>
      </c>
      <c r="D22" s="156">
        <f t="shared" ref="D22:AA22" si="3">D$4</f>
        <v>44593</v>
      </c>
      <c r="E22" s="156">
        <f t="shared" si="3"/>
        <v>44621</v>
      </c>
      <c r="F22" s="156">
        <f t="shared" si="3"/>
        <v>44652</v>
      </c>
      <c r="G22" s="156">
        <f t="shared" si="3"/>
        <v>44682</v>
      </c>
      <c r="H22" s="156">
        <f t="shared" si="3"/>
        <v>44713</v>
      </c>
      <c r="I22" s="156">
        <f t="shared" si="3"/>
        <v>44743</v>
      </c>
      <c r="J22" s="156">
        <f t="shared" si="3"/>
        <v>44774</v>
      </c>
      <c r="K22" s="156">
        <f t="shared" si="3"/>
        <v>44805</v>
      </c>
      <c r="L22" s="156">
        <f t="shared" si="3"/>
        <v>44835</v>
      </c>
      <c r="M22" s="156">
        <f t="shared" si="3"/>
        <v>44866</v>
      </c>
      <c r="N22" s="156">
        <f t="shared" si="3"/>
        <v>44896</v>
      </c>
      <c r="O22" s="156">
        <f t="shared" si="3"/>
        <v>44927</v>
      </c>
      <c r="P22" s="156">
        <f t="shared" si="3"/>
        <v>44958</v>
      </c>
      <c r="Q22" s="156">
        <f t="shared" si="3"/>
        <v>44986</v>
      </c>
      <c r="R22" s="156">
        <f t="shared" si="3"/>
        <v>45017</v>
      </c>
      <c r="S22" s="156">
        <f t="shared" si="3"/>
        <v>45047</v>
      </c>
      <c r="T22" s="156">
        <f t="shared" si="3"/>
        <v>45078</v>
      </c>
      <c r="U22" s="156">
        <f t="shared" si="3"/>
        <v>45108</v>
      </c>
      <c r="V22" s="156">
        <f t="shared" si="3"/>
        <v>45139</v>
      </c>
      <c r="W22" s="156">
        <f t="shared" si="3"/>
        <v>45170</v>
      </c>
      <c r="X22" s="156">
        <f t="shared" si="3"/>
        <v>45200</v>
      </c>
      <c r="Y22" s="156">
        <f t="shared" si="3"/>
        <v>45231</v>
      </c>
      <c r="Z22" s="156">
        <f t="shared" si="3"/>
        <v>45261</v>
      </c>
      <c r="AA22" s="156">
        <f t="shared" si="3"/>
        <v>45292</v>
      </c>
    </row>
    <row r="23" spans="1:27" ht="15" customHeight="1" x14ac:dyDescent="0.35">
      <c r="A23" s="778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A23" si="5">IF(SUM($C$19:$N$19)=0,0,D23+E5)</f>
        <v>0</v>
      </c>
      <c r="F23" s="3">
        <f t="shared" si="5"/>
        <v>0</v>
      </c>
      <c r="G23" s="3">
        <f t="shared" si="5"/>
        <v>0</v>
      </c>
      <c r="H23" s="399">
        <f t="shared" si="5"/>
        <v>0</v>
      </c>
      <c r="I23" s="3">
        <f t="shared" si="5"/>
        <v>0</v>
      </c>
      <c r="J23" s="3">
        <f t="shared" si="5"/>
        <v>0</v>
      </c>
      <c r="K23" s="3">
        <f t="shared" ref="K23:K35" si="6">IF(SUM($C$19:$N$19)=0,0,J23+K5)</f>
        <v>0</v>
      </c>
      <c r="L23" s="3">
        <f t="shared" ref="L23:L35" si="7">IF(SUM($C$19:$N$19)=0,0,K23+L5)</f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</row>
    <row r="24" spans="1:27" x14ac:dyDescent="0.35">
      <c r="A24" s="778"/>
      <c r="B24" s="12" t="str">
        <f t="shared" si="4"/>
        <v>Building Shell</v>
      </c>
      <c r="C24" s="3">
        <f t="shared" si="4"/>
        <v>0</v>
      </c>
      <c r="D24" s="3">
        <f t="shared" ref="D24:AA24" si="8">IF(SUM($C$19:$N$19)=0,0,C24+D6)</f>
        <v>0</v>
      </c>
      <c r="E24" s="3">
        <f t="shared" si="8"/>
        <v>0</v>
      </c>
      <c r="F24" s="3">
        <f t="shared" si="8"/>
        <v>0</v>
      </c>
      <c r="G24" s="3">
        <f t="shared" si="8"/>
        <v>0</v>
      </c>
      <c r="H24" s="399">
        <f t="shared" si="8"/>
        <v>0</v>
      </c>
      <c r="I24" s="3">
        <f t="shared" si="8"/>
        <v>17894.5390625</v>
      </c>
      <c r="J24" s="3">
        <f t="shared" si="8"/>
        <v>17894.5390625</v>
      </c>
      <c r="K24" s="3">
        <f t="shared" si="6"/>
        <v>17894.5390625</v>
      </c>
      <c r="L24" s="3">
        <f t="shared" si="7"/>
        <v>17894.5390625</v>
      </c>
      <c r="M24" s="3">
        <f t="shared" si="8"/>
        <v>17894.5390625</v>
      </c>
      <c r="N24" s="3">
        <f t="shared" si="8"/>
        <v>17894.5390625</v>
      </c>
      <c r="O24" s="3">
        <f t="shared" si="8"/>
        <v>17894.5390625</v>
      </c>
      <c r="P24" s="3">
        <f t="shared" si="8"/>
        <v>17894.5390625</v>
      </c>
      <c r="Q24" s="3">
        <f t="shared" si="8"/>
        <v>17894.5390625</v>
      </c>
      <c r="R24" s="3">
        <f t="shared" si="8"/>
        <v>17894.5390625</v>
      </c>
      <c r="S24" s="3">
        <f t="shared" si="8"/>
        <v>17894.5390625</v>
      </c>
      <c r="T24" s="3">
        <f t="shared" si="8"/>
        <v>17894.5390625</v>
      </c>
      <c r="U24" s="3">
        <f t="shared" si="8"/>
        <v>17894.5390625</v>
      </c>
      <c r="V24" s="3">
        <f t="shared" si="8"/>
        <v>17894.5390625</v>
      </c>
      <c r="W24" s="3">
        <f t="shared" si="8"/>
        <v>17894.5390625</v>
      </c>
      <c r="X24" s="3">
        <f t="shared" si="8"/>
        <v>17894.5390625</v>
      </c>
      <c r="Y24" s="3">
        <f t="shared" si="8"/>
        <v>17894.5390625</v>
      </c>
      <c r="Z24" s="3">
        <f t="shared" si="8"/>
        <v>17894.5390625</v>
      </c>
      <c r="AA24" s="3">
        <f t="shared" si="8"/>
        <v>17894.5390625</v>
      </c>
    </row>
    <row r="25" spans="1:27" x14ac:dyDescent="0.35">
      <c r="A25" s="778"/>
      <c r="B25" s="11" t="str">
        <f t="shared" si="4"/>
        <v>Cooking</v>
      </c>
      <c r="C25" s="3">
        <f t="shared" si="4"/>
        <v>0</v>
      </c>
      <c r="D25" s="3">
        <f t="shared" ref="D25:AA25" si="9">IF(SUM($C$19:$N$19)=0,0,C25+D7)</f>
        <v>0</v>
      </c>
      <c r="E25" s="3">
        <f t="shared" si="9"/>
        <v>0</v>
      </c>
      <c r="F25" s="3">
        <f t="shared" si="9"/>
        <v>0</v>
      </c>
      <c r="G25" s="3">
        <f t="shared" si="9"/>
        <v>0</v>
      </c>
      <c r="H25" s="399">
        <f t="shared" si="9"/>
        <v>0</v>
      </c>
      <c r="I25" s="3">
        <f t="shared" si="9"/>
        <v>0</v>
      </c>
      <c r="J25" s="3">
        <f t="shared" si="9"/>
        <v>0</v>
      </c>
      <c r="K25" s="3">
        <f t="shared" si="6"/>
        <v>0</v>
      </c>
      <c r="L25" s="3">
        <f t="shared" si="7"/>
        <v>0</v>
      </c>
      <c r="M25" s="3">
        <f t="shared" si="9"/>
        <v>0</v>
      </c>
      <c r="N25" s="3">
        <f t="shared" si="9"/>
        <v>0</v>
      </c>
      <c r="O25" s="3">
        <f t="shared" si="9"/>
        <v>0</v>
      </c>
      <c r="P25" s="3">
        <f t="shared" si="9"/>
        <v>0</v>
      </c>
      <c r="Q25" s="3">
        <f t="shared" si="9"/>
        <v>0</v>
      </c>
      <c r="R25" s="3">
        <f t="shared" si="9"/>
        <v>0</v>
      </c>
      <c r="S25" s="3">
        <f t="shared" si="9"/>
        <v>0</v>
      </c>
      <c r="T25" s="3">
        <f t="shared" si="9"/>
        <v>0</v>
      </c>
      <c r="U25" s="3">
        <f t="shared" si="9"/>
        <v>0</v>
      </c>
      <c r="V25" s="3">
        <f t="shared" si="9"/>
        <v>0</v>
      </c>
      <c r="W25" s="3">
        <f t="shared" si="9"/>
        <v>0</v>
      </c>
      <c r="X25" s="3">
        <f t="shared" si="9"/>
        <v>0</v>
      </c>
      <c r="Y25" s="3">
        <f t="shared" si="9"/>
        <v>0</v>
      </c>
      <c r="Z25" s="3">
        <f t="shared" si="9"/>
        <v>0</v>
      </c>
      <c r="AA25" s="3">
        <f t="shared" si="9"/>
        <v>0</v>
      </c>
    </row>
    <row r="26" spans="1:27" x14ac:dyDescent="0.35">
      <c r="A26" s="778"/>
      <c r="B26" s="11" t="str">
        <f t="shared" si="4"/>
        <v>Cooling</v>
      </c>
      <c r="C26" s="3">
        <f t="shared" si="4"/>
        <v>0</v>
      </c>
      <c r="D26" s="3">
        <f t="shared" ref="D26:AA26" si="10">IF(SUM($C$19:$N$19)=0,0,C26+D8)</f>
        <v>0</v>
      </c>
      <c r="E26" s="3">
        <f t="shared" si="10"/>
        <v>0</v>
      </c>
      <c r="F26" s="3">
        <f t="shared" si="10"/>
        <v>1511</v>
      </c>
      <c r="G26" s="3">
        <f t="shared" si="10"/>
        <v>1511</v>
      </c>
      <c r="H26" s="399">
        <f t="shared" si="10"/>
        <v>1511</v>
      </c>
      <c r="I26" s="3">
        <f t="shared" si="10"/>
        <v>1511</v>
      </c>
      <c r="J26" s="3">
        <f t="shared" si="10"/>
        <v>1511</v>
      </c>
      <c r="K26" s="3">
        <f t="shared" si="6"/>
        <v>1511</v>
      </c>
      <c r="L26" s="3">
        <f t="shared" si="7"/>
        <v>1511</v>
      </c>
      <c r="M26" s="3">
        <f t="shared" si="10"/>
        <v>1744.0182291443791</v>
      </c>
      <c r="N26" s="3">
        <f t="shared" si="10"/>
        <v>1848.6244914214008</v>
      </c>
      <c r="O26" s="3">
        <f t="shared" si="10"/>
        <v>1848.6244914214008</v>
      </c>
      <c r="P26" s="3">
        <f t="shared" si="10"/>
        <v>1848.6244914214008</v>
      </c>
      <c r="Q26" s="3">
        <f t="shared" si="10"/>
        <v>1848.6244914214008</v>
      </c>
      <c r="R26" s="3">
        <f t="shared" si="10"/>
        <v>1848.6244914214008</v>
      </c>
      <c r="S26" s="3">
        <f t="shared" si="10"/>
        <v>1848.6244914214008</v>
      </c>
      <c r="T26" s="3">
        <f t="shared" si="10"/>
        <v>1848.6244914214008</v>
      </c>
      <c r="U26" s="3">
        <f t="shared" si="10"/>
        <v>1848.6244914214008</v>
      </c>
      <c r="V26" s="3">
        <f t="shared" si="10"/>
        <v>1848.6244914214008</v>
      </c>
      <c r="W26" s="3">
        <f t="shared" si="10"/>
        <v>1848.6244914214008</v>
      </c>
      <c r="X26" s="3">
        <f t="shared" si="10"/>
        <v>1848.6244914214008</v>
      </c>
      <c r="Y26" s="3">
        <f t="shared" si="10"/>
        <v>1848.6244914214008</v>
      </c>
      <c r="Z26" s="3">
        <f t="shared" si="10"/>
        <v>1848.6244914214008</v>
      </c>
      <c r="AA26" s="3">
        <f t="shared" si="10"/>
        <v>1848.6244914214008</v>
      </c>
    </row>
    <row r="27" spans="1:27" x14ac:dyDescent="0.35">
      <c r="A27" s="778"/>
      <c r="B27" s="12" t="str">
        <f t="shared" si="4"/>
        <v>Ext Lighting</v>
      </c>
      <c r="C27" s="3">
        <f t="shared" si="4"/>
        <v>0</v>
      </c>
      <c r="D27" s="3">
        <f t="shared" ref="D27:AA27" si="11">IF(SUM($C$19:$N$19)=0,0,C27+D9)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399">
        <f t="shared" si="11"/>
        <v>0</v>
      </c>
      <c r="I27" s="3">
        <f t="shared" si="11"/>
        <v>0</v>
      </c>
      <c r="J27" s="3">
        <f t="shared" si="11"/>
        <v>19308.359375</v>
      </c>
      <c r="K27" s="3">
        <f t="shared" si="6"/>
        <v>48962.639374999999</v>
      </c>
      <c r="L27" s="3">
        <f t="shared" si="7"/>
        <v>48962.639374999999</v>
      </c>
      <c r="M27" s="3">
        <f t="shared" si="11"/>
        <v>120612.5682261506</v>
      </c>
      <c r="N27" s="3">
        <f t="shared" si="11"/>
        <v>250201.61753634948</v>
      </c>
      <c r="O27" s="3">
        <f t="shared" si="11"/>
        <v>250201.61753634948</v>
      </c>
      <c r="P27" s="3">
        <f t="shared" si="11"/>
        <v>250201.61753634948</v>
      </c>
      <c r="Q27" s="3">
        <f t="shared" si="11"/>
        <v>250201.61753634948</v>
      </c>
      <c r="R27" s="3">
        <f t="shared" si="11"/>
        <v>250201.61753634948</v>
      </c>
      <c r="S27" s="3">
        <f t="shared" si="11"/>
        <v>250201.61753634948</v>
      </c>
      <c r="T27" s="3">
        <f t="shared" si="11"/>
        <v>250201.61753634948</v>
      </c>
      <c r="U27" s="3">
        <f t="shared" si="11"/>
        <v>250201.61753634948</v>
      </c>
      <c r="V27" s="3">
        <f t="shared" si="11"/>
        <v>250201.61753634948</v>
      </c>
      <c r="W27" s="3">
        <f t="shared" si="11"/>
        <v>250201.61753634948</v>
      </c>
      <c r="X27" s="3">
        <f t="shared" si="11"/>
        <v>250201.61753634948</v>
      </c>
      <c r="Y27" s="3">
        <f t="shared" si="11"/>
        <v>250201.61753634948</v>
      </c>
      <c r="Z27" s="3">
        <f t="shared" si="11"/>
        <v>250201.61753634948</v>
      </c>
      <c r="AA27" s="3">
        <f t="shared" si="11"/>
        <v>250201.61753634948</v>
      </c>
    </row>
    <row r="28" spans="1:27" x14ac:dyDescent="0.35">
      <c r="A28" s="778"/>
      <c r="B28" s="11" t="str">
        <f t="shared" si="4"/>
        <v>Heating</v>
      </c>
      <c r="C28" s="3">
        <f t="shared" si="4"/>
        <v>0</v>
      </c>
      <c r="D28" s="3">
        <f t="shared" ref="D28:AA28" si="12">IF(SUM($C$19:$N$19)=0,0,C28+D10)</f>
        <v>0</v>
      </c>
      <c r="E28" s="3">
        <f t="shared" si="12"/>
        <v>0</v>
      </c>
      <c r="F28" s="3">
        <f t="shared" si="12"/>
        <v>0</v>
      </c>
      <c r="G28" s="3">
        <f t="shared" si="12"/>
        <v>0</v>
      </c>
      <c r="H28" s="399">
        <f t="shared" si="12"/>
        <v>0</v>
      </c>
      <c r="I28" s="3">
        <f t="shared" si="12"/>
        <v>0</v>
      </c>
      <c r="J28" s="3">
        <f t="shared" si="12"/>
        <v>0</v>
      </c>
      <c r="K28" s="3">
        <f t="shared" si="6"/>
        <v>0</v>
      </c>
      <c r="L28" s="3">
        <f t="shared" si="7"/>
        <v>0</v>
      </c>
      <c r="M28" s="3">
        <f t="shared" si="12"/>
        <v>0</v>
      </c>
      <c r="N28" s="3">
        <f t="shared" si="12"/>
        <v>0</v>
      </c>
      <c r="O28" s="3">
        <f t="shared" si="12"/>
        <v>0</v>
      </c>
      <c r="P28" s="3">
        <f t="shared" si="12"/>
        <v>0</v>
      </c>
      <c r="Q28" s="3">
        <f t="shared" si="12"/>
        <v>0</v>
      </c>
      <c r="R28" s="3">
        <f t="shared" si="12"/>
        <v>0</v>
      </c>
      <c r="S28" s="3">
        <f t="shared" si="12"/>
        <v>0</v>
      </c>
      <c r="T28" s="3">
        <f t="shared" si="12"/>
        <v>0</v>
      </c>
      <c r="U28" s="3">
        <f t="shared" si="12"/>
        <v>0</v>
      </c>
      <c r="V28" s="3">
        <f t="shared" si="12"/>
        <v>0</v>
      </c>
      <c r="W28" s="3">
        <f t="shared" si="12"/>
        <v>0</v>
      </c>
      <c r="X28" s="3">
        <f t="shared" si="12"/>
        <v>0</v>
      </c>
      <c r="Y28" s="3">
        <f t="shared" si="12"/>
        <v>0</v>
      </c>
      <c r="Z28" s="3">
        <f t="shared" si="12"/>
        <v>0</v>
      </c>
      <c r="AA28" s="3">
        <f t="shared" si="12"/>
        <v>0</v>
      </c>
    </row>
    <row r="29" spans="1:27" x14ac:dyDescent="0.35">
      <c r="A29" s="778"/>
      <c r="B29" s="11" t="str">
        <f t="shared" si="4"/>
        <v>HVAC</v>
      </c>
      <c r="C29" s="3">
        <f t="shared" si="4"/>
        <v>0</v>
      </c>
      <c r="D29" s="3">
        <f t="shared" ref="D29:AA29" si="13">IF(SUM($C$19:$N$19)=0,0,C29+D11)</f>
        <v>0</v>
      </c>
      <c r="E29" s="3">
        <f t="shared" si="13"/>
        <v>0</v>
      </c>
      <c r="F29" s="3">
        <f t="shared" si="13"/>
        <v>0</v>
      </c>
      <c r="G29" s="3">
        <f t="shared" si="13"/>
        <v>0</v>
      </c>
      <c r="H29" s="399">
        <f t="shared" si="13"/>
        <v>102704.63</v>
      </c>
      <c r="I29" s="3">
        <f t="shared" si="13"/>
        <v>102704.63</v>
      </c>
      <c r="J29" s="3">
        <f t="shared" si="13"/>
        <v>102704.63</v>
      </c>
      <c r="K29" s="3">
        <f t="shared" si="6"/>
        <v>102704.63</v>
      </c>
      <c r="L29" s="3">
        <f t="shared" si="7"/>
        <v>102704.63</v>
      </c>
      <c r="M29" s="3">
        <f t="shared" si="13"/>
        <v>102704.63</v>
      </c>
      <c r="N29" s="3">
        <f t="shared" si="13"/>
        <v>102704.63</v>
      </c>
      <c r="O29" s="3">
        <f t="shared" si="13"/>
        <v>102704.63</v>
      </c>
      <c r="P29" s="3">
        <f t="shared" si="13"/>
        <v>102704.63</v>
      </c>
      <c r="Q29" s="3">
        <f t="shared" si="13"/>
        <v>102704.63</v>
      </c>
      <c r="R29" s="3">
        <f t="shared" si="13"/>
        <v>102704.63</v>
      </c>
      <c r="S29" s="3">
        <f t="shared" si="13"/>
        <v>102704.63</v>
      </c>
      <c r="T29" s="3">
        <f t="shared" si="13"/>
        <v>102704.63</v>
      </c>
      <c r="U29" s="3">
        <f t="shared" si="13"/>
        <v>102704.63</v>
      </c>
      <c r="V29" s="3">
        <f t="shared" si="13"/>
        <v>102704.63</v>
      </c>
      <c r="W29" s="3">
        <f t="shared" si="13"/>
        <v>102704.63</v>
      </c>
      <c r="X29" s="3">
        <f t="shared" si="13"/>
        <v>102704.63</v>
      </c>
      <c r="Y29" s="3">
        <f t="shared" si="13"/>
        <v>102704.63</v>
      </c>
      <c r="Z29" s="3">
        <f t="shared" si="13"/>
        <v>102704.63</v>
      </c>
      <c r="AA29" s="3">
        <f t="shared" si="13"/>
        <v>102704.63</v>
      </c>
    </row>
    <row r="30" spans="1:27" x14ac:dyDescent="0.35">
      <c r="A30" s="778"/>
      <c r="B30" s="11" t="str">
        <f t="shared" si="4"/>
        <v>Lighting</v>
      </c>
      <c r="C30" s="3">
        <f t="shared" si="4"/>
        <v>0</v>
      </c>
      <c r="D30" s="3">
        <f t="shared" ref="D30:AA30" si="14">IF(SUM($C$19:$N$19)=0,0,C30+D12)</f>
        <v>0</v>
      </c>
      <c r="E30" s="3">
        <f t="shared" si="14"/>
        <v>0</v>
      </c>
      <c r="F30" s="3">
        <f t="shared" si="14"/>
        <v>137533</v>
      </c>
      <c r="G30" s="3">
        <f t="shared" si="14"/>
        <v>535398</v>
      </c>
      <c r="H30" s="399">
        <f t="shared" si="14"/>
        <v>1376807.88</v>
      </c>
      <c r="I30" s="3">
        <f t="shared" si="14"/>
        <v>1509417.0100582885</v>
      </c>
      <c r="J30" s="3">
        <f t="shared" si="14"/>
        <v>1823298.0462521361</v>
      </c>
      <c r="K30" s="3">
        <f t="shared" si="6"/>
        <v>2788099.636252136</v>
      </c>
      <c r="L30" s="3">
        <f t="shared" si="7"/>
        <v>3183450.8462521359</v>
      </c>
      <c r="M30" s="3">
        <f t="shared" si="14"/>
        <v>3456605.4763084874</v>
      </c>
      <c r="N30" s="3">
        <f t="shared" si="14"/>
        <v>3847155.8788392791</v>
      </c>
      <c r="O30" s="3">
        <f t="shared" si="14"/>
        <v>3847155.8788392791</v>
      </c>
      <c r="P30" s="3">
        <f t="shared" si="14"/>
        <v>3847155.8788392791</v>
      </c>
      <c r="Q30" s="3">
        <f t="shared" si="14"/>
        <v>3847155.8788392791</v>
      </c>
      <c r="R30" s="3">
        <f t="shared" si="14"/>
        <v>3847155.8788392791</v>
      </c>
      <c r="S30" s="3">
        <f t="shared" si="14"/>
        <v>3847155.8788392791</v>
      </c>
      <c r="T30" s="3">
        <f t="shared" si="14"/>
        <v>3847155.8788392791</v>
      </c>
      <c r="U30" s="3">
        <f t="shared" si="14"/>
        <v>3847155.8788392791</v>
      </c>
      <c r="V30" s="3">
        <f t="shared" si="14"/>
        <v>3847155.8788392791</v>
      </c>
      <c r="W30" s="3">
        <f t="shared" si="14"/>
        <v>3847155.8788392791</v>
      </c>
      <c r="X30" s="3">
        <f t="shared" si="14"/>
        <v>3847155.8788392791</v>
      </c>
      <c r="Y30" s="3">
        <f t="shared" si="14"/>
        <v>3847155.8788392791</v>
      </c>
      <c r="Z30" s="3">
        <f t="shared" si="14"/>
        <v>3847155.8788392791</v>
      </c>
      <c r="AA30" s="3">
        <f t="shared" si="14"/>
        <v>3847155.8788392791</v>
      </c>
    </row>
    <row r="31" spans="1:27" x14ac:dyDescent="0.35">
      <c r="A31" s="778"/>
      <c r="B31" s="11" t="str">
        <f t="shared" si="4"/>
        <v>Miscellaneous</v>
      </c>
      <c r="C31" s="3">
        <f t="shared" si="4"/>
        <v>0</v>
      </c>
      <c r="D31" s="3">
        <f t="shared" ref="D31:AA31" si="15">IF(SUM($C$19:$N$19)=0,0,C31+D13)</f>
        <v>0</v>
      </c>
      <c r="E31" s="3">
        <f t="shared" si="15"/>
        <v>0</v>
      </c>
      <c r="F31" s="3">
        <f t="shared" si="15"/>
        <v>0</v>
      </c>
      <c r="G31" s="3">
        <f t="shared" si="15"/>
        <v>0</v>
      </c>
      <c r="H31" s="399">
        <f t="shared" si="15"/>
        <v>0</v>
      </c>
      <c r="I31" s="3">
        <f t="shared" si="15"/>
        <v>0</v>
      </c>
      <c r="J31" s="3">
        <f t="shared" si="15"/>
        <v>0</v>
      </c>
      <c r="K31" s="3">
        <f t="shared" si="6"/>
        <v>0</v>
      </c>
      <c r="L31" s="3">
        <f t="shared" si="7"/>
        <v>0</v>
      </c>
      <c r="M31" s="3">
        <f t="shared" si="15"/>
        <v>0</v>
      </c>
      <c r="N31" s="3">
        <f t="shared" si="15"/>
        <v>0</v>
      </c>
      <c r="O31" s="3">
        <f t="shared" si="15"/>
        <v>0</v>
      </c>
      <c r="P31" s="3">
        <f t="shared" si="15"/>
        <v>0</v>
      </c>
      <c r="Q31" s="3">
        <f t="shared" si="15"/>
        <v>0</v>
      </c>
      <c r="R31" s="3">
        <f t="shared" si="15"/>
        <v>0</v>
      </c>
      <c r="S31" s="3">
        <f t="shared" si="15"/>
        <v>0</v>
      </c>
      <c r="T31" s="3">
        <f t="shared" si="15"/>
        <v>0</v>
      </c>
      <c r="U31" s="3">
        <f t="shared" si="15"/>
        <v>0</v>
      </c>
      <c r="V31" s="3">
        <f t="shared" si="15"/>
        <v>0</v>
      </c>
      <c r="W31" s="3">
        <f t="shared" si="15"/>
        <v>0</v>
      </c>
      <c r="X31" s="3">
        <f t="shared" si="15"/>
        <v>0</v>
      </c>
      <c r="Y31" s="3">
        <f t="shared" si="15"/>
        <v>0</v>
      </c>
      <c r="Z31" s="3">
        <f t="shared" si="15"/>
        <v>0</v>
      </c>
      <c r="AA31" s="3">
        <f t="shared" si="15"/>
        <v>0</v>
      </c>
    </row>
    <row r="32" spans="1:27" ht="15" customHeight="1" x14ac:dyDescent="0.35">
      <c r="A32" s="778"/>
      <c r="B32" s="11" t="str">
        <f t="shared" si="4"/>
        <v>Motors</v>
      </c>
      <c r="C32" s="3">
        <f t="shared" si="4"/>
        <v>0</v>
      </c>
      <c r="D32" s="3">
        <f t="shared" ref="D32:AA32" si="16">IF(SUM($C$19:$N$19)=0,0,C32+D14)</f>
        <v>0</v>
      </c>
      <c r="E32" s="3">
        <f t="shared" si="16"/>
        <v>0</v>
      </c>
      <c r="F32" s="3">
        <f t="shared" si="16"/>
        <v>0</v>
      </c>
      <c r="G32" s="3">
        <f t="shared" si="16"/>
        <v>0</v>
      </c>
      <c r="H32" s="399">
        <f t="shared" si="16"/>
        <v>0</v>
      </c>
      <c r="I32" s="3">
        <f t="shared" si="16"/>
        <v>0</v>
      </c>
      <c r="J32" s="3">
        <f t="shared" si="16"/>
        <v>0</v>
      </c>
      <c r="K32" s="3">
        <f t="shared" si="6"/>
        <v>0</v>
      </c>
      <c r="L32" s="3">
        <f t="shared" si="7"/>
        <v>0</v>
      </c>
      <c r="M32" s="3">
        <f t="shared" si="16"/>
        <v>0</v>
      </c>
      <c r="N32" s="3">
        <f t="shared" si="16"/>
        <v>0</v>
      </c>
      <c r="O32" s="3">
        <f t="shared" si="16"/>
        <v>0</v>
      </c>
      <c r="P32" s="3">
        <f t="shared" si="16"/>
        <v>0</v>
      </c>
      <c r="Q32" s="3">
        <f t="shared" si="16"/>
        <v>0</v>
      </c>
      <c r="R32" s="3">
        <f t="shared" si="16"/>
        <v>0</v>
      </c>
      <c r="S32" s="3">
        <f t="shared" si="16"/>
        <v>0</v>
      </c>
      <c r="T32" s="3">
        <f t="shared" si="16"/>
        <v>0</v>
      </c>
      <c r="U32" s="3">
        <f t="shared" si="16"/>
        <v>0</v>
      </c>
      <c r="V32" s="3">
        <f t="shared" si="16"/>
        <v>0</v>
      </c>
      <c r="W32" s="3">
        <f t="shared" si="16"/>
        <v>0</v>
      </c>
      <c r="X32" s="3">
        <f t="shared" si="16"/>
        <v>0</v>
      </c>
      <c r="Y32" s="3">
        <f t="shared" si="16"/>
        <v>0</v>
      </c>
      <c r="Z32" s="3">
        <f t="shared" si="16"/>
        <v>0</v>
      </c>
      <c r="AA32" s="3">
        <f t="shared" si="16"/>
        <v>0</v>
      </c>
    </row>
    <row r="33" spans="1:27" x14ac:dyDescent="0.35">
      <c r="A33" s="778"/>
      <c r="B33" s="11" t="str">
        <f t="shared" si="4"/>
        <v>Process</v>
      </c>
      <c r="C33" s="3">
        <f t="shared" si="4"/>
        <v>0</v>
      </c>
      <c r="D33" s="3">
        <f t="shared" ref="D33:AA33" si="17">IF(SUM($C$19:$N$19)=0,0,C33+D15)</f>
        <v>0</v>
      </c>
      <c r="E33" s="3">
        <f t="shared" si="17"/>
        <v>0</v>
      </c>
      <c r="F33" s="3">
        <f t="shared" si="17"/>
        <v>0</v>
      </c>
      <c r="G33" s="3">
        <f t="shared" si="17"/>
        <v>0</v>
      </c>
      <c r="H33" s="399">
        <f t="shared" si="17"/>
        <v>0</v>
      </c>
      <c r="I33" s="3">
        <f t="shared" si="17"/>
        <v>0</v>
      </c>
      <c r="J33" s="3">
        <f t="shared" si="17"/>
        <v>0</v>
      </c>
      <c r="K33" s="3">
        <f t="shared" si="6"/>
        <v>0</v>
      </c>
      <c r="L33" s="3">
        <f t="shared" si="7"/>
        <v>0</v>
      </c>
      <c r="M33" s="3">
        <f t="shared" si="17"/>
        <v>0</v>
      </c>
      <c r="N33" s="3">
        <f t="shared" si="17"/>
        <v>0</v>
      </c>
      <c r="O33" s="3">
        <f t="shared" si="17"/>
        <v>0</v>
      </c>
      <c r="P33" s="3">
        <f t="shared" si="17"/>
        <v>0</v>
      </c>
      <c r="Q33" s="3">
        <f t="shared" si="17"/>
        <v>0</v>
      </c>
      <c r="R33" s="3">
        <f t="shared" si="17"/>
        <v>0</v>
      </c>
      <c r="S33" s="3">
        <f t="shared" si="17"/>
        <v>0</v>
      </c>
      <c r="T33" s="3">
        <f t="shared" si="17"/>
        <v>0</v>
      </c>
      <c r="U33" s="3">
        <f t="shared" si="17"/>
        <v>0</v>
      </c>
      <c r="V33" s="3">
        <f t="shared" si="17"/>
        <v>0</v>
      </c>
      <c r="W33" s="3">
        <f t="shared" si="17"/>
        <v>0</v>
      </c>
      <c r="X33" s="3">
        <f t="shared" si="17"/>
        <v>0</v>
      </c>
      <c r="Y33" s="3">
        <f t="shared" si="17"/>
        <v>0</v>
      </c>
      <c r="Z33" s="3">
        <f t="shared" si="17"/>
        <v>0</v>
      </c>
      <c r="AA33" s="3">
        <f t="shared" si="17"/>
        <v>0</v>
      </c>
    </row>
    <row r="34" spans="1:27" x14ac:dyDescent="0.35">
      <c r="A34" s="778"/>
      <c r="B34" s="11" t="str">
        <f t="shared" si="4"/>
        <v>Refrigeration</v>
      </c>
      <c r="C34" s="3">
        <f t="shared" si="4"/>
        <v>0</v>
      </c>
      <c r="D34" s="3">
        <f t="shared" ref="D34:AA34" si="18">IF(SUM($C$19:$N$19)=0,0,C34+D16)</f>
        <v>0</v>
      </c>
      <c r="E34" s="3">
        <f t="shared" si="18"/>
        <v>0</v>
      </c>
      <c r="F34" s="3">
        <f t="shared" si="18"/>
        <v>0</v>
      </c>
      <c r="G34" s="3">
        <f t="shared" si="18"/>
        <v>0</v>
      </c>
      <c r="H34" s="399">
        <f t="shared" si="18"/>
        <v>0</v>
      </c>
      <c r="I34" s="3">
        <f t="shared" si="18"/>
        <v>0</v>
      </c>
      <c r="J34" s="3">
        <f t="shared" si="18"/>
        <v>0</v>
      </c>
      <c r="K34" s="3">
        <f t="shared" si="6"/>
        <v>0</v>
      </c>
      <c r="L34" s="3">
        <f t="shared" si="7"/>
        <v>0</v>
      </c>
      <c r="M34" s="3">
        <f t="shared" si="18"/>
        <v>0</v>
      </c>
      <c r="N34" s="3">
        <f t="shared" si="18"/>
        <v>0</v>
      </c>
      <c r="O34" s="3">
        <f t="shared" si="18"/>
        <v>0</v>
      </c>
      <c r="P34" s="3">
        <f t="shared" si="18"/>
        <v>0</v>
      </c>
      <c r="Q34" s="3">
        <f t="shared" si="18"/>
        <v>0</v>
      </c>
      <c r="R34" s="3">
        <f t="shared" si="18"/>
        <v>0</v>
      </c>
      <c r="S34" s="3">
        <f t="shared" si="18"/>
        <v>0</v>
      </c>
      <c r="T34" s="3">
        <f t="shared" si="18"/>
        <v>0</v>
      </c>
      <c r="U34" s="3">
        <f t="shared" si="18"/>
        <v>0</v>
      </c>
      <c r="V34" s="3">
        <f t="shared" si="18"/>
        <v>0</v>
      </c>
      <c r="W34" s="3">
        <f t="shared" si="18"/>
        <v>0</v>
      </c>
      <c r="X34" s="3">
        <f t="shared" si="18"/>
        <v>0</v>
      </c>
      <c r="Y34" s="3">
        <f t="shared" si="18"/>
        <v>0</v>
      </c>
      <c r="Z34" s="3">
        <f t="shared" si="18"/>
        <v>0</v>
      </c>
      <c r="AA34" s="3">
        <f t="shared" si="18"/>
        <v>0</v>
      </c>
    </row>
    <row r="35" spans="1:27" x14ac:dyDescent="0.35">
      <c r="A35" s="778"/>
      <c r="B35" s="11" t="str">
        <f t="shared" si="4"/>
        <v>Water Heating</v>
      </c>
      <c r="C35" s="3">
        <f t="shared" si="4"/>
        <v>0</v>
      </c>
      <c r="D35" s="3">
        <f t="shared" ref="D35:AA35" si="19">IF(SUM($C$19:$N$19)=0,0,C35+D17)</f>
        <v>0</v>
      </c>
      <c r="E35" s="3">
        <f t="shared" si="19"/>
        <v>0</v>
      </c>
      <c r="F35" s="3">
        <f t="shared" si="19"/>
        <v>0</v>
      </c>
      <c r="G35" s="3">
        <f t="shared" si="19"/>
        <v>0</v>
      </c>
      <c r="H35" s="399">
        <f t="shared" si="19"/>
        <v>0</v>
      </c>
      <c r="I35" s="3">
        <f t="shared" si="19"/>
        <v>0</v>
      </c>
      <c r="J35" s="3">
        <f t="shared" si="19"/>
        <v>0</v>
      </c>
      <c r="K35" s="3">
        <f t="shared" si="6"/>
        <v>0</v>
      </c>
      <c r="L35" s="3">
        <f t="shared" si="7"/>
        <v>0</v>
      </c>
      <c r="M35" s="3">
        <f t="shared" si="19"/>
        <v>0</v>
      </c>
      <c r="N35" s="3">
        <f t="shared" si="19"/>
        <v>0</v>
      </c>
      <c r="O35" s="3">
        <f t="shared" si="19"/>
        <v>0</v>
      </c>
      <c r="P35" s="3">
        <f t="shared" si="19"/>
        <v>0</v>
      </c>
      <c r="Q35" s="3">
        <f t="shared" si="19"/>
        <v>0</v>
      </c>
      <c r="R35" s="3">
        <f t="shared" si="19"/>
        <v>0</v>
      </c>
      <c r="S35" s="3">
        <f t="shared" si="19"/>
        <v>0</v>
      </c>
      <c r="T35" s="3">
        <f t="shared" si="19"/>
        <v>0</v>
      </c>
      <c r="U35" s="3">
        <f t="shared" si="19"/>
        <v>0</v>
      </c>
      <c r="V35" s="3">
        <f t="shared" si="19"/>
        <v>0</v>
      </c>
      <c r="W35" s="3">
        <f t="shared" si="19"/>
        <v>0</v>
      </c>
      <c r="X35" s="3">
        <f t="shared" si="19"/>
        <v>0</v>
      </c>
      <c r="Y35" s="3">
        <f t="shared" si="19"/>
        <v>0</v>
      </c>
      <c r="Z35" s="3">
        <f t="shared" si="19"/>
        <v>0</v>
      </c>
      <c r="AA35" s="3">
        <f t="shared" si="19"/>
        <v>0</v>
      </c>
    </row>
    <row r="36" spans="1:27" ht="15" customHeight="1" x14ac:dyDescent="0.35">
      <c r="A36" s="778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15" t="str">
        <f t="shared" si="4"/>
        <v>Monthly kWh</v>
      </c>
      <c r="C37" s="256">
        <f>SUM(C23:C36)</f>
        <v>0</v>
      </c>
      <c r="D37" s="256">
        <f t="shared" ref="D37:AA37" si="20">SUM(D23:D36)</f>
        <v>0</v>
      </c>
      <c r="E37" s="256">
        <f t="shared" si="20"/>
        <v>0</v>
      </c>
      <c r="F37" s="256">
        <f t="shared" si="20"/>
        <v>139044</v>
      </c>
      <c r="G37" s="256">
        <f t="shared" si="20"/>
        <v>536909</v>
      </c>
      <c r="H37" s="256">
        <f t="shared" si="20"/>
        <v>1481023.5099999998</v>
      </c>
      <c r="I37" s="256">
        <f t="shared" si="20"/>
        <v>1631527.1791207884</v>
      </c>
      <c r="J37" s="256">
        <f t="shared" si="20"/>
        <v>1964716.574689636</v>
      </c>
      <c r="K37" s="256">
        <f t="shared" si="20"/>
        <v>2959172.4446896361</v>
      </c>
      <c r="L37" s="256">
        <f t="shared" si="20"/>
        <v>3354523.6546896361</v>
      </c>
      <c r="M37" s="256">
        <f t="shared" si="20"/>
        <v>3699561.2318262821</v>
      </c>
      <c r="N37" s="256">
        <f t="shared" si="20"/>
        <v>4219805.2899295501</v>
      </c>
      <c r="O37" s="256">
        <f t="shared" si="20"/>
        <v>4219805.2899295501</v>
      </c>
      <c r="P37" s="256">
        <f t="shared" si="20"/>
        <v>4219805.2899295501</v>
      </c>
      <c r="Q37" s="256">
        <f t="shared" si="20"/>
        <v>4219805.2899295501</v>
      </c>
      <c r="R37" s="256">
        <f t="shared" si="20"/>
        <v>4219805.2899295501</v>
      </c>
      <c r="S37" s="256">
        <f t="shared" si="20"/>
        <v>4219805.2899295501</v>
      </c>
      <c r="T37" s="256">
        <f t="shared" si="20"/>
        <v>4219805.2899295501</v>
      </c>
      <c r="U37" s="256">
        <f t="shared" si="20"/>
        <v>4219805.2899295501</v>
      </c>
      <c r="V37" s="256">
        <f t="shared" si="20"/>
        <v>4219805.2899295501</v>
      </c>
      <c r="W37" s="256">
        <f t="shared" si="20"/>
        <v>4219805.2899295501</v>
      </c>
      <c r="X37" s="256">
        <f t="shared" si="20"/>
        <v>4219805.2899295501</v>
      </c>
      <c r="Y37" s="256">
        <f t="shared" si="20"/>
        <v>4219805.2899295501</v>
      </c>
      <c r="Z37" s="256">
        <f t="shared" si="20"/>
        <v>4219805.2899295501</v>
      </c>
      <c r="AA37" s="256">
        <f t="shared" si="20"/>
        <v>4219805.2899295501</v>
      </c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281"/>
      <c r="N38" s="346" t="s">
        <v>214</v>
      </c>
      <c r="O38" s="345">
        <f>SUM(C5:N18)</f>
        <v>4219805.2899295501</v>
      </c>
      <c r="P38" s="281"/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282"/>
      <c r="D39" s="140"/>
      <c r="E39" s="282"/>
      <c r="F39" s="140"/>
      <c r="G39" s="140"/>
      <c r="H39" s="282"/>
      <c r="I39" s="140"/>
      <c r="J39" s="140"/>
      <c r="K39" s="282"/>
      <c r="L39" s="140"/>
      <c r="M39" s="140"/>
      <c r="N39" s="282"/>
      <c r="O39" s="140"/>
      <c r="P39" s="140"/>
      <c r="Q39" s="282"/>
      <c r="R39" s="140"/>
      <c r="S39" s="140"/>
      <c r="T39" s="282"/>
      <c r="U39" s="572" t="s">
        <v>300</v>
      </c>
      <c r="V39" s="140"/>
      <c r="W39" s="282"/>
      <c r="X39" s="140"/>
      <c r="Y39" s="140"/>
      <c r="Z39" s="282"/>
      <c r="AA39" s="140"/>
    </row>
    <row r="40" spans="1:27" ht="16" thickBot="1" x14ac:dyDescent="0.4">
      <c r="A40" s="780" t="s">
        <v>16</v>
      </c>
      <c r="B40" s="17" t="str">
        <f t="shared" ref="B40" si="21">B22</f>
        <v>End Use</v>
      </c>
      <c r="C40" s="156">
        <f>C$4</f>
        <v>44562</v>
      </c>
      <c r="D40" s="156">
        <f t="shared" ref="D40:AA40" si="22">D$4</f>
        <v>44593</v>
      </c>
      <c r="E40" s="156">
        <f t="shared" si="22"/>
        <v>44621</v>
      </c>
      <c r="F40" s="156">
        <f t="shared" si="22"/>
        <v>44652</v>
      </c>
      <c r="G40" s="156">
        <f t="shared" si="22"/>
        <v>44682</v>
      </c>
      <c r="H40" s="156">
        <f t="shared" si="22"/>
        <v>44713</v>
      </c>
      <c r="I40" s="156">
        <f t="shared" si="22"/>
        <v>44743</v>
      </c>
      <c r="J40" s="156">
        <f t="shared" si="22"/>
        <v>44774</v>
      </c>
      <c r="K40" s="156">
        <f t="shared" si="22"/>
        <v>44805</v>
      </c>
      <c r="L40" s="156">
        <f t="shared" si="22"/>
        <v>44835</v>
      </c>
      <c r="M40" s="156">
        <f t="shared" si="22"/>
        <v>44866</v>
      </c>
      <c r="N40" s="156">
        <f t="shared" si="22"/>
        <v>44896</v>
      </c>
      <c r="O40" s="156">
        <f t="shared" si="22"/>
        <v>44927</v>
      </c>
      <c r="P40" s="156">
        <f t="shared" si="22"/>
        <v>44958</v>
      </c>
      <c r="Q40" s="156">
        <f t="shared" si="22"/>
        <v>44986</v>
      </c>
      <c r="R40" s="156">
        <f t="shared" si="22"/>
        <v>45017</v>
      </c>
      <c r="S40" s="156">
        <f t="shared" si="22"/>
        <v>45047</v>
      </c>
      <c r="T40" s="156">
        <f t="shared" si="22"/>
        <v>45078</v>
      </c>
      <c r="U40" s="156">
        <f t="shared" si="22"/>
        <v>45108</v>
      </c>
      <c r="V40" s="156">
        <f t="shared" si="22"/>
        <v>45139</v>
      </c>
      <c r="W40" s="156">
        <f t="shared" si="22"/>
        <v>45170</v>
      </c>
      <c r="X40" s="156">
        <f t="shared" si="22"/>
        <v>45200</v>
      </c>
      <c r="Y40" s="156">
        <f t="shared" si="22"/>
        <v>45231</v>
      </c>
      <c r="Z40" s="156">
        <f t="shared" si="22"/>
        <v>45261</v>
      </c>
      <c r="AA40" s="156">
        <f t="shared" si="22"/>
        <v>45292</v>
      </c>
    </row>
    <row r="41" spans="1:27" ht="15" customHeight="1" x14ac:dyDescent="0.35">
      <c r="A41" s="781"/>
      <c r="B41" s="11" t="str">
        <f t="shared" ref="B41:B55" si="23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4">G41</f>
        <v>0</v>
      </c>
      <c r="I41" s="3">
        <f t="shared" si="24"/>
        <v>0</v>
      </c>
      <c r="J41" s="3">
        <f t="shared" si="24"/>
        <v>0</v>
      </c>
      <c r="K41" s="3">
        <f t="shared" si="24"/>
        <v>0</v>
      </c>
      <c r="L41" s="3">
        <f t="shared" si="24"/>
        <v>0</v>
      </c>
      <c r="M41" s="3">
        <f t="shared" si="24"/>
        <v>0</v>
      </c>
      <c r="N41" s="3">
        <f t="shared" si="24"/>
        <v>0</v>
      </c>
      <c r="O41" s="3">
        <f t="shared" si="24"/>
        <v>0</v>
      </c>
      <c r="P41" s="3">
        <f t="shared" si="24"/>
        <v>0</v>
      </c>
      <c r="Q41" s="3">
        <f t="shared" si="24"/>
        <v>0</v>
      </c>
      <c r="R41" s="3">
        <f t="shared" si="24"/>
        <v>0</v>
      </c>
      <c r="S41" s="3">
        <f t="shared" si="24"/>
        <v>0</v>
      </c>
      <c r="T41" s="3">
        <f t="shared" si="24"/>
        <v>0</v>
      </c>
      <c r="U41" s="399">
        <f>H23</f>
        <v>0</v>
      </c>
      <c r="V41" s="3">
        <f t="shared" si="24"/>
        <v>0</v>
      </c>
      <c r="W41" s="3">
        <f t="shared" si="24"/>
        <v>0</v>
      </c>
      <c r="X41" s="3">
        <f t="shared" si="24"/>
        <v>0</v>
      </c>
      <c r="Y41" s="3">
        <f t="shared" si="24"/>
        <v>0</v>
      </c>
      <c r="Z41" s="3">
        <f t="shared" si="24"/>
        <v>0</v>
      </c>
      <c r="AA41" s="3">
        <f t="shared" si="24"/>
        <v>0</v>
      </c>
    </row>
    <row r="42" spans="1:27" x14ac:dyDescent="0.35">
      <c r="A42" s="781"/>
      <c r="B42" s="12" t="str">
        <f t="shared" si="23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5">F42</f>
        <v>0</v>
      </c>
      <c r="H42" s="3">
        <f t="shared" si="25"/>
        <v>0</v>
      </c>
      <c r="I42" s="3">
        <f t="shared" si="25"/>
        <v>0</v>
      </c>
      <c r="J42" s="3">
        <f t="shared" si="25"/>
        <v>0</v>
      </c>
      <c r="K42" s="3">
        <f t="shared" si="25"/>
        <v>0</v>
      </c>
      <c r="L42" s="3">
        <f t="shared" si="25"/>
        <v>0</v>
      </c>
      <c r="M42" s="3">
        <f t="shared" si="25"/>
        <v>0</v>
      </c>
      <c r="N42" s="3">
        <f t="shared" si="25"/>
        <v>0</v>
      </c>
      <c r="O42" s="3">
        <f t="shared" si="25"/>
        <v>0</v>
      </c>
      <c r="P42" s="3">
        <f t="shared" si="25"/>
        <v>0</v>
      </c>
      <c r="Q42" s="3">
        <f t="shared" si="25"/>
        <v>0</v>
      </c>
      <c r="R42" s="3">
        <f t="shared" si="25"/>
        <v>0</v>
      </c>
      <c r="S42" s="3">
        <f t="shared" si="25"/>
        <v>0</v>
      </c>
      <c r="T42" s="3">
        <f t="shared" si="25"/>
        <v>0</v>
      </c>
      <c r="U42" s="399">
        <f t="shared" ref="U42:U53" si="26">H24</f>
        <v>0</v>
      </c>
      <c r="V42" s="3">
        <f t="shared" si="25"/>
        <v>0</v>
      </c>
      <c r="W42" s="3">
        <f t="shared" si="25"/>
        <v>0</v>
      </c>
      <c r="X42" s="3">
        <f t="shared" si="25"/>
        <v>0</v>
      </c>
      <c r="Y42" s="3">
        <f t="shared" si="25"/>
        <v>0</v>
      </c>
      <c r="Z42" s="3">
        <f t="shared" si="25"/>
        <v>0</v>
      </c>
      <c r="AA42" s="3">
        <f t="shared" si="25"/>
        <v>0</v>
      </c>
    </row>
    <row r="43" spans="1:27" x14ac:dyDescent="0.35">
      <c r="A43" s="781"/>
      <c r="B43" s="11" t="str">
        <f t="shared" si="23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7">F43</f>
        <v>0</v>
      </c>
      <c r="H43" s="3">
        <f t="shared" si="27"/>
        <v>0</v>
      </c>
      <c r="I43" s="3">
        <f t="shared" si="27"/>
        <v>0</v>
      </c>
      <c r="J43" s="3">
        <f t="shared" si="27"/>
        <v>0</v>
      </c>
      <c r="K43" s="3">
        <f t="shared" si="27"/>
        <v>0</v>
      </c>
      <c r="L43" s="3">
        <f t="shared" si="27"/>
        <v>0</v>
      </c>
      <c r="M43" s="3">
        <f t="shared" si="27"/>
        <v>0</v>
      </c>
      <c r="N43" s="3">
        <f t="shared" si="27"/>
        <v>0</v>
      </c>
      <c r="O43" s="3">
        <f t="shared" si="27"/>
        <v>0</v>
      </c>
      <c r="P43" s="3">
        <f t="shared" si="27"/>
        <v>0</v>
      </c>
      <c r="Q43" s="3">
        <f t="shared" si="27"/>
        <v>0</v>
      </c>
      <c r="R43" s="3">
        <f t="shared" si="27"/>
        <v>0</v>
      </c>
      <c r="S43" s="3">
        <f t="shared" si="27"/>
        <v>0</v>
      </c>
      <c r="T43" s="3">
        <f t="shared" si="27"/>
        <v>0</v>
      </c>
      <c r="U43" s="399">
        <f t="shared" si="26"/>
        <v>0</v>
      </c>
      <c r="V43" s="3">
        <f t="shared" si="27"/>
        <v>0</v>
      </c>
      <c r="W43" s="3">
        <f t="shared" si="27"/>
        <v>0</v>
      </c>
      <c r="X43" s="3">
        <f t="shared" si="27"/>
        <v>0</v>
      </c>
      <c r="Y43" s="3">
        <f t="shared" si="27"/>
        <v>0</v>
      </c>
      <c r="Z43" s="3">
        <f t="shared" si="27"/>
        <v>0</v>
      </c>
      <c r="AA43" s="3">
        <f t="shared" si="27"/>
        <v>0</v>
      </c>
    </row>
    <row r="44" spans="1:27" x14ac:dyDescent="0.35">
      <c r="A44" s="781"/>
      <c r="B44" s="11" t="str">
        <f t="shared" si="23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8">F44</f>
        <v>0</v>
      </c>
      <c r="H44" s="3">
        <f t="shared" si="28"/>
        <v>0</v>
      </c>
      <c r="I44" s="3">
        <f t="shared" si="28"/>
        <v>0</v>
      </c>
      <c r="J44" s="3">
        <f t="shared" si="28"/>
        <v>0</v>
      </c>
      <c r="K44" s="3">
        <f t="shared" si="28"/>
        <v>0</v>
      </c>
      <c r="L44" s="3">
        <f t="shared" si="28"/>
        <v>0</v>
      </c>
      <c r="M44" s="3">
        <f t="shared" si="28"/>
        <v>0</v>
      </c>
      <c r="N44" s="3">
        <f t="shared" si="28"/>
        <v>0</v>
      </c>
      <c r="O44" s="3">
        <f t="shared" si="28"/>
        <v>0</v>
      </c>
      <c r="P44" s="3">
        <f t="shared" si="28"/>
        <v>0</v>
      </c>
      <c r="Q44" s="3">
        <f t="shared" si="28"/>
        <v>0</v>
      </c>
      <c r="R44" s="3">
        <f t="shared" si="28"/>
        <v>0</v>
      </c>
      <c r="S44" s="3">
        <f t="shared" si="28"/>
        <v>0</v>
      </c>
      <c r="T44" s="3">
        <f t="shared" si="28"/>
        <v>0</v>
      </c>
      <c r="U44" s="399">
        <f t="shared" si="26"/>
        <v>1511</v>
      </c>
      <c r="V44" s="3">
        <f t="shared" si="28"/>
        <v>1511</v>
      </c>
      <c r="W44" s="3">
        <f t="shared" si="28"/>
        <v>1511</v>
      </c>
      <c r="X44" s="3">
        <f t="shared" si="28"/>
        <v>1511</v>
      </c>
      <c r="Y44" s="3">
        <f t="shared" si="28"/>
        <v>1511</v>
      </c>
      <c r="Z44" s="3">
        <f t="shared" si="28"/>
        <v>1511</v>
      </c>
      <c r="AA44" s="3">
        <f t="shared" si="28"/>
        <v>1511</v>
      </c>
    </row>
    <row r="45" spans="1:27" x14ac:dyDescent="0.35">
      <c r="A45" s="781"/>
      <c r="B45" s="12" t="str">
        <f t="shared" si="23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9">F45</f>
        <v>0</v>
      </c>
      <c r="H45" s="3">
        <f t="shared" si="29"/>
        <v>0</v>
      </c>
      <c r="I45" s="3">
        <f t="shared" si="29"/>
        <v>0</v>
      </c>
      <c r="J45" s="3">
        <f t="shared" si="29"/>
        <v>0</v>
      </c>
      <c r="K45" s="3">
        <f t="shared" si="29"/>
        <v>0</v>
      </c>
      <c r="L45" s="3">
        <f t="shared" si="29"/>
        <v>0</v>
      </c>
      <c r="M45" s="3">
        <f t="shared" si="29"/>
        <v>0</v>
      </c>
      <c r="N45" s="3">
        <f t="shared" si="29"/>
        <v>0</v>
      </c>
      <c r="O45" s="3">
        <f t="shared" si="29"/>
        <v>0</v>
      </c>
      <c r="P45" s="3">
        <f t="shared" si="29"/>
        <v>0</v>
      </c>
      <c r="Q45" s="3">
        <f t="shared" si="29"/>
        <v>0</v>
      </c>
      <c r="R45" s="3">
        <f t="shared" si="29"/>
        <v>0</v>
      </c>
      <c r="S45" s="3">
        <f t="shared" si="29"/>
        <v>0</v>
      </c>
      <c r="T45" s="3">
        <f t="shared" si="29"/>
        <v>0</v>
      </c>
      <c r="U45" s="399">
        <f t="shared" si="26"/>
        <v>0</v>
      </c>
      <c r="V45" s="3">
        <f t="shared" si="29"/>
        <v>0</v>
      </c>
      <c r="W45" s="3">
        <f t="shared" si="29"/>
        <v>0</v>
      </c>
      <c r="X45" s="3">
        <f t="shared" si="29"/>
        <v>0</v>
      </c>
      <c r="Y45" s="3">
        <f t="shared" si="29"/>
        <v>0</v>
      </c>
      <c r="Z45" s="3">
        <f t="shared" si="29"/>
        <v>0</v>
      </c>
      <c r="AA45" s="3">
        <f t="shared" si="29"/>
        <v>0</v>
      </c>
    </row>
    <row r="46" spans="1:27" x14ac:dyDescent="0.35">
      <c r="A46" s="781"/>
      <c r="B46" s="11" t="str">
        <f t="shared" si="23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30">F46</f>
        <v>0</v>
      </c>
      <c r="H46" s="3">
        <f t="shared" si="30"/>
        <v>0</v>
      </c>
      <c r="I46" s="3">
        <f t="shared" si="30"/>
        <v>0</v>
      </c>
      <c r="J46" s="3">
        <f t="shared" si="30"/>
        <v>0</v>
      </c>
      <c r="K46" s="3">
        <f t="shared" si="30"/>
        <v>0</v>
      </c>
      <c r="L46" s="3">
        <f t="shared" si="30"/>
        <v>0</v>
      </c>
      <c r="M46" s="3">
        <f t="shared" si="30"/>
        <v>0</v>
      </c>
      <c r="N46" s="3">
        <f t="shared" si="30"/>
        <v>0</v>
      </c>
      <c r="O46" s="3">
        <f t="shared" si="30"/>
        <v>0</v>
      </c>
      <c r="P46" s="3">
        <f t="shared" si="30"/>
        <v>0</v>
      </c>
      <c r="Q46" s="3">
        <f t="shared" si="30"/>
        <v>0</v>
      </c>
      <c r="R46" s="3">
        <f t="shared" si="30"/>
        <v>0</v>
      </c>
      <c r="S46" s="3">
        <f t="shared" si="30"/>
        <v>0</v>
      </c>
      <c r="T46" s="3">
        <f t="shared" si="30"/>
        <v>0</v>
      </c>
      <c r="U46" s="399">
        <f t="shared" si="26"/>
        <v>0</v>
      </c>
      <c r="V46" s="3">
        <f t="shared" si="30"/>
        <v>0</v>
      </c>
      <c r="W46" s="3">
        <f t="shared" si="30"/>
        <v>0</v>
      </c>
      <c r="X46" s="3">
        <f t="shared" si="30"/>
        <v>0</v>
      </c>
      <c r="Y46" s="3">
        <f t="shared" si="30"/>
        <v>0</v>
      </c>
      <c r="Z46" s="3">
        <f t="shared" si="30"/>
        <v>0</v>
      </c>
      <c r="AA46" s="3">
        <f t="shared" si="30"/>
        <v>0</v>
      </c>
    </row>
    <row r="47" spans="1:27" x14ac:dyDescent="0.35">
      <c r="A47" s="781"/>
      <c r="B47" s="11" t="str">
        <f t="shared" si="23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31">F47</f>
        <v>0</v>
      </c>
      <c r="H47" s="3">
        <f t="shared" si="31"/>
        <v>0</v>
      </c>
      <c r="I47" s="3">
        <f t="shared" si="31"/>
        <v>0</v>
      </c>
      <c r="J47" s="3">
        <f t="shared" si="31"/>
        <v>0</v>
      </c>
      <c r="K47" s="3">
        <f t="shared" si="31"/>
        <v>0</v>
      </c>
      <c r="L47" s="3">
        <f t="shared" si="31"/>
        <v>0</v>
      </c>
      <c r="M47" s="3">
        <f t="shared" si="31"/>
        <v>0</v>
      </c>
      <c r="N47" s="3">
        <f t="shared" si="31"/>
        <v>0</v>
      </c>
      <c r="O47" s="3">
        <f t="shared" si="31"/>
        <v>0</v>
      </c>
      <c r="P47" s="3">
        <f t="shared" si="31"/>
        <v>0</v>
      </c>
      <c r="Q47" s="3">
        <f t="shared" si="31"/>
        <v>0</v>
      </c>
      <c r="R47" s="3">
        <f t="shared" si="31"/>
        <v>0</v>
      </c>
      <c r="S47" s="3">
        <f t="shared" si="31"/>
        <v>0</v>
      </c>
      <c r="T47" s="3">
        <f t="shared" si="31"/>
        <v>0</v>
      </c>
      <c r="U47" s="399">
        <f t="shared" si="26"/>
        <v>102704.63</v>
      </c>
      <c r="V47" s="3">
        <f t="shared" si="31"/>
        <v>102704.63</v>
      </c>
      <c r="W47" s="3">
        <f t="shared" si="31"/>
        <v>102704.63</v>
      </c>
      <c r="X47" s="3">
        <f t="shared" si="31"/>
        <v>102704.63</v>
      </c>
      <c r="Y47" s="3">
        <f t="shared" si="31"/>
        <v>102704.63</v>
      </c>
      <c r="Z47" s="3">
        <f t="shared" si="31"/>
        <v>102704.63</v>
      </c>
      <c r="AA47" s="3">
        <f t="shared" si="31"/>
        <v>102704.63</v>
      </c>
    </row>
    <row r="48" spans="1:27" x14ac:dyDescent="0.35">
      <c r="A48" s="781"/>
      <c r="B48" s="11" t="str">
        <f t="shared" si="23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32">F48</f>
        <v>0</v>
      </c>
      <c r="H48" s="3">
        <f t="shared" si="32"/>
        <v>0</v>
      </c>
      <c r="I48" s="3">
        <f t="shared" si="32"/>
        <v>0</v>
      </c>
      <c r="J48" s="3">
        <f t="shared" si="32"/>
        <v>0</v>
      </c>
      <c r="K48" s="3">
        <f t="shared" si="32"/>
        <v>0</v>
      </c>
      <c r="L48" s="3">
        <f t="shared" si="32"/>
        <v>0</v>
      </c>
      <c r="M48" s="3">
        <f t="shared" si="32"/>
        <v>0</v>
      </c>
      <c r="N48" s="3">
        <f t="shared" si="32"/>
        <v>0</v>
      </c>
      <c r="O48" s="3">
        <f t="shared" si="32"/>
        <v>0</v>
      </c>
      <c r="P48" s="3">
        <f t="shared" si="32"/>
        <v>0</v>
      </c>
      <c r="Q48" s="3">
        <f t="shared" si="32"/>
        <v>0</v>
      </c>
      <c r="R48" s="3">
        <f t="shared" si="32"/>
        <v>0</v>
      </c>
      <c r="S48" s="3">
        <f t="shared" si="32"/>
        <v>0</v>
      </c>
      <c r="T48" s="3">
        <f t="shared" si="32"/>
        <v>0</v>
      </c>
      <c r="U48" s="399">
        <f t="shared" si="26"/>
        <v>1376807.88</v>
      </c>
      <c r="V48" s="3">
        <f t="shared" si="32"/>
        <v>1376807.88</v>
      </c>
      <c r="W48" s="3">
        <f t="shared" si="32"/>
        <v>1376807.88</v>
      </c>
      <c r="X48" s="3">
        <f t="shared" si="32"/>
        <v>1376807.88</v>
      </c>
      <c r="Y48" s="3">
        <f t="shared" si="32"/>
        <v>1376807.88</v>
      </c>
      <c r="Z48" s="3">
        <f t="shared" si="32"/>
        <v>1376807.88</v>
      </c>
      <c r="AA48" s="3">
        <f t="shared" si="32"/>
        <v>1376807.88</v>
      </c>
    </row>
    <row r="49" spans="1:27" x14ac:dyDescent="0.35">
      <c r="A49" s="781"/>
      <c r="B49" s="11" t="str">
        <f t="shared" si="23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33">F49</f>
        <v>0</v>
      </c>
      <c r="H49" s="3">
        <f t="shared" si="33"/>
        <v>0</v>
      </c>
      <c r="I49" s="3">
        <f t="shared" si="33"/>
        <v>0</v>
      </c>
      <c r="J49" s="3">
        <f t="shared" si="33"/>
        <v>0</v>
      </c>
      <c r="K49" s="3">
        <f t="shared" si="33"/>
        <v>0</v>
      </c>
      <c r="L49" s="3">
        <f t="shared" si="33"/>
        <v>0</v>
      </c>
      <c r="M49" s="3">
        <f t="shared" si="33"/>
        <v>0</v>
      </c>
      <c r="N49" s="3">
        <f t="shared" si="33"/>
        <v>0</v>
      </c>
      <c r="O49" s="3">
        <f t="shared" si="33"/>
        <v>0</v>
      </c>
      <c r="P49" s="3">
        <f t="shared" si="33"/>
        <v>0</v>
      </c>
      <c r="Q49" s="3">
        <f t="shared" si="33"/>
        <v>0</v>
      </c>
      <c r="R49" s="3">
        <f t="shared" si="33"/>
        <v>0</v>
      </c>
      <c r="S49" s="3">
        <f t="shared" si="33"/>
        <v>0</v>
      </c>
      <c r="T49" s="3">
        <f t="shared" si="33"/>
        <v>0</v>
      </c>
      <c r="U49" s="399">
        <f t="shared" si="26"/>
        <v>0</v>
      </c>
      <c r="V49" s="3">
        <f t="shared" si="33"/>
        <v>0</v>
      </c>
      <c r="W49" s="3">
        <f t="shared" si="33"/>
        <v>0</v>
      </c>
      <c r="X49" s="3">
        <f t="shared" si="33"/>
        <v>0</v>
      </c>
      <c r="Y49" s="3">
        <f t="shared" si="33"/>
        <v>0</v>
      </c>
      <c r="Z49" s="3">
        <f t="shared" si="33"/>
        <v>0</v>
      </c>
      <c r="AA49" s="3">
        <f t="shared" si="33"/>
        <v>0</v>
      </c>
    </row>
    <row r="50" spans="1:27" ht="15" customHeight="1" x14ac:dyDescent="0.35">
      <c r="A50" s="781"/>
      <c r="B50" s="11" t="str">
        <f t="shared" si="23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4">F50</f>
        <v>0</v>
      </c>
      <c r="H50" s="3">
        <f t="shared" si="34"/>
        <v>0</v>
      </c>
      <c r="I50" s="3">
        <f t="shared" si="34"/>
        <v>0</v>
      </c>
      <c r="J50" s="3">
        <f t="shared" si="34"/>
        <v>0</v>
      </c>
      <c r="K50" s="3">
        <f t="shared" si="34"/>
        <v>0</v>
      </c>
      <c r="L50" s="3">
        <f t="shared" si="34"/>
        <v>0</v>
      </c>
      <c r="M50" s="3">
        <f t="shared" si="34"/>
        <v>0</v>
      </c>
      <c r="N50" s="3">
        <f t="shared" si="34"/>
        <v>0</v>
      </c>
      <c r="O50" s="3">
        <f t="shared" si="34"/>
        <v>0</v>
      </c>
      <c r="P50" s="3">
        <f t="shared" si="34"/>
        <v>0</v>
      </c>
      <c r="Q50" s="3">
        <f t="shared" si="34"/>
        <v>0</v>
      </c>
      <c r="R50" s="3">
        <f t="shared" si="34"/>
        <v>0</v>
      </c>
      <c r="S50" s="3">
        <f t="shared" si="34"/>
        <v>0</v>
      </c>
      <c r="T50" s="3">
        <f t="shared" si="34"/>
        <v>0</v>
      </c>
      <c r="U50" s="399">
        <f t="shared" si="26"/>
        <v>0</v>
      </c>
      <c r="V50" s="3">
        <f t="shared" si="34"/>
        <v>0</v>
      </c>
      <c r="W50" s="3">
        <f t="shared" si="34"/>
        <v>0</v>
      </c>
      <c r="X50" s="3">
        <f t="shared" si="34"/>
        <v>0</v>
      </c>
      <c r="Y50" s="3">
        <f t="shared" si="34"/>
        <v>0</v>
      </c>
      <c r="Z50" s="3">
        <f t="shared" si="34"/>
        <v>0</v>
      </c>
      <c r="AA50" s="3">
        <f t="shared" si="34"/>
        <v>0</v>
      </c>
    </row>
    <row r="51" spans="1:27" x14ac:dyDescent="0.35">
      <c r="A51" s="781"/>
      <c r="B51" s="11" t="str">
        <f t="shared" si="23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5">F51</f>
        <v>0</v>
      </c>
      <c r="H51" s="3">
        <f t="shared" si="35"/>
        <v>0</v>
      </c>
      <c r="I51" s="3">
        <f t="shared" si="35"/>
        <v>0</v>
      </c>
      <c r="J51" s="3">
        <f t="shared" si="35"/>
        <v>0</v>
      </c>
      <c r="K51" s="3">
        <f t="shared" si="35"/>
        <v>0</v>
      </c>
      <c r="L51" s="3">
        <f t="shared" si="35"/>
        <v>0</v>
      </c>
      <c r="M51" s="3">
        <f t="shared" si="35"/>
        <v>0</v>
      </c>
      <c r="N51" s="3">
        <f t="shared" si="35"/>
        <v>0</v>
      </c>
      <c r="O51" s="3">
        <f t="shared" si="35"/>
        <v>0</v>
      </c>
      <c r="P51" s="3">
        <f t="shared" si="35"/>
        <v>0</v>
      </c>
      <c r="Q51" s="3">
        <f t="shared" si="35"/>
        <v>0</v>
      </c>
      <c r="R51" s="3">
        <f t="shared" si="35"/>
        <v>0</v>
      </c>
      <c r="S51" s="3">
        <f t="shared" si="35"/>
        <v>0</v>
      </c>
      <c r="T51" s="3">
        <f t="shared" si="35"/>
        <v>0</v>
      </c>
      <c r="U51" s="399">
        <f t="shared" si="26"/>
        <v>0</v>
      </c>
      <c r="V51" s="3">
        <f t="shared" si="35"/>
        <v>0</v>
      </c>
      <c r="W51" s="3">
        <f t="shared" si="35"/>
        <v>0</v>
      </c>
      <c r="X51" s="3">
        <f t="shared" si="35"/>
        <v>0</v>
      </c>
      <c r="Y51" s="3">
        <f t="shared" si="35"/>
        <v>0</v>
      </c>
      <c r="Z51" s="3">
        <f t="shared" si="35"/>
        <v>0</v>
      </c>
      <c r="AA51" s="3">
        <f t="shared" si="35"/>
        <v>0</v>
      </c>
    </row>
    <row r="52" spans="1:27" x14ac:dyDescent="0.35">
      <c r="A52" s="781"/>
      <c r="B52" s="11" t="str">
        <f t="shared" si="23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6">F52</f>
        <v>0</v>
      </c>
      <c r="H52" s="3">
        <f t="shared" si="36"/>
        <v>0</v>
      </c>
      <c r="I52" s="3">
        <f t="shared" si="36"/>
        <v>0</v>
      </c>
      <c r="J52" s="3">
        <f t="shared" si="36"/>
        <v>0</v>
      </c>
      <c r="K52" s="3">
        <f t="shared" si="36"/>
        <v>0</v>
      </c>
      <c r="L52" s="3">
        <f t="shared" si="36"/>
        <v>0</v>
      </c>
      <c r="M52" s="3">
        <f t="shared" si="36"/>
        <v>0</v>
      </c>
      <c r="N52" s="3">
        <f t="shared" si="36"/>
        <v>0</v>
      </c>
      <c r="O52" s="3">
        <f t="shared" si="36"/>
        <v>0</v>
      </c>
      <c r="P52" s="3">
        <f t="shared" si="36"/>
        <v>0</v>
      </c>
      <c r="Q52" s="3">
        <f t="shared" si="36"/>
        <v>0</v>
      </c>
      <c r="R52" s="3">
        <f t="shared" si="36"/>
        <v>0</v>
      </c>
      <c r="S52" s="3">
        <f t="shared" si="36"/>
        <v>0</v>
      </c>
      <c r="T52" s="3">
        <f t="shared" si="36"/>
        <v>0</v>
      </c>
      <c r="U52" s="399">
        <f t="shared" si="26"/>
        <v>0</v>
      </c>
      <c r="V52" s="3">
        <f t="shared" si="36"/>
        <v>0</v>
      </c>
      <c r="W52" s="3">
        <f t="shared" si="36"/>
        <v>0</v>
      </c>
      <c r="X52" s="3">
        <f t="shared" si="36"/>
        <v>0</v>
      </c>
      <c r="Y52" s="3">
        <f t="shared" si="36"/>
        <v>0</v>
      </c>
      <c r="Z52" s="3">
        <f t="shared" si="36"/>
        <v>0</v>
      </c>
      <c r="AA52" s="3">
        <f t="shared" si="36"/>
        <v>0</v>
      </c>
    </row>
    <row r="53" spans="1:27" x14ac:dyDescent="0.35">
      <c r="A53" s="781"/>
      <c r="B53" s="11" t="str">
        <f t="shared" si="23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7">F53</f>
        <v>0</v>
      </c>
      <c r="H53" s="3">
        <f t="shared" si="37"/>
        <v>0</v>
      </c>
      <c r="I53" s="3">
        <f t="shared" si="37"/>
        <v>0</v>
      </c>
      <c r="J53" s="3">
        <f t="shared" si="37"/>
        <v>0</v>
      </c>
      <c r="K53" s="3">
        <f t="shared" si="37"/>
        <v>0</v>
      </c>
      <c r="L53" s="3">
        <f t="shared" si="37"/>
        <v>0</v>
      </c>
      <c r="M53" s="3">
        <f t="shared" si="37"/>
        <v>0</v>
      </c>
      <c r="N53" s="3">
        <f t="shared" si="37"/>
        <v>0</v>
      </c>
      <c r="O53" s="3">
        <f t="shared" si="37"/>
        <v>0</v>
      </c>
      <c r="P53" s="3">
        <f t="shared" si="37"/>
        <v>0</v>
      </c>
      <c r="Q53" s="3">
        <f t="shared" si="37"/>
        <v>0</v>
      </c>
      <c r="R53" s="3">
        <f t="shared" si="37"/>
        <v>0</v>
      </c>
      <c r="S53" s="3">
        <f t="shared" si="37"/>
        <v>0</v>
      </c>
      <c r="T53" s="3">
        <f t="shared" si="37"/>
        <v>0</v>
      </c>
      <c r="U53" s="399">
        <f t="shared" si="26"/>
        <v>0</v>
      </c>
      <c r="V53" s="3">
        <f t="shared" si="37"/>
        <v>0</v>
      </c>
      <c r="W53" s="3">
        <f t="shared" si="37"/>
        <v>0</v>
      </c>
      <c r="X53" s="3">
        <f t="shared" si="37"/>
        <v>0</v>
      </c>
      <c r="Y53" s="3">
        <f t="shared" si="37"/>
        <v>0</v>
      </c>
      <c r="Z53" s="3">
        <f t="shared" si="37"/>
        <v>0</v>
      </c>
      <c r="AA53" s="3">
        <f t="shared" si="37"/>
        <v>0</v>
      </c>
    </row>
    <row r="54" spans="1:27" ht="15" customHeight="1" x14ac:dyDescent="0.35">
      <c r="A54" s="781"/>
      <c r="B54" s="11" t="str">
        <f t="shared" si="23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15" t="str">
        <f t="shared" si="23"/>
        <v>Monthly kWh</v>
      </c>
      <c r="C55" s="256">
        <f>SUM(C41:C54)</f>
        <v>0</v>
      </c>
      <c r="D55" s="256">
        <f t="shared" ref="D55:AA55" si="38">SUM(D41:D54)</f>
        <v>0</v>
      </c>
      <c r="E55" s="256">
        <f t="shared" si="38"/>
        <v>0</v>
      </c>
      <c r="F55" s="256">
        <f t="shared" si="38"/>
        <v>0</v>
      </c>
      <c r="G55" s="256">
        <f t="shared" si="38"/>
        <v>0</v>
      </c>
      <c r="H55" s="256">
        <f t="shared" si="38"/>
        <v>0</v>
      </c>
      <c r="I55" s="256">
        <f t="shared" si="38"/>
        <v>0</v>
      </c>
      <c r="J55" s="256">
        <f t="shared" si="38"/>
        <v>0</v>
      </c>
      <c r="K55" s="256">
        <f t="shared" si="38"/>
        <v>0</v>
      </c>
      <c r="L55" s="256">
        <f t="shared" si="38"/>
        <v>0</v>
      </c>
      <c r="M55" s="256">
        <f t="shared" si="38"/>
        <v>0</v>
      </c>
      <c r="N55" s="256">
        <f t="shared" si="38"/>
        <v>0</v>
      </c>
      <c r="O55" s="256">
        <f t="shared" si="38"/>
        <v>0</v>
      </c>
      <c r="P55" s="256">
        <f t="shared" si="38"/>
        <v>0</v>
      </c>
      <c r="Q55" s="256">
        <f t="shared" si="38"/>
        <v>0</v>
      </c>
      <c r="R55" s="256">
        <f t="shared" si="38"/>
        <v>0</v>
      </c>
      <c r="S55" s="256">
        <f t="shared" si="38"/>
        <v>0</v>
      </c>
      <c r="T55" s="256">
        <f t="shared" si="38"/>
        <v>0</v>
      </c>
      <c r="U55" s="256">
        <f t="shared" si="38"/>
        <v>1481023.5099999998</v>
      </c>
      <c r="V55" s="256">
        <f t="shared" si="38"/>
        <v>1481023.5099999998</v>
      </c>
      <c r="W55" s="256">
        <f t="shared" si="38"/>
        <v>1481023.5099999998</v>
      </c>
      <c r="X55" s="256">
        <f t="shared" si="38"/>
        <v>1481023.5099999998</v>
      </c>
      <c r="Y55" s="256">
        <f t="shared" si="38"/>
        <v>1481023.5099999998</v>
      </c>
      <c r="Z55" s="256">
        <f t="shared" si="38"/>
        <v>1481023.5099999998</v>
      </c>
      <c r="AA55" s="256">
        <f t="shared" si="38"/>
        <v>1481023.5099999998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282"/>
      <c r="L57" s="140"/>
      <c r="M57" s="140"/>
      <c r="N57" s="282"/>
      <c r="O57" s="140"/>
      <c r="P57" s="140"/>
      <c r="Q57" s="282"/>
      <c r="R57" s="140"/>
      <c r="S57" s="140"/>
      <c r="T57" s="282"/>
      <c r="U57" s="140"/>
      <c r="V57" s="140"/>
      <c r="W57" s="282"/>
      <c r="X57" s="140"/>
      <c r="Y57" s="140"/>
      <c r="Z57" s="282"/>
      <c r="AA57" s="140"/>
    </row>
    <row r="58" spans="1:27" ht="16" thickBot="1" x14ac:dyDescent="0.4">
      <c r="A58" s="783" t="s">
        <v>17</v>
      </c>
      <c r="B58" s="17" t="str">
        <f t="shared" ref="B58" si="39">B40</f>
        <v>End Use</v>
      </c>
      <c r="C58" s="156">
        <f>C$4</f>
        <v>44562</v>
      </c>
      <c r="D58" s="156">
        <f t="shared" ref="D58:AA58" si="40">D$4</f>
        <v>44593</v>
      </c>
      <c r="E58" s="156">
        <f t="shared" si="40"/>
        <v>44621</v>
      </c>
      <c r="F58" s="156">
        <f t="shared" si="40"/>
        <v>44652</v>
      </c>
      <c r="G58" s="156">
        <f t="shared" si="40"/>
        <v>44682</v>
      </c>
      <c r="H58" s="156">
        <f t="shared" si="40"/>
        <v>44713</v>
      </c>
      <c r="I58" s="156">
        <f t="shared" si="40"/>
        <v>44743</v>
      </c>
      <c r="J58" s="156">
        <f t="shared" si="40"/>
        <v>44774</v>
      </c>
      <c r="K58" s="156">
        <f t="shared" si="40"/>
        <v>44805</v>
      </c>
      <c r="L58" s="156">
        <f t="shared" si="40"/>
        <v>44835</v>
      </c>
      <c r="M58" s="156">
        <f t="shared" si="40"/>
        <v>44866</v>
      </c>
      <c r="N58" s="156">
        <f t="shared" si="40"/>
        <v>44896</v>
      </c>
      <c r="O58" s="156">
        <f t="shared" si="40"/>
        <v>44927</v>
      </c>
      <c r="P58" s="156">
        <f t="shared" si="40"/>
        <v>44958</v>
      </c>
      <c r="Q58" s="156">
        <f t="shared" si="40"/>
        <v>44986</v>
      </c>
      <c r="R58" s="156">
        <f t="shared" si="40"/>
        <v>45017</v>
      </c>
      <c r="S58" s="156">
        <f t="shared" si="40"/>
        <v>45047</v>
      </c>
      <c r="T58" s="156">
        <f t="shared" si="40"/>
        <v>45078</v>
      </c>
      <c r="U58" s="156">
        <f t="shared" si="40"/>
        <v>45108</v>
      </c>
      <c r="V58" s="156">
        <f t="shared" si="40"/>
        <v>45139</v>
      </c>
      <c r="W58" s="156">
        <f t="shared" si="40"/>
        <v>45170</v>
      </c>
      <c r="X58" s="156">
        <f t="shared" si="40"/>
        <v>45200</v>
      </c>
      <c r="Y58" s="156">
        <f t="shared" si="40"/>
        <v>45231</v>
      </c>
      <c r="Z58" s="156">
        <f t="shared" si="40"/>
        <v>45261</v>
      </c>
      <c r="AA58" s="156">
        <f t="shared" si="40"/>
        <v>45292</v>
      </c>
    </row>
    <row r="59" spans="1:27" ht="15" customHeight="1" x14ac:dyDescent="0.35">
      <c r="A59" s="784"/>
      <c r="B59" s="13" t="str">
        <f t="shared" ref="B59:B72" si="41">B41</f>
        <v>Air Comp</v>
      </c>
      <c r="C59" s="26">
        <f>((C5*0.5)-C41)*C78*C$93*C$2</f>
        <v>0</v>
      </c>
      <c r="D59" s="26">
        <f>((D5*0.5)+C23-D41)*D78*D$93*D$2</f>
        <v>0</v>
      </c>
      <c r="E59" s="26">
        <f t="shared" ref="E59:AA59" si="42">((E5*0.5)+D23-E41)*E78*E$93*E$2</f>
        <v>0</v>
      </c>
      <c r="F59" s="26">
        <f t="shared" si="42"/>
        <v>0</v>
      </c>
      <c r="G59" s="26">
        <f t="shared" si="42"/>
        <v>0</v>
      </c>
      <c r="H59" s="26">
        <f t="shared" si="42"/>
        <v>0</v>
      </c>
      <c r="I59" s="26">
        <f t="shared" si="42"/>
        <v>0</v>
      </c>
      <c r="J59" s="26">
        <f t="shared" si="42"/>
        <v>0</v>
      </c>
      <c r="K59" s="26">
        <f t="shared" si="42"/>
        <v>0</v>
      </c>
      <c r="L59" s="26">
        <f t="shared" si="42"/>
        <v>0</v>
      </c>
      <c r="M59" s="26">
        <f t="shared" si="42"/>
        <v>0</v>
      </c>
      <c r="N59" s="26">
        <f t="shared" si="42"/>
        <v>0</v>
      </c>
      <c r="O59" s="26">
        <f t="shared" si="42"/>
        <v>0</v>
      </c>
      <c r="P59" s="26">
        <f t="shared" si="42"/>
        <v>0</v>
      </c>
      <c r="Q59" s="26">
        <f t="shared" si="42"/>
        <v>0</v>
      </c>
      <c r="R59" s="26">
        <f t="shared" si="42"/>
        <v>0</v>
      </c>
      <c r="S59" s="26">
        <f t="shared" si="42"/>
        <v>0</v>
      </c>
      <c r="T59" s="26">
        <f t="shared" si="42"/>
        <v>0</v>
      </c>
      <c r="U59" s="26">
        <f t="shared" si="42"/>
        <v>0</v>
      </c>
      <c r="V59" s="26">
        <f t="shared" si="42"/>
        <v>0</v>
      </c>
      <c r="W59" s="26">
        <f t="shared" si="42"/>
        <v>0</v>
      </c>
      <c r="X59" s="26">
        <f t="shared" si="42"/>
        <v>0</v>
      </c>
      <c r="Y59" s="26">
        <f t="shared" si="42"/>
        <v>0</v>
      </c>
      <c r="Z59" s="26">
        <f t="shared" si="42"/>
        <v>0</v>
      </c>
      <c r="AA59" s="26">
        <f t="shared" si="42"/>
        <v>0</v>
      </c>
    </row>
    <row r="60" spans="1:27" ht="15.5" x14ac:dyDescent="0.35">
      <c r="A60" s="784"/>
      <c r="B60" s="13" t="str">
        <f t="shared" si="41"/>
        <v>Building Shell</v>
      </c>
      <c r="C60" s="26">
        <f t="shared" ref="C60:C71" si="43">((C6*0.5)-C42)*C79*C$93*C$2</f>
        <v>0</v>
      </c>
      <c r="D60" s="26">
        <f t="shared" ref="D60:AA60" si="44">((D6*0.5)+C24-D42)*D79*D$93*D$2</f>
        <v>0</v>
      </c>
      <c r="E60" s="26">
        <f t="shared" si="44"/>
        <v>0</v>
      </c>
      <c r="F60" s="26">
        <f t="shared" si="44"/>
        <v>0</v>
      </c>
      <c r="G60" s="26">
        <f t="shared" si="44"/>
        <v>0</v>
      </c>
      <c r="H60" s="26">
        <f t="shared" si="44"/>
        <v>0</v>
      </c>
      <c r="I60" s="26">
        <f t="shared" si="44"/>
        <v>105.00035113022884</v>
      </c>
      <c r="J60" s="26">
        <f t="shared" si="44"/>
        <v>196.20407015318716</v>
      </c>
      <c r="K60" s="26">
        <f t="shared" si="44"/>
        <v>84.966794729019639</v>
      </c>
      <c r="L60" s="26">
        <f t="shared" si="44"/>
        <v>35.555230188607098</v>
      </c>
      <c r="M60" s="26">
        <f t="shared" si="44"/>
        <v>57.944352748301263</v>
      </c>
      <c r="N60" s="26">
        <f t="shared" si="44"/>
        <v>91.189791621114779</v>
      </c>
      <c r="O60" s="26">
        <f t="shared" si="44"/>
        <v>87.999763742409442</v>
      </c>
      <c r="P60" s="26">
        <f t="shared" si="44"/>
        <v>74.730809887889833</v>
      </c>
      <c r="Q60" s="26">
        <f t="shared" si="44"/>
        <v>60.258503842171464</v>
      </c>
      <c r="R60" s="26">
        <f t="shared" si="44"/>
        <v>38.854941449140817</v>
      </c>
      <c r="S60" s="26">
        <f t="shared" si="44"/>
        <v>45.194645011123569</v>
      </c>
      <c r="T60" s="26">
        <f t="shared" si="44"/>
        <v>155.98263260683959</v>
      </c>
      <c r="U60" s="26">
        <f t="shared" si="44"/>
        <v>210.00070226045767</v>
      </c>
      <c r="V60" s="26">
        <f t="shared" si="44"/>
        <v>196.20407015318716</v>
      </c>
      <c r="W60" s="26">
        <f t="shared" si="44"/>
        <v>84.966794729019639</v>
      </c>
      <c r="X60" s="26">
        <f t="shared" si="44"/>
        <v>35.555230188607098</v>
      </c>
      <c r="Y60" s="26">
        <f t="shared" si="44"/>
        <v>57.944352748301263</v>
      </c>
      <c r="Z60" s="26">
        <f t="shared" si="44"/>
        <v>91.189791621114779</v>
      </c>
      <c r="AA60" s="26">
        <f t="shared" si="44"/>
        <v>87.999763742409442</v>
      </c>
    </row>
    <row r="61" spans="1:27" ht="15.5" x14ac:dyDescent="0.35">
      <c r="A61" s="784"/>
      <c r="B61" s="13" t="str">
        <f t="shared" si="41"/>
        <v>Cooking</v>
      </c>
      <c r="C61" s="26">
        <f t="shared" si="43"/>
        <v>0</v>
      </c>
      <c r="D61" s="26">
        <f t="shared" ref="D61:AA61" si="45">((D7*0.5)+C25-D43)*D80*D$93*D$2</f>
        <v>0</v>
      </c>
      <c r="E61" s="26">
        <f t="shared" si="45"/>
        <v>0</v>
      </c>
      <c r="F61" s="26">
        <f t="shared" si="45"/>
        <v>0</v>
      </c>
      <c r="G61" s="26">
        <f t="shared" si="45"/>
        <v>0</v>
      </c>
      <c r="H61" s="26">
        <f t="shared" si="45"/>
        <v>0</v>
      </c>
      <c r="I61" s="26">
        <f t="shared" si="45"/>
        <v>0</v>
      </c>
      <c r="J61" s="26">
        <f t="shared" si="45"/>
        <v>0</v>
      </c>
      <c r="K61" s="26">
        <f t="shared" si="45"/>
        <v>0</v>
      </c>
      <c r="L61" s="26">
        <f t="shared" si="45"/>
        <v>0</v>
      </c>
      <c r="M61" s="26">
        <f t="shared" si="45"/>
        <v>0</v>
      </c>
      <c r="N61" s="26">
        <f t="shared" si="45"/>
        <v>0</v>
      </c>
      <c r="O61" s="26">
        <f t="shared" si="45"/>
        <v>0</v>
      </c>
      <c r="P61" s="26">
        <f t="shared" si="45"/>
        <v>0</v>
      </c>
      <c r="Q61" s="26">
        <f t="shared" si="45"/>
        <v>0</v>
      </c>
      <c r="R61" s="26">
        <f t="shared" si="45"/>
        <v>0</v>
      </c>
      <c r="S61" s="26">
        <f t="shared" si="45"/>
        <v>0</v>
      </c>
      <c r="T61" s="26">
        <f t="shared" si="45"/>
        <v>0</v>
      </c>
      <c r="U61" s="26">
        <f t="shared" si="45"/>
        <v>0</v>
      </c>
      <c r="V61" s="26">
        <f t="shared" si="45"/>
        <v>0</v>
      </c>
      <c r="W61" s="26">
        <f t="shared" si="45"/>
        <v>0</v>
      </c>
      <c r="X61" s="26">
        <f t="shared" si="45"/>
        <v>0</v>
      </c>
      <c r="Y61" s="26">
        <f t="shared" si="45"/>
        <v>0</v>
      </c>
      <c r="Z61" s="26">
        <f t="shared" si="45"/>
        <v>0</v>
      </c>
      <c r="AA61" s="26">
        <f t="shared" si="45"/>
        <v>0</v>
      </c>
    </row>
    <row r="62" spans="1:27" ht="15.5" x14ac:dyDescent="0.35">
      <c r="A62" s="784"/>
      <c r="B62" s="13" t="str">
        <f t="shared" si="41"/>
        <v>Cooling</v>
      </c>
      <c r="C62" s="26">
        <f t="shared" si="43"/>
        <v>0</v>
      </c>
      <c r="D62" s="26">
        <f t="shared" ref="D62:AA62" si="46">((D8*0.5)+C26-D44)*D81*D$93*D$2</f>
        <v>0</v>
      </c>
      <c r="E62" s="26">
        <f t="shared" si="46"/>
        <v>0</v>
      </c>
      <c r="F62" s="26">
        <f t="shared" si="46"/>
        <v>0.86409996969202496</v>
      </c>
      <c r="G62" s="26">
        <f t="shared" si="46"/>
        <v>5.4102324336720002</v>
      </c>
      <c r="H62" s="26">
        <f t="shared" si="46"/>
        <v>26.455519825011748</v>
      </c>
      <c r="I62" s="26">
        <f t="shared" si="46"/>
        <v>35.994126562500973</v>
      </c>
      <c r="J62" s="26">
        <f t="shared" si="46"/>
        <v>33.533987849308652</v>
      </c>
      <c r="K62" s="26">
        <f t="shared" si="46"/>
        <v>13.489622026456123</v>
      </c>
      <c r="L62" s="26">
        <f t="shared" si="46"/>
        <v>1.5511935606560252</v>
      </c>
      <c r="M62" s="26">
        <f t="shared" si="46"/>
        <v>0.51169570115977758</v>
      </c>
      <c r="N62" s="26">
        <f t="shared" si="46"/>
        <v>5.6359252155745374E-3</v>
      </c>
      <c r="O62" s="26">
        <f t="shared" si="46"/>
        <v>5.0587766340828399E-4</v>
      </c>
      <c r="P62" s="26">
        <f t="shared" si="46"/>
        <v>2.0942828621831715E-2</v>
      </c>
      <c r="Q62" s="26">
        <f t="shared" si="46"/>
        <v>0.63323039548503168</v>
      </c>
      <c r="R62" s="26">
        <f t="shared" si="46"/>
        <v>2.1143565413754692</v>
      </c>
      <c r="S62" s="26">
        <f t="shared" si="46"/>
        <v>6.619118584492699</v>
      </c>
      <c r="T62" s="26">
        <f t="shared" si="46"/>
        <v>32.366857631900153</v>
      </c>
      <c r="U62" s="26">
        <f t="shared" si="46"/>
        <v>8.0426860852560722</v>
      </c>
      <c r="V62" s="26">
        <f t="shared" si="46"/>
        <v>7.4929818616507387</v>
      </c>
      <c r="W62" s="26">
        <f t="shared" si="46"/>
        <v>3.0141805269021678</v>
      </c>
      <c r="X62" s="26">
        <f t="shared" si="46"/>
        <v>0.34660551754642105</v>
      </c>
      <c r="Y62" s="26">
        <f t="shared" si="46"/>
        <v>0.10615055812575237</v>
      </c>
      <c r="Z62" s="26">
        <f t="shared" si="46"/>
        <v>1.0592906295440027E-3</v>
      </c>
      <c r="AA62" s="26">
        <f t="shared" si="46"/>
        <v>9.2391229058284036E-5</v>
      </c>
    </row>
    <row r="63" spans="1:27" ht="15.5" x14ac:dyDescent="0.35">
      <c r="A63" s="784"/>
      <c r="B63" s="13" t="str">
        <f t="shared" si="41"/>
        <v>Ext Lighting</v>
      </c>
      <c r="C63" s="26">
        <f t="shared" si="43"/>
        <v>0</v>
      </c>
      <c r="D63" s="26">
        <f t="shared" ref="D63:AA63" si="47">((D9*0.5)+C27-D45)*D82*D$93*D$2</f>
        <v>0</v>
      </c>
      <c r="E63" s="26">
        <f t="shared" si="47"/>
        <v>0</v>
      </c>
      <c r="F63" s="26">
        <f t="shared" si="47"/>
        <v>0</v>
      </c>
      <c r="G63" s="26">
        <f t="shared" si="47"/>
        <v>0</v>
      </c>
      <c r="H63" s="26">
        <f t="shared" si="47"/>
        <v>0</v>
      </c>
      <c r="I63" s="26">
        <f t="shared" si="47"/>
        <v>0</v>
      </c>
      <c r="J63" s="26">
        <f t="shared" si="47"/>
        <v>55.030930466546693</v>
      </c>
      <c r="K63" s="26">
        <f t="shared" si="47"/>
        <v>232.4494105462181</v>
      </c>
      <c r="L63" s="26">
        <f t="shared" si="47"/>
        <v>257.19045283574224</v>
      </c>
      <c r="M63" s="26">
        <f t="shared" si="47"/>
        <v>385.72588067495849</v>
      </c>
      <c r="N63" s="26">
        <f t="shared" si="47"/>
        <v>878.9658384032881</v>
      </c>
      <c r="O63" s="26">
        <f t="shared" si="47"/>
        <v>1212.6233054146796</v>
      </c>
      <c r="P63" s="26">
        <f t="shared" si="47"/>
        <v>942.86778741762566</v>
      </c>
      <c r="Q63" s="26">
        <f t="shared" si="47"/>
        <v>839.59762716615091</v>
      </c>
      <c r="R63" s="26">
        <f t="shared" si="47"/>
        <v>899.04292734431169</v>
      </c>
      <c r="S63" s="26">
        <f t="shared" si="47"/>
        <v>1164.3231094687303</v>
      </c>
      <c r="T63" s="26">
        <f t="shared" si="47"/>
        <v>1380.2124788435667</v>
      </c>
      <c r="U63" s="26">
        <f t="shared" si="47"/>
        <v>1782.7701705498134</v>
      </c>
      <c r="V63" s="26">
        <f t="shared" si="47"/>
        <v>1426.2038063252442</v>
      </c>
      <c r="W63" s="26">
        <f t="shared" si="47"/>
        <v>1703.7752363051445</v>
      </c>
      <c r="X63" s="26">
        <f t="shared" si="47"/>
        <v>1314.2565052827874</v>
      </c>
      <c r="Y63" s="26">
        <f t="shared" si="47"/>
        <v>1138.2470425453007</v>
      </c>
      <c r="Z63" s="26">
        <f t="shared" si="47"/>
        <v>1186.1394896502165</v>
      </c>
      <c r="AA63" s="26">
        <f t="shared" si="47"/>
        <v>1212.6233054146796</v>
      </c>
    </row>
    <row r="64" spans="1:27" ht="15.5" x14ac:dyDescent="0.35">
      <c r="A64" s="784"/>
      <c r="B64" s="13" t="str">
        <f t="shared" si="41"/>
        <v>Heating</v>
      </c>
      <c r="C64" s="26">
        <f t="shared" si="43"/>
        <v>0</v>
      </c>
      <c r="D64" s="26">
        <f t="shared" ref="D64:AA64" si="48">((D10*0.5)+C28-D46)*D83*D$93*D$2</f>
        <v>0</v>
      </c>
      <c r="E64" s="26">
        <f t="shared" si="48"/>
        <v>0</v>
      </c>
      <c r="F64" s="26">
        <f t="shared" si="48"/>
        <v>0</v>
      </c>
      <c r="G64" s="26">
        <f t="shared" si="48"/>
        <v>0</v>
      </c>
      <c r="H64" s="26">
        <f t="shared" si="48"/>
        <v>0</v>
      </c>
      <c r="I64" s="26">
        <f t="shared" si="48"/>
        <v>0</v>
      </c>
      <c r="J64" s="26">
        <f t="shared" si="48"/>
        <v>0</v>
      </c>
      <c r="K64" s="26">
        <f t="shared" si="48"/>
        <v>0</v>
      </c>
      <c r="L64" s="26">
        <f t="shared" si="48"/>
        <v>0</v>
      </c>
      <c r="M64" s="26">
        <f t="shared" si="48"/>
        <v>0</v>
      </c>
      <c r="N64" s="26">
        <f t="shared" si="48"/>
        <v>0</v>
      </c>
      <c r="O64" s="26">
        <f t="shared" si="48"/>
        <v>0</v>
      </c>
      <c r="P64" s="26">
        <f t="shared" si="48"/>
        <v>0</v>
      </c>
      <c r="Q64" s="26">
        <f t="shared" si="48"/>
        <v>0</v>
      </c>
      <c r="R64" s="26">
        <f t="shared" si="48"/>
        <v>0</v>
      </c>
      <c r="S64" s="26">
        <f t="shared" si="48"/>
        <v>0</v>
      </c>
      <c r="T64" s="26">
        <f t="shared" si="48"/>
        <v>0</v>
      </c>
      <c r="U64" s="26">
        <f t="shared" si="48"/>
        <v>0</v>
      </c>
      <c r="V64" s="26">
        <f t="shared" si="48"/>
        <v>0</v>
      </c>
      <c r="W64" s="26">
        <f t="shared" si="48"/>
        <v>0</v>
      </c>
      <c r="X64" s="26">
        <f t="shared" si="48"/>
        <v>0</v>
      </c>
      <c r="Y64" s="26">
        <f t="shared" si="48"/>
        <v>0</v>
      </c>
      <c r="Z64" s="26">
        <f t="shared" si="48"/>
        <v>0</v>
      </c>
      <c r="AA64" s="26">
        <f t="shared" si="48"/>
        <v>0</v>
      </c>
    </row>
    <row r="65" spans="1:29" ht="15.5" x14ac:dyDescent="0.35">
      <c r="A65" s="784"/>
      <c r="B65" s="13" t="str">
        <f t="shared" si="41"/>
        <v>HVAC</v>
      </c>
      <c r="C65" s="26">
        <f t="shared" si="43"/>
        <v>0</v>
      </c>
      <c r="D65" s="26">
        <f t="shared" ref="D65:AA65" si="49">((D11*0.5)+C29-D47)*D84*D$93*D$2</f>
        <v>0</v>
      </c>
      <c r="E65" s="26">
        <f t="shared" si="49"/>
        <v>0</v>
      </c>
      <c r="F65" s="26">
        <f t="shared" si="49"/>
        <v>0</v>
      </c>
      <c r="G65" s="26">
        <f t="shared" si="49"/>
        <v>0</v>
      </c>
      <c r="H65" s="26">
        <f t="shared" si="49"/>
        <v>447.62646616261219</v>
      </c>
      <c r="I65" s="26">
        <f t="shared" si="49"/>
        <v>1205.2863921261157</v>
      </c>
      <c r="J65" s="26">
        <f t="shared" si="49"/>
        <v>1126.101452470823</v>
      </c>
      <c r="K65" s="26">
        <f t="shared" si="49"/>
        <v>487.6618047802769</v>
      </c>
      <c r="L65" s="26">
        <f t="shared" si="49"/>
        <v>204.0671038427717</v>
      </c>
      <c r="M65" s="26">
        <f t="shared" si="49"/>
        <v>332.56812532685285</v>
      </c>
      <c r="N65" s="26">
        <f t="shared" si="49"/>
        <v>523.37832092307872</v>
      </c>
      <c r="O65" s="26">
        <f t="shared" si="49"/>
        <v>505.0693478990849</v>
      </c>
      <c r="P65" s="26">
        <f t="shared" si="49"/>
        <v>428.9129858181318</v>
      </c>
      <c r="Q65" s="26">
        <f t="shared" si="49"/>
        <v>345.85005625728439</v>
      </c>
      <c r="R65" s="26">
        <f t="shared" si="49"/>
        <v>223.00559803568126</v>
      </c>
      <c r="S65" s="26">
        <f t="shared" si="49"/>
        <v>259.39194508653145</v>
      </c>
      <c r="T65" s="26">
        <f t="shared" si="49"/>
        <v>895.25293232522438</v>
      </c>
      <c r="U65" s="26">
        <f t="shared" si="49"/>
        <v>0</v>
      </c>
      <c r="V65" s="26">
        <f t="shared" si="49"/>
        <v>0</v>
      </c>
      <c r="W65" s="26">
        <f t="shared" si="49"/>
        <v>0</v>
      </c>
      <c r="X65" s="26">
        <f t="shared" si="49"/>
        <v>0</v>
      </c>
      <c r="Y65" s="26">
        <f t="shared" si="49"/>
        <v>0</v>
      </c>
      <c r="Z65" s="26">
        <f t="shared" si="49"/>
        <v>0</v>
      </c>
      <c r="AA65" s="26">
        <f t="shared" si="49"/>
        <v>0</v>
      </c>
    </row>
    <row r="66" spans="1:29" ht="15.5" x14ac:dyDescent="0.35">
      <c r="A66" s="784"/>
      <c r="B66" s="13" t="str">
        <f t="shared" si="41"/>
        <v>Lighting</v>
      </c>
      <c r="C66" s="26">
        <f t="shared" si="43"/>
        <v>0</v>
      </c>
      <c r="D66" s="26">
        <f t="shared" ref="D66:AA66" si="50">((D12*0.5)+C30-D48)*D85*D$93*D$2</f>
        <v>0</v>
      </c>
      <c r="E66" s="26">
        <f t="shared" si="50"/>
        <v>0</v>
      </c>
      <c r="F66" s="26">
        <f t="shared" si="50"/>
        <v>277.51168832248453</v>
      </c>
      <c r="G66" s="26">
        <f t="shared" si="50"/>
        <v>1802.8387232512732</v>
      </c>
      <c r="H66" s="26">
        <f t="shared" si="50"/>
        <v>5936.7184695362366</v>
      </c>
      <c r="I66" s="26">
        <f t="shared" si="50"/>
        <v>11402.523969668318</v>
      </c>
      <c r="J66" s="26">
        <f t="shared" si="50"/>
        <v>10549.317780006897</v>
      </c>
      <c r="K66" s="26">
        <f t="shared" si="50"/>
        <v>15410.40298585348</v>
      </c>
      <c r="L66" s="26">
        <f t="shared" si="50"/>
        <v>14679.497930059255</v>
      </c>
      <c r="M66" s="26">
        <f t="shared" si="50"/>
        <v>13278.462524724528</v>
      </c>
      <c r="N66" s="26">
        <f t="shared" si="50"/>
        <v>15054.354718541203</v>
      </c>
      <c r="O66" s="26">
        <f t="shared" si="50"/>
        <v>16417.011965841142</v>
      </c>
      <c r="P66" s="26">
        <f t="shared" si="50"/>
        <v>12733.213700038126</v>
      </c>
      <c r="Q66" s="26">
        <f t="shared" si="50"/>
        <v>14273.18014203056</v>
      </c>
      <c r="R66" s="26">
        <f t="shared" si="50"/>
        <v>15525.448047762504</v>
      </c>
      <c r="S66" s="26">
        <f t="shared" si="50"/>
        <v>20613.708070382359</v>
      </c>
      <c r="T66" s="26">
        <f t="shared" si="50"/>
        <v>23888.098661311575</v>
      </c>
      <c r="U66" s="26">
        <f t="shared" si="50"/>
        <v>19519.062680952888</v>
      </c>
      <c r="V66" s="26">
        <f t="shared" si="50"/>
        <v>15639.192446179697</v>
      </c>
      <c r="W66" s="26">
        <f t="shared" si="50"/>
        <v>16510.854538460087</v>
      </c>
      <c r="X66" s="26">
        <f t="shared" si="50"/>
        <v>12145.411293677791</v>
      </c>
      <c r="Y66" s="26">
        <f t="shared" si="50"/>
        <v>9880.164182994733</v>
      </c>
      <c r="Z66" s="26">
        <f t="shared" si="50"/>
        <v>10183.655583585953</v>
      </c>
      <c r="AA66" s="26">
        <f t="shared" si="50"/>
        <v>10541.744066001345</v>
      </c>
    </row>
    <row r="67" spans="1:29" ht="15.5" x14ac:dyDescent="0.35">
      <c r="A67" s="784"/>
      <c r="B67" s="13" t="str">
        <f t="shared" si="41"/>
        <v>Miscellaneous</v>
      </c>
      <c r="C67" s="26">
        <f t="shared" si="43"/>
        <v>0</v>
      </c>
      <c r="D67" s="26">
        <f t="shared" ref="D67:AA67" si="51">((D13*0.5)+C31-D49)*D86*D$93*D$2</f>
        <v>0</v>
      </c>
      <c r="E67" s="26">
        <f t="shared" si="51"/>
        <v>0</v>
      </c>
      <c r="F67" s="26">
        <f t="shared" si="51"/>
        <v>0</v>
      </c>
      <c r="G67" s="26">
        <f t="shared" si="51"/>
        <v>0</v>
      </c>
      <c r="H67" s="26">
        <f t="shared" si="51"/>
        <v>0</v>
      </c>
      <c r="I67" s="26">
        <f t="shared" si="51"/>
        <v>0</v>
      </c>
      <c r="J67" s="26">
        <f t="shared" si="51"/>
        <v>0</v>
      </c>
      <c r="K67" s="26">
        <f t="shared" si="51"/>
        <v>0</v>
      </c>
      <c r="L67" s="26">
        <f t="shared" si="51"/>
        <v>0</v>
      </c>
      <c r="M67" s="26">
        <f t="shared" si="51"/>
        <v>0</v>
      </c>
      <c r="N67" s="26">
        <f t="shared" si="51"/>
        <v>0</v>
      </c>
      <c r="O67" s="26">
        <f t="shared" si="51"/>
        <v>0</v>
      </c>
      <c r="P67" s="26">
        <f t="shared" si="51"/>
        <v>0</v>
      </c>
      <c r="Q67" s="26">
        <f t="shared" si="51"/>
        <v>0</v>
      </c>
      <c r="R67" s="26">
        <f t="shared" si="51"/>
        <v>0</v>
      </c>
      <c r="S67" s="26">
        <f t="shared" si="51"/>
        <v>0</v>
      </c>
      <c r="T67" s="26">
        <f t="shared" si="51"/>
        <v>0</v>
      </c>
      <c r="U67" s="26">
        <f t="shared" si="51"/>
        <v>0</v>
      </c>
      <c r="V67" s="26">
        <f t="shared" si="51"/>
        <v>0</v>
      </c>
      <c r="W67" s="26">
        <f t="shared" si="51"/>
        <v>0</v>
      </c>
      <c r="X67" s="26">
        <f t="shared" si="51"/>
        <v>0</v>
      </c>
      <c r="Y67" s="26">
        <f t="shared" si="51"/>
        <v>0</v>
      </c>
      <c r="Z67" s="26">
        <f t="shared" si="51"/>
        <v>0</v>
      </c>
      <c r="AA67" s="26">
        <f t="shared" si="51"/>
        <v>0</v>
      </c>
    </row>
    <row r="68" spans="1:29" ht="15.75" customHeight="1" x14ac:dyDescent="0.35">
      <c r="A68" s="784"/>
      <c r="B68" s="13" t="str">
        <f t="shared" si="41"/>
        <v>Motors</v>
      </c>
      <c r="C68" s="26">
        <f t="shared" si="43"/>
        <v>0</v>
      </c>
      <c r="D68" s="26">
        <f t="shared" ref="D68:AA68" si="52">((D14*0.5)+C32-D50)*D87*D$93*D$2</f>
        <v>0</v>
      </c>
      <c r="E68" s="26">
        <f t="shared" si="52"/>
        <v>0</v>
      </c>
      <c r="F68" s="26">
        <f t="shared" si="52"/>
        <v>0</v>
      </c>
      <c r="G68" s="26">
        <f t="shared" si="52"/>
        <v>0</v>
      </c>
      <c r="H68" s="26">
        <f t="shared" si="52"/>
        <v>0</v>
      </c>
      <c r="I68" s="26">
        <f t="shared" si="52"/>
        <v>0</v>
      </c>
      <c r="J68" s="26">
        <f t="shared" si="52"/>
        <v>0</v>
      </c>
      <c r="K68" s="26">
        <f t="shared" si="52"/>
        <v>0</v>
      </c>
      <c r="L68" s="26">
        <f t="shared" si="52"/>
        <v>0</v>
      </c>
      <c r="M68" s="26">
        <f t="shared" si="52"/>
        <v>0</v>
      </c>
      <c r="N68" s="26">
        <f t="shared" si="52"/>
        <v>0</v>
      </c>
      <c r="O68" s="26">
        <f t="shared" si="52"/>
        <v>0</v>
      </c>
      <c r="P68" s="26">
        <f t="shared" si="52"/>
        <v>0</v>
      </c>
      <c r="Q68" s="26">
        <f t="shared" si="52"/>
        <v>0</v>
      </c>
      <c r="R68" s="26">
        <f t="shared" si="52"/>
        <v>0</v>
      </c>
      <c r="S68" s="26">
        <f t="shared" si="52"/>
        <v>0</v>
      </c>
      <c r="T68" s="26">
        <f t="shared" si="52"/>
        <v>0</v>
      </c>
      <c r="U68" s="26">
        <f t="shared" si="52"/>
        <v>0</v>
      </c>
      <c r="V68" s="26">
        <f t="shared" si="52"/>
        <v>0</v>
      </c>
      <c r="W68" s="26">
        <f t="shared" si="52"/>
        <v>0</v>
      </c>
      <c r="X68" s="26">
        <f t="shared" si="52"/>
        <v>0</v>
      </c>
      <c r="Y68" s="26">
        <f t="shared" si="52"/>
        <v>0</v>
      </c>
      <c r="Z68" s="26">
        <f t="shared" si="52"/>
        <v>0</v>
      </c>
      <c r="AA68" s="26">
        <f t="shared" si="52"/>
        <v>0</v>
      </c>
    </row>
    <row r="69" spans="1:29" ht="15.5" x14ac:dyDescent="0.35">
      <c r="A69" s="784"/>
      <c r="B69" s="13" t="str">
        <f t="shared" si="41"/>
        <v>Process</v>
      </c>
      <c r="C69" s="26">
        <f t="shared" si="43"/>
        <v>0</v>
      </c>
      <c r="D69" s="26">
        <f t="shared" ref="D69:AA69" si="53">((D15*0.5)+C33-D51)*D88*D$93*D$2</f>
        <v>0</v>
      </c>
      <c r="E69" s="26">
        <f t="shared" si="53"/>
        <v>0</v>
      </c>
      <c r="F69" s="26">
        <f t="shared" si="53"/>
        <v>0</v>
      </c>
      <c r="G69" s="26">
        <f t="shared" si="53"/>
        <v>0</v>
      </c>
      <c r="H69" s="26">
        <f t="shared" si="53"/>
        <v>0</v>
      </c>
      <c r="I69" s="26">
        <f t="shared" si="53"/>
        <v>0</v>
      </c>
      <c r="J69" s="26">
        <f t="shared" si="53"/>
        <v>0</v>
      </c>
      <c r="K69" s="26">
        <f t="shared" si="53"/>
        <v>0</v>
      </c>
      <c r="L69" s="26">
        <f t="shared" si="53"/>
        <v>0</v>
      </c>
      <c r="M69" s="26">
        <f t="shared" si="53"/>
        <v>0</v>
      </c>
      <c r="N69" s="26">
        <f t="shared" si="53"/>
        <v>0</v>
      </c>
      <c r="O69" s="26">
        <f t="shared" si="53"/>
        <v>0</v>
      </c>
      <c r="P69" s="26">
        <f t="shared" si="53"/>
        <v>0</v>
      </c>
      <c r="Q69" s="26">
        <f t="shared" si="53"/>
        <v>0</v>
      </c>
      <c r="R69" s="26">
        <f t="shared" si="53"/>
        <v>0</v>
      </c>
      <c r="S69" s="26">
        <f t="shared" si="53"/>
        <v>0</v>
      </c>
      <c r="T69" s="26">
        <f t="shared" si="53"/>
        <v>0</v>
      </c>
      <c r="U69" s="26">
        <f t="shared" si="53"/>
        <v>0</v>
      </c>
      <c r="V69" s="26">
        <f t="shared" si="53"/>
        <v>0</v>
      </c>
      <c r="W69" s="26">
        <f t="shared" si="53"/>
        <v>0</v>
      </c>
      <c r="X69" s="26">
        <f t="shared" si="53"/>
        <v>0</v>
      </c>
      <c r="Y69" s="26">
        <f t="shared" si="53"/>
        <v>0</v>
      </c>
      <c r="Z69" s="26">
        <f t="shared" si="53"/>
        <v>0</v>
      </c>
      <c r="AA69" s="26">
        <f t="shared" si="53"/>
        <v>0</v>
      </c>
    </row>
    <row r="70" spans="1:29" ht="15.5" x14ac:dyDescent="0.35">
      <c r="A70" s="784"/>
      <c r="B70" s="13" t="str">
        <f t="shared" si="41"/>
        <v>Refrigeration</v>
      </c>
      <c r="C70" s="26">
        <f t="shared" si="43"/>
        <v>0</v>
      </c>
      <c r="D70" s="26">
        <f t="shared" ref="D70:AA70" si="54">((D16*0.5)+C34-D52)*D89*D$93*D$2</f>
        <v>0</v>
      </c>
      <c r="E70" s="26">
        <f t="shared" si="54"/>
        <v>0</v>
      </c>
      <c r="F70" s="26">
        <f t="shared" si="54"/>
        <v>0</v>
      </c>
      <c r="G70" s="26">
        <f t="shared" si="54"/>
        <v>0</v>
      </c>
      <c r="H70" s="26">
        <f t="shared" si="54"/>
        <v>0</v>
      </c>
      <c r="I70" s="26">
        <f t="shared" si="54"/>
        <v>0</v>
      </c>
      <c r="J70" s="26">
        <f t="shared" si="54"/>
        <v>0</v>
      </c>
      <c r="K70" s="26">
        <f t="shared" si="54"/>
        <v>0</v>
      </c>
      <c r="L70" s="26">
        <f t="shared" si="54"/>
        <v>0</v>
      </c>
      <c r="M70" s="26">
        <f t="shared" si="54"/>
        <v>0</v>
      </c>
      <c r="N70" s="26">
        <f t="shared" si="54"/>
        <v>0</v>
      </c>
      <c r="O70" s="26">
        <f t="shared" si="54"/>
        <v>0</v>
      </c>
      <c r="P70" s="26">
        <f t="shared" si="54"/>
        <v>0</v>
      </c>
      <c r="Q70" s="26">
        <f t="shared" si="54"/>
        <v>0</v>
      </c>
      <c r="R70" s="26">
        <f t="shared" si="54"/>
        <v>0</v>
      </c>
      <c r="S70" s="26">
        <f t="shared" si="54"/>
        <v>0</v>
      </c>
      <c r="T70" s="26">
        <f t="shared" si="54"/>
        <v>0</v>
      </c>
      <c r="U70" s="26">
        <f t="shared" si="54"/>
        <v>0</v>
      </c>
      <c r="V70" s="26">
        <f t="shared" si="54"/>
        <v>0</v>
      </c>
      <c r="W70" s="26">
        <f t="shared" si="54"/>
        <v>0</v>
      </c>
      <c r="X70" s="26">
        <f t="shared" si="54"/>
        <v>0</v>
      </c>
      <c r="Y70" s="26">
        <f t="shared" si="54"/>
        <v>0</v>
      </c>
      <c r="Z70" s="26">
        <f t="shared" si="54"/>
        <v>0</v>
      </c>
      <c r="AA70" s="26">
        <f t="shared" si="54"/>
        <v>0</v>
      </c>
    </row>
    <row r="71" spans="1:29" ht="15.5" x14ac:dyDescent="0.35">
      <c r="A71" s="784"/>
      <c r="B71" s="13" t="str">
        <f t="shared" si="41"/>
        <v>Water Heating</v>
      </c>
      <c r="C71" s="26">
        <f t="shared" si="43"/>
        <v>0</v>
      </c>
      <c r="D71" s="26">
        <f t="shared" ref="D71:AA71" si="55">((D17*0.5)+C35-D53)*D90*D$93*D$2</f>
        <v>0</v>
      </c>
      <c r="E71" s="26">
        <f t="shared" si="55"/>
        <v>0</v>
      </c>
      <c r="F71" s="26">
        <f t="shared" si="55"/>
        <v>0</v>
      </c>
      <c r="G71" s="26">
        <f t="shared" si="55"/>
        <v>0</v>
      </c>
      <c r="H71" s="26">
        <f t="shared" si="55"/>
        <v>0</v>
      </c>
      <c r="I71" s="26">
        <f t="shared" si="55"/>
        <v>0</v>
      </c>
      <c r="J71" s="26">
        <f t="shared" si="55"/>
        <v>0</v>
      </c>
      <c r="K71" s="26">
        <f t="shared" si="55"/>
        <v>0</v>
      </c>
      <c r="L71" s="26">
        <f t="shared" si="55"/>
        <v>0</v>
      </c>
      <c r="M71" s="26">
        <f t="shared" si="55"/>
        <v>0</v>
      </c>
      <c r="N71" s="26">
        <f t="shared" si="55"/>
        <v>0</v>
      </c>
      <c r="O71" s="26">
        <f t="shared" si="55"/>
        <v>0</v>
      </c>
      <c r="P71" s="26">
        <f t="shared" si="55"/>
        <v>0</v>
      </c>
      <c r="Q71" s="26">
        <f t="shared" si="55"/>
        <v>0</v>
      </c>
      <c r="R71" s="26">
        <f t="shared" si="55"/>
        <v>0</v>
      </c>
      <c r="S71" s="26">
        <f t="shared" si="55"/>
        <v>0</v>
      </c>
      <c r="T71" s="26">
        <f t="shared" si="55"/>
        <v>0</v>
      </c>
      <c r="U71" s="26">
        <f t="shared" si="55"/>
        <v>0</v>
      </c>
      <c r="V71" s="26">
        <f t="shared" si="55"/>
        <v>0</v>
      </c>
      <c r="W71" s="26">
        <f t="shared" si="55"/>
        <v>0</v>
      </c>
      <c r="X71" s="26">
        <f t="shared" si="55"/>
        <v>0</v>
      </c>
      <c r="Y71" s="26">
        <f t="shared" si="55"/>
        <v>0</v>
      </c>
      <c r="Z71" s="26">
        <f t="shared" si="55"/>
        <v>0</v>
      </c>
      <c r="AA71" s="26">
        <f t="shared" si="55"/>
        <v>0</v>
      </c>
    </row>
    <row r="72" spans="1:29" ht="15.75" customHeight="1" x14ac:dyDescent="0.35">
      <c r="A72" s="784"/>
      <c r="B72" s="13" t="str">
        <f t="shared" si="41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0</v>
      </c>
      <c r="E73" s="26">
        <f t="shared" ref="E73:AA73" si="56">SUM(E59:E72)</f>
        <v>0</v>
      </c>
      <c r="F73" s="26">
        <f t="shared" si="56"/>
        <v>278.37578829217654</v>
      </c>
      <c r="G73" s="26">
        <f t="shared" si="56"/>
        <v>1808.2489556849453</v>
      </c>
      <c r="H73" s="26">
        <f t="shared" si="56"/>
        <v>6410.8004555238604</v>
      </c>
      <c r="I73" s="26">
        <f t="shared" si="56"/>
        <v>12748.804839487164</v>
      </c>
      <c r="J73" s="26">
        <f t="shared" si="56"/>
        <v>11960.188220946762</v>
      </c>
      <c r="K73" s="26">
        <f t="shared" si="56"/>
        <v>16228.970617935451</v>
      </c>
      <c r="L73" s="26">
        <f t="shared" si="56"/>
        <v>15177.861910487032</v>
      </c>
      <c r="M73" s="26">
        <f t="shared" si="56"/>
        <v>14055.212579175801</v>
      </c>
      <c r="N73" s="26">
        <f t="shared" si="56"/>
        <v>16547.894305413902</v>
      </c>
      <c r="O73" s="26">
        <f t="shared" si="56"/>
        <v>18222.704888774981</v>
      </c>
      <c r="P73" s="26">
        <f t="shared" si="56"/>
        <v>14179.746225990395</v>
      </c>
      <c r="Q73" s="26">
        <f t="shared" si="56"/>
        <v>15519.519559691653</v>
      </c>
      <c r="R73" s="26">
        <f t="shared" si="56"/>
        <v>16688.465871133012</v>
      </c>
      <c r="S73" s="26">
        <f t="shared" si="56"/>
        <v>22089.236888533236</v>
      </c>
      <c r="T73" s="26">
        <f t="shared" si="56"/>
        <v>26351.913562719106</v>
      </c>
      <c r="U73" s="26">
        <f t="shared" si="56"/>
        <v>21519.876239848414</v>
      </c>
      <c r="V73" s="26">
        <f t="shared" si="56"/>
        <v>17269.093304519778</v>
      </c>
      <c r="W73" s="26">
        <f t="shared" si="56"/>
        <v>18302.610750021155</v>
      </c>
      <c r="X73" s="26">
        <f t="shared" si="56"/>
        <v>13495.569634666732</v>
      </c>
      <c r="Y73" s="26">
        <f t="shared" si="56"/>
        <v>11076.461728846461</v>
      </c>
      <c r="Z73" s="26">
        <f t="shared" si="56"/>
        <v>11460.985924147913</v>
      </c>
      <c r="AA73" s="26">
        <f t="shared" si="56"/>
        <v>11842.367227549663</v>
      </c>
    </row>
    <row r="74" spans="1:29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0</v>
      </c>
      <c r="E74" s="27">
        <f t="shared" ref="E74:AA74" si="57">D74+E73</f>
        <v>0</v>
      </c>
      <c r="F74" s="27">
        <f t="shared" si="57"/>
        <v>278.37578829217654</v>
      </c>
      <c r="G74" s="27">
        <f t="shared" si="57"/>
        <v>2086.6247439771219</v>
      </c>
      <c r="H74" s="27">
        <f t="shared" si="57"/>
        <v>8497.4251995009818</v>
      </c>
      <c r="I74" s="27">
        <f t="shared" si="57"/>
        <v>21246.230038988146</v>
      </c>
      <c r="J74" s="27">
        <f t="shared" si="57"/>
        <v>33206.418259934908</v>
      </c>
      <c r="K74" s="27">
        <f t="shared" si="57"/>
        <v>49435.388877870355</v>
      </c>
      <c r="L74" s="27">
        <f t="shared" si="57"/>
        <v>64613.250788357385</v>
      </c>
      <c r="M74" s="27">
        <f t="shared" si="57"/>
        <v>78668.463367533186</v>
      </c>
      <c r="N74" s="27">
        <f t="shared" si="57"/>
        <v>95216.357672947081</v>
      </c>
      <c r="O74" s="27">
        <f t="shared" si="57"/>
        <v>113439.06256172206</v>
      </c>
      <c r="P74" s="27">
        <f t="shared" si="57"/>
        <v>127618.80878771246</v>
      </c>
      <c r="Q74" s="27">
        <f t="shared" si="57"/>
        <v>143138.32834740411</v>
      </c>
      <c r="R74" s="27">
        <f t="shared" si="57"/>
        <v>159826.79421853711</v>
      </c>
      <c r="S74" s="27">
        <f t="shared" si="57"/>
        <v>181916.03110707033</v>
      </c>
      <c r="T74" s="27">
        <f t="shared" si="57"/>
        <v>208267.94466978943</v>
      </c>
      <c r="U74" s="27">
        <f t="shared" si="57"/>
        <v>229787.82090963784</v>
      </c>
      <c r="V74" s="27">
        <f t="shared" si="57"/>
        <v>247056.91421415762</v>
      </c>
      <c r="W74" s="27">
        <f t="shared" si="57"/>
        <v>265359.5249641788</v>
      </c>
      <c r="X74" s="27">
        <f t="shared" si="57"/>
        <v>278855.09459884552</v>
      </c>
      <c r="Y74" s="27">
        <f t="shared" si="57"/>
        <v>289931.556327692</v>
      </c>
      <c r="Z74" s="27">
        <f t="shared" si="57"/>
        <v>301392.54225183988</v>
      </c>
      <c r="AA74" s="27">
        <f t="shared" si="57"/>
        <v>313234.90947938955</v>
      </c>
    </row>
    <row r="75" spans="1:29" x14ac:dyDescent="0.35">
      <c r="A75" s="8"/>
      <c r="B75" s="34"/>
      <c r="C75" s="31"/>
      <c r="D75" s="36"/>
      <c r="E75" s="31"/>
      <c r="F75" s="36"/>
      <c r="G75" s="31"/>
      <c r="H75" s="36"/>
      <c r="I75" s="31"/>
      <c r="J75" s="36"/>
      <c r="K75" s="31"/>
      <c r="L75" s="36"/>
      <c r="M75" s="31"/>
      <c r="N75" s="36"/>
      <c r="O75" s="31"/>
      <c r="P75" s="36"/>
      <c r="Q75" s="31"/>
      <c r="R75" s="36"/>
      <c r="S75" s="31"/>
      <c r="T75" s="36"/>
      <c r="U75" s="31"/>
      <c r="V75" s="36"/>
      <c r="W75" s="31"/>
      <c r="X75" s="36"/>
      <c r="Y75" s="31"/>
      <c r="Z75" s="36"/>
      <c r="AA75" s="31"/>
    </row>
    <row r="76" spans="1:29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11"/>
    </row>
    <row r="77" spans="1:29" ht="16" thickBot="1" x14ac:dyDescent="0.4">
      <c r="A77" s="786" t="s">
        <v>12</v>
      </c>
      <c r="B77" s="17" t="s">
        <v>12</v>
      </c>
      <c r="C77" s="156">
        <f>C$4</f>
        <v>44562</v>
      </c>
      <c r="D77" s="156">
        <f t="shared" ref="D77:AA77" si="58">D$4</f>
        <v>44593</v>
      </c>
      <c r="E77" s="156">
        <f t="shared" si="58"/>
        <v>44621</v>
      </c>
      <c r="F77" s="156">
        <f t="shared" si="58"/>
        <v>44652</v>
      </c>
      <c r="G77" s="156">
        <f t="shared" si="58"/>
        <v>44682</v>
      </c>
      <c r="H77" s="156">
        <f t="shared" si="58"/>
        <v>44713</v>
      </c>
      <c r="I77" s="156">
        <f t="shared" si="58"/>
        <v>44743</v>
      </c>
      <c r="J77" s="156">
        <f t="shared" si="58"/>
        <v>44774</v>
      </c>
      <c r="K77" s="156">
        <f t="shared" si="58"/>
        <v>44805</v>
      </c>
      <c r="L77" s="156">
        <f t="shared" si="58"/>
        <v>44835</v>
      </c>
      <c r="M77" s="156">
        <f t="shared" si="58"/>
        <v>44866</v>
      </c>
      <c r="N77" s="156">
        <f t="shared" si="58"/>
        <v>44896</v>
      </c>
      <c r="O77" s="156">
        <f t="shared" si="58"/>
        <v>44927</v>
      </c>
      <c r="P77" s="156">
        <f t="shared" si="58"/>
        <v>44958</v>
      </c>
      <c r="Q77" s="156">
        <f t="shared" si="58"/>
        <v>44986</v>
      </c>
      <c r="R77" s="156">
        <f t="shared" si="58"/>
        <v>45017</v>
      </c>
      <c r="S77" s="156">
        <f t="shared" si="58"/>
        <v>45047</v>
      </c>
      <c r="T77" s="156">
        <f t="shared" si="58"/>
        <v>45078</v>
      </c>
      <c r="U77" s="156">
        <f t="shared" si="58"/>
        <v>45108</v>
      </c>
      <c r="V77" s="156">
        <f t="shared" si="58"/>
        <v>45139</v>
      </c>
      <c r="W77" s="156">
        <f t="shared" si="58"/>
        <v>45170</v>
      </c>
      <c r="X77" s="156">
        <f t="shared" si="58"/>
        <v>45200</v>
      </c>
      <c r="Y77" s="156">
        <f t="shared" si="58"/>
        <v>45231</v>
      </c>
      <c r="Z77" s="156">
        <f t="shared" si="58"/>
        <v>45261</v>
      </c>
      <c r="AA77" s="156">
        <f t="shared" si="58"/>
        <v>45292</v>
      </c>
      <c r="AC77" s="213" t="s">
        <v>189</v>
      </c>
    </row>
    <row r="78" spans="1:29" ht="15.75" customHeight="1" x14ac:dyDescent="0.35">
      <c r="A78" s="787"/>
      <c r="B78" s="13" t="str">
        <f>B59</f>
        <v>Air Comp</v>
      </c>
      <c r="C78" s="336">
        <f>'2M - SGS'!C78</f>
        <v>8.5109000000000004E-2</v>
      </c>
      <c r="D78" s="336">
        <f>'2M - SGS'!D78</f>
        <v>7.7715000000000006E-2</v>
      </c>
      <c r="E78" s="336">
        <f>'2M - SGS'!E78</f>
        <v>8.6136000000000004E-2</v>
      </c>
      <c r="F78" s="336">
        <f>'2M - SGS'!F78</f>
        <v>7.9796000000000006E-2</v>
      </c>
      <c r="G78" s="336">
        <f>'2M - SGS'!G78</f>
        <v>8.5334999999999994E-2</v>
      </c>
      <c r="H78" s="336">
        <f>'2M - SGS'!H78</f>
        <v>8.1994999999999998E-2</v>
      </c>
      <c r="I78" s="336">
        <f>'2M - SGS'!I78</f>
        <v>8.4098999999999993E-2</v>
      </c>
      <c r="J78" s="336">
        <f>'2M - SGS'!J78</f>
        <v>8.4198999999999996E-2</v>
      </c>
      <c r="K78" s="336">
        <f>'2M - SGS'!K78</f>
        <v>8.2512000000000002E-2</v>
      </c>
      <c r="L78" s="336">
        <f>'2M - SGS'!L78</f>
        <v>8.5277000000000006E-2</v>
      </c>
      <c r="M78" s="336">
        <f>'2M - SGS'!M78</f>
        <v>8.2588999999999996E-2</v>
      </c>
      <c r="N78" s="336">
        <f>'2M - SGS'!N78</f>
        <v>8.5237999999999994E-2</v>
      </c>
      <c r="O78" s="336">
        <f>'2M - SGS'!O78</f>
        <v>8.5109000000000004E-2</v>
      </c>
      <c r="P78" s="336">
        <f>'2M - SGS'!P78</f>
        <v>7.7715000000000006E-2</v>
      </c>
      <c r="Q78" s="336">
        <f>'2M - SGS'!Q78</f>
        <v>8.6136000000000004E-2</v>
      </c>
      <c r="R78" s="336">
        <f>'2M - SGS'!R78</f>
        <v>7.9796000000000006E-2</v>
      </c>
      <c r="S78" s="336">
        <f>'2M - SGS'!S78</f>
        <v>8.5334999999999994E-2</v>
      </c>
      <c r="T78" s="336">
        <f>'2M - SGS'!T78</f>
        <v>8.1994999999999998E-2</v>
      </c>
      <c r="U78" s="336">
        <f>'2M - SGS'!U78</f>
        <v>8.4098999999999993E-2</v>
      </c>
      <c r="V78" s="336">
        <f>'2M - SGS'!V78</f>
        <v>8.4198999999999996E-2</v>
      </c>
      <c r="W78" s="336">
        <f>'2M - SGS'!W78</f>
        <v>8.2512000000000002E-2</v>
      </c>
      <c r="X78" s="336">
        <f>'2M - SGS'!X78</f>
        <v>8.5277000000000006E-2</v>
      </c>
      <c r="Y78" s="336">
        <f>'2M - SGS'!Y78</f>
        <v>8.2588999999999996E-2</v>
      </c>
      <c r="Z78" s="336">
        <f>'2M - SGS'!Z78</f>
        <v>8.5237999999999994E-2</v>
      </c>
      <c r="AA78" s="336">
        <f>'2M - SGS'!AA78</f>
        <v>8.5109000000000004E-2</v>
      </c>
      <c r="AC78" s="229">
        <f t="shared" ref="AC78:AC90" si="59">SUM(C78:N78)</f>
        <v>1.0000000000000002</v>
      </c>
    </row>
    <row r="79" spans="1:29" ht="15.5" x14ac:dyDescent="0.35">
      <c r="A79" s="787"/>
      <c r="B79" s="13" t="str">
        <f t="shared" ref="B79:B90" si="60">B60</f>
        <v>Building Shell</v>
      </c>
      <c r="C79" s="336">
        <f>'2M - SGS'!C79</f>
        <v>0.107824</v>
      </c>
      <c r="D79" s="336">
        <f>'2M - SGS'!D79</f>
        <v>9.1051999999999994E-2</v>
      </c>
      <c r="E79" s="336">
        <f>'2M - SGS'!E79</f>
        <v>7.1135000000000004E-2</v>
      </c>
      <c r="F79" s="336">
        <f>'2M - SGS'!F79</f>
        <v>4.1179E-2</v>
      </c>
      <c r="G79" s="336">
        <f>'2M - SGS'!G79</f>
        <v>4.4423999999999998E-2</v>
      </c>
      <c r="H79" s="336">
        <f>'2M - SGS'!H79</f>
        <v>0.106128</v>
      </c>
      <c r="I79" s="336">
        <f>'2M - SGS'!I79</f>
        <v>0.14288100000000001</v>
      </c>
      <c r="J79" s="336">
        <f>'2M - SGS'!J79</f>
        <v>0.133494</v>
      </c>
      <c r="K79" s="336">
        <f>'2M - SGS'!K79</f>
        <v>5.781E-2</v>
      </c>
      <c r="L79" s="336">
        <f>'2M - SGS'!L79</f>
        <v>3.8018000000000003E-2</v>
      </c>
      <c r="M79" s="336">
        <f>'2M - SGS'!M79</f>
        <v>6.2103999999999999E-2</v>
      </c>
      <c r="N79" s="336">
        <f>'2M - SGS'!N79</f>
        <v>0.10395</v>
      </c>
      <c r="O79" s="336">
        <f>'2M - SGS'!O79</f>
        <v>0.107824</v>
      </c>
      <c r="P79" s="336">
        <f>'2M - SGS'!P79</f>
        <v>9.1051999999999994E-2</v>
      </c>
      <c r="Q79" s="336">
        <f>'2M - SGS'!Q79</f>
        <v>7.1135000000000004E-2</v>
      </c>
      <c r="R79" s="336">
        <f>'2M - SGS'!R79</f>
        <v>4.1179E-2</v>
      </c>
      <c r="S79" s="336">
        <f>'2M - SGS'!S79</f>
        <v>4.4423999999999998E-2</v>
      </c>
      <c r="T79" s="336">
        <f>'2M - SGS'!T79</f>
        <v>0.106128</v>
      </c>
      <c r="U79" s="336">
        <f>'2M - SGS'!U79</f>
        <v>0.14288100000000001</v>
      </c>
      <c r="V79" s="336">
        <f>'2M - SGS'!V79</f>
        <v>0.133494</v>
      </c>
      <c r="W79" s="336">
        <f>'2M - SGS'!W79</f>
        <v>5.781E-2</v>
      </c>
      <c r="X79" s="336">
        <f>'2M - SGS'!X79</f>
        <v>3.8018000000000003E-2</v>
      </c>
      <c r="Y79" s="336">
        <f>'2M - SGS'!Y79</f>
        <v>6.2103999999999999E-2</v>
      </c>
      <c r="Z79" s="336">
        <f>'2M - SGS'!Z79</f>
        <v>0.10395</v>
      </c>
      <c r="AA79" s="336">
        <f>'2M - SGS'!AA79</f>
        <v>0.107824</v>
      </c>
      <c r="AC79" s="229">
        <f t="shared" si="59"/>
        <v>0.99999900000000008</v>
      </c>
    </row>
    <row r="80" spans="1:29" ht="15.5" x14ac:dyDescent="0.35">
      <c r="A80" s="787"/>
      <c r="B80" s="13" t="str">
        <f t="shared" si="60"/>
        <v>Cooking</v>
      </c>
      <c r="C80" s="336">
        <f>'2M - SGS'!C80</f>
        <v>8.6096000000000006E-2</v>
      </c>
      <c r="D80" s="336">
        <f>'2M - SGS'!D80</f>
        <v>7.8608999999999998E-2</v>
      </c>
      <c r="E80" s="336">
        <f>'2M - SGS'!E80</f>
        <v>8.1547999999999995E-2</v>
      </c>
      <c r="F80" s="336">
        <f>'2M - SGS'!F80</f>
        <v>7.2947999999999999E-2</v>
      </c>
      <c r="G80" s="336">
        <f>'2M - SGS'!G80</f>
        <v>8.6277000000000006E-2</v>
      </c>
      <c r="H80" s="336">
        <f>'2M - SGS'!H80</f>
        <v>8.3294000000000007E-2</v>
      </c>
      <c r="I80" s="336">
        <f>'2M - SGS'!I80</f>
        <v>8.5859000000000005E-2</v>
      </c>
      <c r="J80" s="336">
        <f>'2M - SGS'!J80</f>
        <v>8.5885000000000003E-2</v>
      </c>
      <c r="K80" s="336">
        <f>'2M - SGS'!K80</f>
        <v>8.3474999999999994E-2</v>
      </c>
      <c r="L80" s="336">
        <f>'2M - SGS'!L80</f>
        <v>8.6262000000000005E-2</v>
      </c>
      <c r="M80" s="336">
        <f>'2M - SGS'!M80</f>
        <v>8.3496000000000001E-2</v>
      </c>
      <c r="N80" s="336">
        <f>'2M - SGS'!N80</f>
        <v>8.6250999999999994E-2</v>
      </c>
      <c r="O80" s="336">
        <f>'2M - SGS'!O80</f>
        <v>8.6096000000000006E-2</v>
      </c>
      <c r="P80" s="336">
        <f>'2M - SGS'!P80</f>
        <v>7.8608999999999998E-2</v>
      </c>
      <c r="Q80" s="336">
        <f>'2M - SGS'!Q80</f>
        <v>8.1547999999999995E-2</v>
      </c>
      <c r="R80" s="336">
        <f>'2M - SGS'!R80</f>
        <v>7.2947999999999999E-2</v>
      </c>
      <c r="S80" s="336">
        <f>'2M - SGS'!S80</f>
        <v>8.6277000000000006E-2</v>
      </c>
      <c r="T80" s="336">
        <f>'2M - SGS'!T80</f>
        <v>8.3294000000000007E-2</v>
      </c>
      <c r="U80" s="336">
        <f>'2M - SGS'!U80</f>
        <v>8.5859000000000005E-2</v>
      </c>
      <c r="V80" s="336">
        <f>'2M - SGS'!V80</f>
        <v>8.5885000000000003E-2</v>
      </c>
      <c r="W80" s="336">
        <f>'2M - SGS'!W80</f>
        <v>8.3474999999999994E-2</v>
      </c>
      <c r="X80" s="336">
        <f>'2M - SGS'!X80</f>
        <v>8.6262000000000005E-2</v>
      </c>
      <c r="Y80" s="336">
        <f>'2M - SGS'!Y80</f>
        <v>8.3496000000000001E-2</v>
      </c>
      <c r="Z80" s="336">
        <f>'2M - SGS'!Z80</f>
        <v>8.6250999999999994E-2</v>
      </c>
      <c r="AA80" s="336">
        <f>'2M - SGS'!AA80</f>
        <v>8.6096000000000006E-2</v>
      </c>
      <c r="AC80" s="229">
        <f t="shared" si="59"/>
        <v>0.99999999999999989</v>
      </c>
    </row>
    <row r="81" spans="1:29" ht="15.5" x14ac:dyDescent="0.35">
      <c r="A81" s="787"/>
      <c r="B81" s="13" t="str">
        <f t="shared" si="60"/>
        <v>Cooling</v>
      </c>
      <c r="C81" s="336">
        <f>'2M - SGS'!C81</f>
        <v>6.0000000000000002E-6</v>
      </c>
      <c r="D81" s="336">
        <f>'2M - SGS'!D81</f>
        <v>2.4699999999999999E-4</v>
      </c>
      <c r="E81" s="336">
        <f>'2M - SGS'!E81</f>
        <v>7.2360000000000002E-3</v>
      </c>
      <c r="F81" s="336">
        <f>'2M - SGS'!F81</f>
        <v>2.1690999999999998E-2</v>
      </c>
      <c r="G81" s="336">
        <f>'2M - SGS'!G81</f>
        <v>6.2979999999999994E-2</v>
      </c>
      <c r="H81" s="336">
        <f>'2M - SGS'!H81</f>
        <v>0.21317</v>
      </c>
      <c r="I81" s="336">
        <f>'2M - SGS'!I81</f>
        <v>0.29002899999999998</v>
      </c>
      <c r="J81" s="336">
        <f>'2M - SGS'!J81</f>
        <v>0.270206</v>
      </c>
      <c r="K81" s="336">
        <f>'2M - SGS'!K81</f>
        <v>0.108695</v>
      </c>
      <c r="L81" s="336">
        <f>'2M - SGS'!L81</f>
        <v>1.9643000000000001E-2</v>
      </c>
      <c r="M81" s="336">
        <f>'2M - SGS'!M81</f>
        <v>6.0299999999999998E-3</v>
      </c>
      <c r="N81" s="336">
        <f>'2M - SGS'!N81</f>
        <v>6.3999999999999997E-5</v>
      </c>
      <c r="O81" s="336">
        <f>'2M - SGS'!O81</f>
        <v>6.0000000000000002E-6</v>
      </c>
      <c r="P81" s="336">
        <f>'2M - SGS'!P81</f>
        <v>2.4699999999999999E-4</v>
      </c>
      <c r="Q81" s="336">
        <f>'2M - SGS'!Q81</f>
        <v>7.2360000000000002E-3</v>
      </c>
      <c r="R81" s="336">
        <f>'2M - SGS'!R81</f>
        <v>2.1690999999999998E-2</v>
      </c>
      <c r="S81" s="336">
        <f>'2M - SGS'!S81</f>
        <v>6.2979999999999994E-2</v>
      </c>
      <c r="T81" s="336">
        <f>'2M - SGS'!T81</f>
        <v>0.21317</v>
      </c>
      <c r="U81" s="336">
        <f>'2M - SGS'!U81</f>
        <v>0.29002899999999998</v>
      </c>
      <c r="V81" s="336">
        <f>'2M - SGS'!V81</f>
        <v>0.270206</v>
      </c>
      <c r="W81" s="336">
        <f>'2M - SGS'!W81</f>
        <v>0.108695</v>
      </c>
      <c r="X81" s="336">
        <f>'2M - SGS'!X81</f>
        <v>1.9643000000000001E-2</v>
      </c>
      <c r="Y81" s="336">
        <f>'2M - SGS'!Y81</f>
        <v>6.0299999999999998E-3</v>
      </c>
      <c r="Z81" s="336">
        <f>'2M - SGS'!Z81</f>
        <v>6.3999999999999997E-5</v>
      </c>
      <c r="AA81" s="336">
        <f>'2M - SGS'!AA81</f>
        <v>6.0000000000000002E-6</v>
      </c>
      <c r="AC81" s="229">
        <f t="shared" si="59"/>
        <v>0.9999969999999998</v>
      </c>
    </row>
    <row r="82" spans="1:29" ht="15.5" x14ac:dyDescent="0.35">
      <c r="A82" s="787"/>
      <c r="B82" s="13" t="str">
        <f t="shared" si="60"/>
        <v>Ext Lighting</v>
      </c>
      <c r="C82" s="336">
        <f>'2M - SGS'!C82</f>
        <v>0.106265</v>
      </c>
      <c r="D82" s="336">
        <f>'2M - SGS'!D82</f>
        <v>8.2161999999999999E-2</v>
      </c>
      <c r="E82" s="336">
        <f>'2M - SGS'!E82</f>
        <v>7.0887000000000006E-2</v>
      </c>
      <c r="F82" s="336">
        <f>'2M - SGS'!F82</f>
        <v>6.8145999999999998E-2</v>
      </c>
      <c r="G82" s="336">
        <f>'2M - SGS'!G82</f>
        <v>8.1852999999999995E-2</v>
      </c>
      <c r="H82" s="336">
        <f>'2M - SGS'!H82</f>
        <v>6.7163E-2</v>
      </c>
      <c r="I82" s="336">
        <f>'2M - SGS'!I82</f>
        <v>8.6751999999999996E-2</v>
      </c>
      <c r="J82" s="336">
        <f>'2M - SGS'!J82</f>
        <v>6.9401000000000004E-2</v>
      </c>
      <c r="K82" s="336">
        <f>'2M - SGS'!K82</f>
        <v>8.2907999999999996E-2</v>
      </c>
      <c r="L82" s="336">
        <f>'2M - SGS'!L82</f>
        <v>0.100507</v>
      </c>
      <c r="M82" s="336">
        <f>'2M - SGS'!M82</f>
        <v>8.7251999999999996E-2</v>
      </c>
      <c r="N82" s="336">
        <f>'2M - SGS'!N82</f>
        <v>9.6703999999999998E-2</v>
      </c>
      <c r="O82" s="336">
        <f>'2M - SGS'!O82</f>
        <v>0.106265</v>
      </c>
      <c r="P82" s="336">
        <f>'2M - SGS'!P82</f>
        <v>8.2161999999999999E-2</v>
      </c>
      <c r="Q82" s="336">
        <f>'2M - SGS'!Q82</f>
        <v>7.0887000000000006E-2</v>
      </c>
      <c r="R82" s="336">
        <f>'2M - SGS'!R82</f>
        <v>6.8145999999999998E-2</v>
      </c>
      <c r="S82" s="336">
        <f>'2M - SGS'!S82</f>
        <v>8.1852999999999995E-2</v>
      </c>
      <c r="T82" s="336">
        <f>'2M - SGS'!T82</f>
        <v>6.7163E-2</v>
      </c>
      <c r="U82" s="336">
        <f>'2M - SGS'!U82</f>
        <v>8.6751999999999996E-2</v>
      </c>
      <c r="V82" s="336">
        <f>'2M - SGS'!V82</f>
        <v>6.9401000000000004E-2</v>
      </c>
      <c r="W82" s="336">
        <f>'2M - SGS'!W82</f>
        <v>8.2907999999999996E-2</v>
      </c>
      <c r="X82" s="336">
        <f>'2M - SGS'!X82</f>
        <v>0.100507</v>
      </c>
      <c r="Y82" s="336">
        <f>'2M - SGS'!Y82</f>
        <v>8.7251999999999996E-2</v>
      </c>
      <c r="Z82" s="336">
        <f>'2M - SGS'!Z82</f>
        <v>9.6703999999999998E-2</v>
      </c>
      <c r="AA82" s="336">
        <f>'2M - SGS'!AA82</f>
        <v>0.106265</v>
      </c>
      <c r="AC82" s="229">
        <f t="shared" si="59"/>
        <v>1</v>
      </c>
    </row>
    <row r="83" spans="1:29" ht="15.5" x14ac:dyDescent="0.35">
      <c r="A83" s="787"/>
      <c r="B83" s="13" t="str">
        <f t="shared" si="60"/>
        <v>Heating</v>
      </c>
      <c r="C83" s="336">
        <f>'2M - SGS'!C83</f>
        <v>0.210397</v>
      </c>
      <c r="D83" s="336">
        <f>'2M - SGS'!D83</f>
        <v>0.17743600000000001</v>
      </c>
      <c r="E83" s="336">
        <f>'2M - SGS'!E83</f>
        <v>0.13192400000000001</v>
      </c>
      <c r="F83" s="336">
        <f>'2M - SGS'!F83</f>
        <v>5.9718E-2</v>
      </c>
      <c r="G83" s="336">
        <f>'2M - SGS'!G83</f>
        <v>2.6769000000000001E-2</v>
      </c>
      <c r="H83" s="336">
        <f>'2M - SGS'!H83</f>
        <v>4.2950000000000002E-3</v>
      </c>
      <c r="I83" s="336">
        <f>'2M - SGS'!I83</f>
        <v>2.895E-3</v>
      </c>
      <c r="J83" s="336">
        <f>'2M - SGS'!J83</f>
        <v>3.4320000000000002E-3</v>
      </c>
      <c r="K83" s="336">
        <f>'2M - SGS'!K83</f>
        <v>9.4020000000000006E-3</v>
      </c>
      <c r="L83" s="336">
        <f>'2M - SGS'!L83</f>
        <v>5.5496999999999998E-2</v>
      </c>
      <c r="M83" s="336">
        <f>'2M - SGS'!M83</f>
        <v>0.115452</v>
      </c>
      <c r="N83" s="336">
        <f>'2M - SGS'!N83</f>
        <v>0.20278099999999999</v>
      </c>
      <c r="O83" s="336">
        <f>'2M - SGS'!O83</f>
        <v>0.210397</v>
      </c>
      <c r="P83" s="336">
        <f>'2M - SGS'!P83</f>
        <v>0.17743600000000001</v>
      </c>
      <c r="Q83" s="336">
        <f>'2M - SGS'!Q83</f>
        <v>0.13192400000000001</v>
      </c>
      <c r="R83" s="336">
        <f>'2M - SGS'!R83</f>
        <v>5.9718E-2</v>
      </c>
      <c r="S83" s="336">
        <f>'2M - SGS'!S83</f>
        <v>2.6769000000000001E-2</v>
      </c>
      <c r="T83" s="336">
        <f>'2M - SGS'!T83</f>
        <v>4.2950000000000002E-3</v>
      </c>
      <c r="U83" s="336">
        <f>'2M - SGS'!U83</f>
        <v>2.895E-3</v>
      </c>
      <c r="V83" s="336">
        <f>'2M - SGS'!V83</f>
        <v>3.4320000000000002E-3</v>
      </c>
      <c r="W83" s="336">
        <f>'2M - SGS'!W83</f>
        <v>9.4020000000000006E-3</v>
      </c>
      <c r="X83" s="336">
        <f>'2M - SGS'!X83</f>
        <v>5.5496999999999998E-2</v>
      </c>
      <c r="Y83" s="336">
        <f>'2M - SGS'!Y83</f>
        <v>0.115452</v>
      </c>
      <c r="Z83" s="336">
        <f>'2M - SGS'!Z83</f>
        <v>0.20278099999999999</v>
      </c>
      <c r="AA83" s="336">
        <f>'2M - SGS'!AA83</f>
        <v>0.210397</v>
      </c>
      <c r="AC83" s="229">
        <f t="shared" si="59"/>
        <v>0.99999800000000016</v>
      </c>
    </row>
    <row r="84" spans="1:29" ht="15.5" x14ac:dyDescent="0.35">
      <c r="A84" s="787"/>
      <c r="B84" s="13" t="str">
        <f t="shared" si="60"/>
        <v>HVAC</v>
      </c>
      <c r="C84" s="336">
        <f>'2M - SGS'!C84</f>
        <v>0.107824</v>
      </c>
      <c r="D84" s="336">
        <f>'2M - SGS'!D84</f>
        <v>9.1051999999999994E-2</v>
      </c>
      <c r="E84" s="336">
        <f>'2M - SGS'!E84</f>
        <v>7.1135000000000004E-2</v>
      </c>
      <c r="F84" s="336">
        <f>'2M - SGS'!F84</f>
        <v>4.1179E-2</v>
      </c>
      <c r="G84" s="336">
        <f>'2M - SGS'!G84</f>
        <v>4.4423999999999998E-2</v>
      </c>
      <c r="H84" s="336">
        <f>'2M - SGS'!H84</f>
        <v>0.106128</v>
      </c>
      <c r="I84" s="336">
        <f>'2M - SGS'!I84</f>
        <v>0.14288100000000001</v>
      </c>
      <c r="J84" s="336">
        <f>'2M - SGS'!J84</f>
        <v>0.133494</v>
      </c>
      <c r="K84" s="336">
        <f>'2M - SGS'!K84</f>
        <v>5.781E-2</v>
      </c>
      <c r="L84" s="336">
        <f>'2M - SGS'!L84</f>
        <v>3.8018000000000003E-2</v>
      </c>
      <c r="M84" s="336">
        <f>'2M - SGS'!M84</f>
        <v>6.2103999999999999E-2</v>
      </c>
      <c r="N84" s="336">
        <f>'2M - SGS'!N84</f>
        <v>0.10395</v>
      </c>
      <c r="O84" s="336">
        <f>'2M - SGS'!O84</f>
        <v>0.107824</v>
      </c>
      <c r="P84" s="336">
        <f>'2M - SGS'!P84</f>
        <v>9.1051999999999994E-2</v>
      </c>
      <c r="Q84" s="336">
        <f>'2M - SGS'!Q84</f>
        <v>7.1135000000000004E-2</v>
      </c>
      <c r="R84" s="336">
        <f>'2M - SGS'!R84</f>
        <v>4.1179E-2</v>
      </c>
      <c r="S84" s="336">
        <f>'2M - SGS'!S84</f>
        <v>4.4423999999999998E-2</v>
      </c>
      <c r="T84" s="336">
        <f>'2M - SGS'!T84</f>
        <v>0.106128</v>
      </c>
      <c r="U84" s="336">
        <f>'2M - SGS'!U84</f>
        <v>0.14288100000000001</v>
      </c>
      <c r="V84" s="336">
        <f>'2M - SGS'!V84</f>
        <v>0.133494</v>
      </c>
      <c r="W84" s="336">
        <f>'2M - SGS'!W84</f>
        <v>5.781E-2</v>
      </c>
      <c r="X84" s="336">
        <f>'2M - SGS'!X84</f>
        <v>3.8018000000000003E-2</v>
      </c>
      <c r="Y84" s="336">
        <f>'2M - SGS'!Y84</f>
        <v>6.2103999999999999E-2</v>
      </c>
      <c r="Z84" s="336">
        <f>'2M - SGS'!Z84</f>
        <v>0.10395</v>
      </c>
      <c r="AA84" s="336">
        <f>'2M - SGS'!AA84</f>
        <v>0.107824</v>
      </c>
      <c r="AC84" s="229">
        <f t="shared" si="59"/>
        <v>0.99999900000000008</v>
      </c>
    </row>
    <row r="85" spans="1:29" ht="15.5" x14ac:dyDescent="0.35">
      <c r="A85" s="787"/>
      <c r="B85" s="13" t="str">
        <f t="shared" si="60"/>
        <v>Lighting</v>
      </c>
      <c r="C85" s="336">
        <f>'2M - SGS'!C85</f>
        <v>9.3563999999999994E-2</v>
      </c>
      <c r="D85" s="336">
        <f>'2M - SGS'!D85</f>
        <v>7.2162000000000004E-2</v>
      </c>
      <c r="E85" s="336">
        <f>'2M - SGS'!E85</f>
        <v>7.8372999999999998E-2</v>
      </c>
      <c r="F85" s="336">
        <f>'2M - SGS'!F85</f>
        <v>7.6534000000000005E-2</v>
      </c>
      <c r="G85" s="336">
        <f>'2M - SGS'!G85</f>
        <v>9.4246999999999997E-2</v>
      </c>
      <c r="H85" s="336">
        <f>'2M - SGS'!H85</f>
        <v>7.5599E-2</v>
      </c>
      <c r="I85" s="336">
        <f>'2M - SGS'!I85</f>
        <v>9.6199999999999994E-2</v>
      </c>
      <c r="J85" s="336">
        <f>'2M - SGS'!J85</f>
        <v>7.7077999999999994E-2</v>
      </c>
      <c r="K85" s="336">
        <f>'2M - SGS'!K85</f>
        <v>8.1374000000000002E-2</v>
      </c>
      <c r="L85" s="336">
        <f>'2M - SGS'!L85</f>
        <v>9.4072000000000003E-2</v>
      </c>
      <c r="M85" s="336">
        <f>'2M - SGS'!M85</f>
        <v>7.6706999999999997E-2</v>
      </c>
      <c r="N85" s="336">
        <f>'2M - SGS'!N85</f>
        <v>8.4089999999999998E-2</v>
      </c>
      <c r="O85" s="336">
        <f>'2M - SGS'!O85</f>
        <v>9.3563999999999994E-2</v>
      </c>
      <c r="P85" s="336">
        <f>'2M - SGS'!P85</f>
        <v>7.2162000000000004E-2</v>
      </c>
      <c r="Q85" s="336">
        <f>'2M - SGS'!Q85</f>
        <v>7.8372999999999998E-2</v>
      </c>
      <c r="R85" s="336">
        <f>'2M - SGS'!R85</f>
        <v>7.6534000000000005E-2</v>
      </c>
      <c r="S85" s="336">
        <f>'2M - SGS'!S85</f>
        <v>9.4246999999999997E-2</v>
      </c>
      <c r="T85" s="336">
        <f>'2M - SGS'!T85</f>
        <v>7.5599E-2</v>
      </c>
      <c r="U85" s="336">
        <f>'2M - SGS'!U85</f>
        <v>9.6199999999999994E-2</v>
      </c>
      <c r="V85" s="336">
        <f>'2M - SGS'!V85</f>
        <v>7.7077999999999994E-2</v>
      </c>
      <c r="W85" s="336">
        <f>'2M - SGS'!W85</f>
        <v>8.1374000000000002E-2</v>
      </c>
      <c r="X85" s="336">
        <f>'2M - SGS'!X85</f>
        <v>9.4072000000000003E-2</v>
      </c>
      <c r="Y85" s="336">
        <f>'2M - SGS'!Y85</f>
        <v>7.6706999999999997E-2</v>
      </c>
      <c r="Z85" s="336">
        <f>'2M - SGS'!Z85</f>
        <v>8.4089999999999998E-2</v>
      </c>
      <c r="AA85" s="336">
        <f>'2M - SGS'!AA85</f>
        <v>9.3563999999999994E-2</v>
      </c>
      <c r="AC85" s="229">
        <f t="shared" si="59"/>
        <v>1</v>
      </c>
    </row>
    <row r="86" spans="1:29" ht="15.5" x14ac:dyDescent="0.35">
      <c r="A86" s="787"/>
      <c r="B86" s="13" t="str">
        <f t="shared" si="60"/>
        <v>Miscellaneous</v>
      </c>
      <c r="C86" s="336">
        <f>'2M - SGS'!C86</f>
        <v>8.5109000000000004E-2</v>
      </c>
      <c r="D86" s="336">
        <f>'2M - SGS'!D86</f>
        <v>7.7715000000000006E-2</v>
      </c>
      <c r="E86" s="336">
        <f>'2M - SGS'!E86</f>
        <v>8.6136000000000004E-2</v>
      </c>
      <c r="F86" s="336">
        <f>'2M - SGS'!F86</f>
        <v>7.9796000000000006E-2</v>
      </c>
      <c r="G86" s="336">
        <f>'2M - SGS'!G86</f>
        <v>8.5334999999999994E-2</v>
      </c>
      <c r="H86" s="336">
        <f>'2M - SGS'!H86</f>
        <v>8.1994999999999998E-2</v>
      </c>
      <c r="I86" s="336">
        <f>'2M - SGS'!I86</f>
        <v>8.4098999999999993E-2</v>
      </c>
      <c r="J86" s="336">
        <f>'2M - SGS'!J86</f>
        <v>8.4198999999999996E-2</v>
      </c>
      <c r="K86" s="336">
        <f>'2M - SGS'!K86</f>
        <v>8.2512000000000002E-2</v>
      </c>
      <c r="L86" s="336">
        <f>'2M - SGS'!L86</f>
        <v>8.5277000000000006E-2</v>
      </c>
      <c r="M86" s="336">
        <f>'2M - SGS'!M86</f>
        <v>8.2588999999999996E-2</v>
      </c>
      <c r="N86" s="336">
        <f>'2M - SGS'!N86</f>
        <v>8.5237999999999994E-2</v>
      </c>
      <c r="O86" s="336">
        <f>'2M - SGS'!O86</f>
        <v>8.5109000000000004E-2</v>
      </c>
      <c r="P86" s="336">
        <f>'2M - SGS'!P86</f>
        <v>7.7715000000000006E-2</v>
      </c>
      <c r="Q86" s="336">
        <f>'2M - SGS'!Q86</f>
        <v>8.6136000000000004E-2</v>
      </c>
      <c r="R86" s="336">
        <f>'2M - SGS'!R86</f>
        <v>7.9796000000000006E-2</v>
      </c>
      <c r="S86" s="336">
        <f>'2M - SGS'!S86</f>
        <v>8.5334999999999994E-2</v>
      </c>
      <c r="T86" s="336">
        <f>'2M - SGS'!T86</f>
        <v>8.1994999999999998E-2</v>
      </c>
      <c r="U86" s="336">
        <f>'2M - SGS'!U86</f>
        <v>8.4098999999999993E-2</v>
      </c>
      <c r="V86" s="336">
        <f>'2M - SGS'!V86</f>
        <v>8.4198999999999996E-2</v>
      </c>
      <c r="W86" s="336">
        <f>'2M - SGS'!W86</f>
        <v>8.2512000000000002E-2</v>
      </c>
      <c r="X86" s="336">
        <f>'2M - SGS'!X86</f>
        <v>8.5277000000000006E-2</v>
      </c>
      <c r="Y86" s="336">
        <f>'2M - SGS'!Y86</f>
        <v>8.2588999999999996E-2</v>
      </c>
      <c r="Z86" s="336">
        <f>'2M - SGS'!Z86</f>
        <v>8.5237999999999994E-2</v>
      </c>
      <c r="AA86" s="336">
        <f>'2M - SGS'!AA86</f>
        <v>8.5109000000000004E-2</v>
      </c>
      <c r="AC86" s="229">
        <f t="shared" si="59"/>
        <v>1.0000000000000002</v>
      </c>
    </row>
    <row r="87" spans="1:29" ht="15.5" x14ac:dyDescent="0.35">
      <c r="A87" s="787"/>
      <c r="B87" s="13" t="str">
        <f t="shared" si="60"/>
        <v>Motors</v>
      </c>
      <c r="C87" s="336">
        <f>'2M - SGS'!C87</f>
        <v>8.5109000000000004E-2</v>
      </c>
      <c r="D87" s="336">
        <f>'2M - SGS'!D87</f>
        <v>7.7715000000000006E-2</v>
      </c>
      <c r="E87" s="336">
        <f>'2M - SGS'!E87</f>
        <v>8.6136000000000004E-2</v>
      </c>
      <c r="F87" s="336">
        <f>'2M - SGS'!F87</f>
        <v>7.9796000000000006E-2</v>
      </c>
      <c r="G87" s="336">
        <f>'2M - SGS'!G87</f>
        <v>8.5334999999999994E-2</v>
      </c>
      <c r="H87" s="336">
        <f>'2M - SGS'!H87</f>
        <v>8.1994999999999998E-2</v>
      </c>
      <c r="I87" s="336">
        <f>'2M - SGS'!I87</f>
        <v>8.4098999999999993E-2</v>
      </c>
      <c r="J87" s="336">
        <f>'2M - SGS'!J87</f>
        <v>8.4198999999999996E-2</v>
      </c>
      <c r="K87" s="336">
        <f>'2M - SGS'!K87</f>
        <v>8.2512000000000002E-2</v>
      </c>
      <c r="L87" s="336">
        <f>'2M - SGS'!L87</f>
        <v>8.5277000000000006E-2</v>
      </c>
      <c r="M87" s="336">
        <f>'2M - SGS'!M87</f>
        <v>8.2588999999999996E-2</v>
      </c>
      <c r="N87" s="336">
        <f>'2M - SGS'!N87</f>
        <v>8.5237999999999994E-2</v>
      </c>
      <c r="O87" s="336">
        <f>'2M - SGS'!O87</f>
        <v>8.5109000000000004E-2</v>
      </c>
      <c r="P87" s="336">
        <f>'2M - SGS'!P87</f>
        <v>7.7715000000000006E-2</v>
      </c>
      <c r="Q87" s="336">
        <f>'2M - SGS'!Q87</f>
        <v>8.6136000000000004E-2</v>
      </c>
      <c r="R87" s="336">
        <f>'2M - SGS'!R87</f>
        <v>7.9796000000000006E-2</v>
      </c>
      <c r="S87" s="336">
        <f>'2M - SGS'!S87</f>
        <v>8.5334999999999994E-2</v>
      </c>
      <c r="T87" s="336">
        <f>'2M - SGS'!T87</f>
        <v>8.1994999999999998E-2</v>
      </c>
      <c r="U87" s="336">
        <f>'2M - SGS'!U87</f>
        <v>8.4098999999999993E-2</v>
      </c>
      <c r="V87" s="336">
        <f>'2M - SGS'!V87</f>
        <v>8.4198999999999996E-2</v>
      </c>
      <c r="W87" s="336">
        <f>'2M - SGS'!W87</f>
        <v>8.2512000000000002E-2</v>
      </c>
      <c r="X87" s="336">
        <f>'2M - SGS'!X87</f>
        <v>8.5277000000000006E-2</v>
      </c>
      <c r="Y87" s="336">
        <f>'2M - SGS'!Y87</f>
        <v>8.2588999999999996E-2</v>
      </c>
      <c r="Z87" s="336">
        <f>'2M - SGS'!Z87</f>
        <v>8.5237999999999994E-2</v>
      </c>
      <c r="AA87" s="336">
        <f>'2M - SGS'!AA87</f>
        <v>8.5109000000000004E-2</v>
      </c>
      <c r="AC87" s="229">
        <f t="shared" si="59"/>
        <v>1.0000000000000002</v>
      </c>
    </row>
    <row r="88" spans="1:29" ht="15.5" x14ac:dyDescent="0.35">
      <c r="A88" s="787"/>
      <c r="B88" s="13" t="str">
        <f t="shared" si="60"/>
        <v>Process</v>
      </c>
      <c r="C88" s="336">
        <f>'2M - SGS'!C88</f>
        <v>8.5109000000000004E-2</v>
      </c>
      <c r="D88" s="336">
        <f>'2M - SGS'!D88</f>
        <v>7.7715000000000006E-2</v>
      </c>
      <c r="E88" s="336">
        <f>'2M - SGS'!E88</f>
        <v>8.6136000000000004E-2</v>
      </c>
      <c r="F88" s="336">
        <f>'2M - SGS'!F88</f>
        <v>7.9796000000000006E-2</v>
      </c>
      <c r="G88" s="336">
        <f>'2M - SGS'!G88</f>
        <v>8.5334999999999994E-2</v>
      </c>
      <c r="H88" s="336">
        <f>'2M - SGS'!H88</f>
        <v>8.1994999999999998E-2</v>
      </c>
      <c r="I88" s="336">
        <f>'2M - SGS'!I88</f>
        <v>8.4098999999999993E-2</v>
      </c>
      <c r="J88" s="336">
        <f>'2M - SGS'!J88</f>
        <v>8.4198999999999996E-2</v>
      </c>
      <c r="K88" s="336">
        <f>'2M - SGS'!K88</f>
        <v>8.2512000000000002E-2</v>
      </c>
      <c r="L88" s="336">
        <f>'2M - SGS'!L88</f>
        <v>8.5277000000000006E-2</v>
      </c>
      <c r="M88" s="336">
        <f>'2M - SGS'!M88</f>
        <v>8.2588999999999996E-2</v>
      </c>
      <c r="N88" s="336">
        <f>'2M - SGS'!N88</f>
        <v>8.5237999999999994E-2</v>
      </c>
      <c r="O88" s="336">
        <f>'2M - SGS'!O88</f>
        <v>8.5109000000000004E-2</v>
      </c>
      <c r="P88" s="336">
        <f>'2M - SGS'!P88</f>
        <v>7.7715000000000006E-2</v>
      </c>
      <c r="Q88" s="336">
        <f>'2M - SGS'!Q88</f>
        <v>8.6136000000000004E-2</v>
      </c>
      <c r="R88" s="336">
        <f>'2M - SGS'!R88</f>
        <v>7.9796000000000006E-2</v>
      </c>
      <c r="S88" s="336">
        <f>'2M - SGS'!S88</f>
        <v>8.5334999999999994E-2</v>
      </c>
      <c r="T88" s="336">
        <f>'2M - SGS'!T88</f>
        <v>8.1994999999999998E-2</v>
      </c>
      <c r="U88" s="336">
        <f>'2M - SGS'!U88</f>
        <v>8.4098999999999993E-2</v>
      </c>
      <c r="V88" s="336">
        <f>'2M - SGS'!V88</f>
        <v>8.4198999999999996E-2</v>
      </c>
      <c r="W88" s="336">
        <f>'2M - SGS'!W88</f>
        <v>8.2512000000000002E-2</v>
      </c>
      <c r="X88" s="336">
        <f>'2M - SGS'!X88</f>
        <v>8.5277000000000006E-2</v>
      </c>
      <c r="Y88" s="336">
        <f>'2M - SGS'!Y88</f>
        <v>8.2588999999999996E-2</v>
      </c>
      <c r="Z88" s="336">
        <f>'2M - SGS'!Z88</f>
        <v>8.5237999999999994E-2</v>
      </c>
      <c r="AA88" s="336">
        <f>'2M - SGS'!AA88</f>
        <v>8.5109000000000004E-2</v>
      </c>
      <c r="AC88" s="229">
        <f t="shared" si="59"/>
        <v>1.0000000000000002</v>
      </c>
    </row>
    <row r="89" spans="1:29" ht="15.5" x14ac:dyDescent="0.35">
      <c r="A89" s="787"/>
      <c r="B89" s="13" t="str">
        <f t="shared" si="60"/>
        <v>Refrigeration</v>
      </c>
      <c r="C89" s="336">
        <f>'2M - SGS'!C89</f>
        <v>8.3486000000000005E-2</v>
      </c>
      <c r="D89" s="336">
        <f>'2M - SGS'!D89</f>
        <v>7.6158000000000003E-2</v>
      </c>
      <c r="E89" s="336">
        <f>'2M - SGS'!E89</f>
        <v>8.3346000000000003E-2</v>
      </c>
      <c r="F89" s="336">
        <f>'2M - SGS'!F89</f>
        <v>8.0782999999999994E-2</v>
      </c>
      <c r="G89" s="336">
        <f>'2M - SGS'!G89</f>
        <v>8.5133E-2</v>
      </c>
      <c r="H89" s="336">
        <f>'2M - SGS'!H89</f>
        <v>8.4294999999999995E-2</v>
      </c>
      <c r="I89" s="336">
        <f>'2M - SGS'!I89</f>
        <v>8.7456999999999993E-2</v>
      </c>
      <c r="J89" s="336">
        <f>'2M - SGS'!J89</f>
        <v>8.7230000000000002E-2</v>
      </c>
      <c r="K89" s="336">
        <f>'2M - SGS'!K89</f>
        <v>8.3319000000000004E-2</v>
      </c>
      <c r="L89" s="336">
        <f>'2M - SGS'!L89</f>
        <v>8.4562999999999999E-2</v>
      </c>
      <c r="M89" s="336">
        <f>'2M - SGS'!M89</f>
        <v>8.1112000000000004E-2</v>
      </c>
      <c r="N89" s="336">
        <f>'2M - SGS'!N89</f>
        <v>8.3118999999999998E-2</v>
      </c>
      <c r="O89" s="336">
        <f>'2M - SGS'!O89</f>
        <v>8.3486000000000005E-2</v>
      </c>
      <c r="P89" s="336">
        <f>'2M - SGS'!P89</f>
        <v>7.6158000000000003E-2</v>
      </c>
      <c r="Q89" s="336">
        <f>'2M - SGS'!Q89</f>
        <v>8.3346000000000003E-2</v>
      </c>
      <c r="R89" s="336">
        <f>'2M - SGS'!R89</f>
        <v>8.0782999999999994E-2</v>
      </c>
      <c r="S89" s="336">
        <f>'2M - SGS'!S89</f>
        <v>8.5133E-2</v>
      </c>
      <c r="T89" s="336">
        <f>'2M - SGS'!T89</f>
        <v>8.4294999999999995E-2</v>
      </c>
      <c r="U89" s="336">
        <f>'2M - SGS'!U89</f>
        <v>8.7456999999999993E-2</v>
      </c>
      <c r="V89" s="336">
        <f>'2M - SGS'!V89</f>
        <v>8.7230000000000002E-2</v>
      </c>
      <c r="W89" s="336">
        <f>'2M - SGS'!W89</f>
        <v>8.3319000000000004E-2</v>
      </c>
      <c r="X89" s="336">
        <f>'2M - SGS'!X89</f>
        <v>8.4562999999999999E-2</v>
      </c>
      <c r="Y89" s="336">
        <f>'2M - SGS'!Y89</f>
        <v>8.1112000000000004E-2</v>
      </c>
      <c r="Z89" s="336">
        <f>'2M - SGS'!Z89</f>
        <v>8.3118999999999998E-2</v>
      </c>
      <c r="AA89" s="336">
        <f>'2M - SGS'!AA89</f>
        <v>8.3486000000000005E-2</v>
      </c>
      <c r="AC89" s="229">
        <f t="shared" si="59"/>
        <v>1.0000010000000001</v>
      </c>
    </row>
    <row r="90" spans="1:29" ht="16" thickBot="1" x14ac:dyDescent="0.4">
      <c r="A90" s="788"/>
      <c r="B90" s="14" t="str">
        <f t="shared" si="60"/>
        <v>Water Heating</v>
      </c>
      <c r="C90" s="341">
        <f>'2M - SGS'!C90</f>
        <v>0.108255</v>
      </c>
      <c r="D90" s="341">
        <f>'2M - SGS'!D90</f>
        <v>9.1078000000000006E-2</v>
      </c>
      <c r="E90" s="341">
        <f>'2M - SGS'!E90</f>
        <v>8.5239999999999996E-2</v>
      </c>
      <c r="F90" s="341">
        <f>'2M - SGS'!F90</f>
        <v>7.2980000000000003E-2</v>
      </c>
      <c r="G90" s="341">
        <f>'2M - SGS'!G90</f>
        <v>7.9849000000000003E-2</v>
      </c>
      <c r="H90" s="341">
        <f>'2M - SGS'!H90</f>
        <v>7.2720999999999994E-2</v>
      </c>
      <c r="I90" s="341">
        <f>'2M - SGS'!I90</f>
        <v>7.4929999999999997E-2</v>
      </c>
      <c r="J90" s="341">
        <f>'2M - SGS'!J90</f>
        <v>7.5861999999999999E-2</v>
      </c>
      <c r="K90" s="341">
        <f>'2M - SGS'!K90</f>
        <v>7.5733999999999996E-2</v>
      </c>
      <c r="L90" s="341">
        <f>'2M - SGS'!L90</f>
        <v>8.2808000000000007E-2</v>
      </c>
      <c r="M90" s="341">
        <f>'2M - SGS'!M90</f>
        <v>8.6345000000000005E-2</v>
      </c>
      <c r="N90" s="341">
        <f>'2M - SGS'!N90</f>
        <v>9.4200000000000006E-2</v>
      </c>
      <c r="O90" s="341">
        <f>'2M - SGS'!O90</f>
        <v>0.108255</v>
      </c>
      <c r="P90" s="341">
        <f>'2M - SGS'!P90</f>
        <v>9.1078000000000006E-2</v>
      </c>
      <c r="Q90" s="341">
        <f>'2M - SGS'!Q90</f>
        <v>8.5239999999999996E-2</v>
      </c>
      <c r="R90" s="341">
        <f>'2M - SGS'!R90</f>
        <v>7.2980000000000003E-2</v>
      </c>
      <c r="S90" s="341">
        <f>'2M - SGS'!S90</f>
        <v>7.9849000000000003E-2</v>
      </c>
      <c r="T90" s="341">
        <f>'2M - SGS'!T90</f>
        <v>7.2720999999999994E-2</v>
      </c>
      <c r="U90" s="341">
        <f>'2M - SGS'!U90</f>
        <v>7.4929999999999997E-2</v>
      </c>
      <c r="V90" s="341">
        <f>'2M - SGS'!V90</f>
        <v>7.5861999999999999E-2</v>
      </c>
      <c r="W90" s="341">
        <f>'2M - SGS'!W90</f>
        <v>7.5733999999999996E-2</v>
      </c>
      <c r="X90" s="341">
        <f>'2M - SGS'!X90</f>
        <v>8.2808000000000007E-2</v>
      </c>
      <c r="Y90" s="341">
        <f>'2M - SGS'!Y90</f>
        <v>8.6345000000000005E-2</v>
      </c>
      <c r="Z90" s="341">
        <f>'2M - SGS'!Z90</f>
        <v>9.4200000000000006E-2</v>
      </c>
      <c r="AA90" s="341">
        <f>'2M - SGS'!AA90</f>
        <v>0.108255</v>
      </c>
      <c r="AC90" s="229">
        <f t="shared" si="59"/>
        <v>1.0000020000000001</v>
      </c>
    </row>
    <row r="91" spans="1:29" ht="15" thickBot="1" x14ac:dyDescent="0.4"/>
    <row r="92" spans="1:29" ht="15" thickBot="1" x14ac:dyDescent="0.4">
      <c r="A92" s="19"/>
      <c r="B92" s="772" t="s">
        <v>28</v>
      </c>
      <c r="C92" s="156">
        <f>C$4</f>
        <v>44562</v>
      </c>
      <c r="D92" s="156">
        <f t="shared" ref="D92:AA92" si="61">D$4</f>
        <v>44593</v>
      </c>
      <c r="E92" s="156">
        <f t="shared" si="61"/>
        <v>44621</v>
      </c>
      <c r="F92" s="156">
        <f t="shared" si="61"/>
        <v>44652</v>
      </c>
      <c r="G92" s="156">
        <f t="shared" si="61"/>
        <v>44682</v>
      </c>
      <c r="H92" s="156">
        <f t="shared" si="61"/>
        <v>44713</v>
      </c>
      <c r="I92" s="156">
        <f t="shared" si="61"/>
        <v>44743</v>
      </c>
      <c r="J92" s="156">
        <f t="shared" si="61"/>
        <v>44774</v>
      </c>
      <c r="K92" s="156">
        <f t="shared" si="61"/>
        <v>44805</v>
      </c>
      <c r="L92" s="156">
        <f t="shared" si="61"/>
        <v>44835</v>
      </c>
      <c r="M92" s="156">
        <f t="shared" si="61"/>
        <v>44866</v>
      </c>
      <c r="N92" s="156">
        <f t="shared" si="61"/>
        <v>44896</v>
      </c>
      <c r="O92" s="156">
        <f t="shared" si="61"/>
        <v>44927</v>
      </c>
      <c r="P92" s="156">
        <f t="shared" si="61"/>
        <v>44958</v>
      </c>
      <c r="Q92" s="156">
        <f t="shared" si="61"/>
        <v>44986</v>
      </c>
      <c r="R92" s="156">
        <f t="shared" si="61"/>
        <v>45017</v>
      </c>
      <c r="S92" s="156">
        <f t="shared" si="61"/>
        <v>45047</v>
      </c>
      <c r="T92" s="156">
        <f t="shared" si="61"/>
        <v>45078</v>
      </c>
      <c r="U92" s="156">
        <f t="shared" si="61"/>
        <v>45108</v>
      </c>
      <c r="V92" s="156">
        <f t="shared" si="61"/>
        <v>45139</v>
      </c>
      <c r="W92" s="156">
        <f t="shared" si="61"/>
        <v>45170</v>
      </c>
      <c r="X92" s="156">
        <f t="shared" si="61"/>
        <v>45200</v>
      </c>
      <c r="Y92" s="156">
        <f t="shared" si="61"/>
        <v>45231</v>
      </c>
      <c r="Z92" s="156">
        <f t="shared" si="61"/>
        <v>45261</v>
      </c>
      <c r="AA92" s="156">
        <f t="shared" si="61"/>
        <v>45292</v>
      </c>
    </row>
    <row r="93" spans="1:29" ht="15" thickBot="1" x14ac:dyDescent="0.4">
      <c r="A93" s="19"/>
      <c r="B93" s="773"/>
      <c r="C93" s="320">
        <f>'2M - SGS'!C93</f>
        <v>5.3661E-2</v>
      </c>
      <c r="D93" s="320">
        <f>'2M - SGS'!D93</f>
        <v>5.5252000000000002E-2</v>
      </c>
      <c r="E93" s="566">
        <f>'2M - SGS'!E93</f>
        <v>5.738E-2</v>
      </c>
      <c r="F93" s="566">
        <f>'2M - SGS'!F93</f>
        <v>6.3913999999999999E-2</v>
      </c>
      <c r="G93" s="566">
        <f>'2M - SGS'!G93</f>
        <v>6.8912000000000001E-2</v>
      </c>
      <c r="H93" s="566">
        <f>'2M - SGS'!H93</f>
        <v>9.9557000000000007E-2</v>
      </c>
      <c r="I93" s="566">
        <f>'2M - SGS'!I93</f>
        <v>9.9557000000000007E-2</v>
      </c>
      <c r="J93" s="566">
        <f>'2M - SGS'!J93</f>
        <v>9.9557000000000007E-2</v>
      </c>
      <c r="K93" s="566">
        <f>'2M - SGS'!K93</f>
        <v>9.9557000000000007E-2</v>
      </c>
      <c r="L93" s="566">
        <f>'2M - SGS'!L93</f>
        <v>6.3349000000000003E-2</v>
      </c>
      <c r="M93" s="566">
        <f>'2M - SGS'!M93</f>
        <v>6.3200000000000006E-2</v>
      </c>
      <c r="N93" s="566">
        <f>'2M - SGS'!N93</f>
        <v>5.9422000000000003E-2</v>
      </c>
      <c r="O93" s="566">
        <f>'2M - SGS'!O93</f>
        <v>5.5282999999999999E-2</v>
      </c>
      <c r="P93" s="566">
        <f>'2M - SGS'!P93</f>
        <v>5.5594999999999999E-2</v>
      </c>
      <c r="Q93" s="566">
        <f>'2M - SGS'!Q93</f>
        <v>5.738E-2</v>
      </c>
      <c r="R93" s="566">
        <f>'2M - SGS'!R93</f>
        <v>6.3913999999999999E-2</v>
      </c>
      <c r="S93" s="566">
        <f>'2M - SGS'!S93</f>
        <v>6.8912000000000001E-2</v>
      </c>
      <c r="T93" s="566">
        <f>'2M - SGS'!T93</f>
        <v>9.9557000000000007E-2</v>
      </c>
      <c r="U93" s="566">
        <f>'2M - SGS'!U93</f>
        <v>9.9557000000000007E-2</v>
      </c>
      <c r="V93" s="566">
        <f>'2M - SGS'!V93</f>
        <v>9.9557000000000007E-2</v>
      </c>
      <c r="W93" s="566">
        <f>'2M - SGS'!W93</f>
        <v>9.9557000000000007E-2</v>
      </c>
      <c r="X93" s="566">
        <f>'2M - SGS'!X93</f>
        <v>6.3349000000000003E-2</v>
      </c>
      <c r="Y93" s="566">
        <f>'2M - SGS'!Y93</f>
        <v>6.3200000000000006E-2</v>
      </c>
      <c r="Z93" s="566">
        <f>'2M - SGS'!Z93</f>
        <v>5.9422000000000003E-2</v>
      </c>
      <c r="AA93" s="566">
        <f>'2M - SGS'!AA93</f>
        <v>5.5282999999999999E-2</v>
      </c>
      <c r="AC93" s="213" t="s">
        <v>191</v>
      </c>
    </row>
    <row r="94" spans="1:29" x14ac:dyDescent="0.35">
      <c r="AC94" s="213" t="s">
        <v>201</v>
      </c>
    </row>
    <row r="111" spans="4:10" x14ac:dyDescent="0.35">
      <c r="J111" s="5"/>
    </row>
    <row r="112" spans="4:10" x14ac:dyDescent="0.3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C198"/>
  <sheetViews>
    <sheetView topLeftCell="A7" zoomScale="80" zoomScaleNormal="80" workbookViewId="0">
      <pane xSplit="2" topLeftCell="C1" activePane="topRight" state="frozen"/>
      <selection activeCell="K32" sqref="K32"/>
      <selection pane="topRight" activeCell="U41" sqref="U41:U53"/>
    </sheetView>
  </sheetViews>
  <sheetFormatPr defaultRowHeight="14.5" x14ac:dyDescent="0.35"/>
  <cols>
    <col min="1" max="1" width="10" customWidth="1"/>
    <col min="2" max="2" width="24.90625" customWidth="1"/>
    <col min="3" max="3" width="15.90625" bestFit="1" customWidth="1"/>
    <col min="4" max="27" width="13.90625" customWidth="1"/>
    <col min="28" max="29" width="10.54296875" bestFit="1" customWidth="1"/>
    <col min="40" max="40" width="9.08984375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7">
        <f>' 1M - RES'!C2</f>
        <v>0.82499999999999996</v>
      </c>
      <c r="D2" s="567">
        <f>C2</f>
        <v>0.82499999999999996</v>
      </c>
      <c r="E2" s="563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0</v>
      </c>
      <c r="C6" s="3">
        <f>'BIZ kWh ENTRY'!S181</f>
        <v>0</v>
      </c>
      <c r="D6" s="3">
        <f>'BIZ kWh ENTRY'!T181</f>
        <v>0</v>
      </c>
      <c r="E6" s="3">
        <f>'BIZ kWh ENTRY'!U181</f>
        <v>0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21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1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0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22</v>
      </c>
      <c r="C9" s="3">
        <f>'BIZ kWh ENTRY'!S184</f>
        <v>0</v>
      </c>
      <c r="D9" s="3">
        <f>'BIZ kWh ENTRY'!T184</f>
        <v>0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63588.118203124999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9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4</v>
      </c>
      <c r="C12" s="3">
        <f>'BIZ kWh ENTRY'!S187</f>
        <v>0</v>
      </c>
      <c r="D12" s="3">
        <f>'BIZ kWh ENTRY'!T187</f>
        <v>0</v>
      </c>
      <c r="E12" s="3">
        <f>'BIZ kWh ENTRY'!U187</f>
        <v>0</v>
      </c>
      <c r="F12" s="3">
        <f>'BIZ kWh ENTRY'!V187</f>
        <v>0</v>
      </c>
      <c r="G12" s="3">
        <f>'BIZ kWh ENTRY'!W187</f>
        <v>0</v>
      </c>
      <c r="H12" s="3">
        <f>'BIZ kWh ENTRY'!X187</f>
        <v>90871</v>
      </c>
      <c r="I12" s="3">
        <f>'BIZ kWh ENTRY'!Y187</f>
        <v>143274</v>
      </c>
      <c r="J12" s="3">
        <f>'BIZ kWh ENTRY'!Z187</f>
        <v>163107.03979492188</v>
      </c>
      <c r="K12" s="3">
        <f>'BIZ kWh ENTRY'!AA187</f>
        <v>115217</v>
      </c>
      <c r="L12" s="3">
        <f>'BIZ kWh ENTRY'!AB187</f>
        <v>40480</v>
      </c>
      <c r="M12" s="3">
        <f>'BIZ kWh ENTRY'!AC187</f>
        <v>105414.43093957481</v>
      </c>
      <c r="N12" s="3">
        <f>'BIZ kWh ENTRY'!AD187</f>
        <v>69189.472106493849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0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0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23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24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x14ac:dyDescent="0.35">
      <c r="A16" s="775"/>
      <c r="B16" s="11" t="s">
        <v>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LI 1M - RES'!B16</f>
        <v>Monthly kWh</v>
      </c>
      <c r="C19" s="256">
        <f>SUM(C5:C18)</f>
        <v>0</v>
      </c>
      <c r="D19" s="256">
        <f t="shared" ref="D19:AA19" si="1">SUM(D5:D18)</f>
        <v>0</v>
      </c>
      <c r="E19" s="256">
        <f t="shared" si="1"/>
        <v>0</v>
      </c>
      <c r="F19" s="256">
        <f t="shared" si="1"/>
        <v>0</v>
      </c>
      <c r="G19" s="256">
        <f t="shared" si="1"/>
        <v>0</v>
      </c>
      <c r="H19" s="256">
        <f t="shared" si="1"/>
        <v>90871</v>
      </c>
      <c r="I19" s="256">
        <f t="shared" si="1"/>
        <v>143274</v>
      </c>
      <c r="J19" s="256">
        <f t="shared" si="1"/>
        <v>226695.15799804687</v>
      </c>
      <c r="K19" s="256">
        <f t="shared" si="1"/>
        <v>115217</v>
      </c>
      <c r="L19" s="256">
        <f t="shared" si="1"/>
        <v>40480</v>
      </c>
      <c r="M19" s="256">
        <f t="shared" si="1"/>
        <v>105414.43093957481</v>
      </c>
      <c r="N19" s="256">
        <f t="shared" si="1"/>
        <v>69189.472106493849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281"/>
      <c r="N20" s="9"/>
      <c r="O20" s="281"/>
      <c r="P20" s="281"/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282"/>
      <c r="D21" s="140"/>
      <c r="E21" s="282"/>
      <c r="F21" s="140"/>
      <c r="G21" s="140"/>
      <c r="H21" s="282"/>
      <c r="I21" s="140"/>
      <c r="J21" s="140"/>
      <c r="K21" s="282"/>
      <c r="L21" s="140"/>
      <c r="M21" s="140"/>
      <c r="N21" s="282"/>
      <c r="O21" s="140"/>
      <c r="P21" s="140"/>
      <c r="Q21" s="282"/>
      <c r="R21" s="140"/>
      <c r="S21" s="140"/>
      <c r="T21" s="282"/>
      <c r="U21" s="140"/>
      <c r="V21" s="140"/>
      <c r="W21" s="282"/>
      <c r="X21" s="140"/>
      <c r="Y21" s="140"/>
      <c r="Z21" s="282"/>
      <c r="AA21" s="140"/>
    </row>
    <row r="22" spans="1:27" ht="16" thickBot="1" x14ac:dyDescent="0.4">
      <c r="A22" s="777" t="s">
        <v>15</v>
      </c>
      <c r="B22" s="17" t="s">
        <v>10</v>
      </c>
      <c r="C22" s="156">
        <f>C$4</f>
        <v>44562</v>
      </c>
      <c r="D22" s="156">
        <f t="shared" ref="D22:AA22" si="2">D$4</f>
        <v>44593</v>
      </c>
      <c r="E22" s="156">
        <f t="shared" si="2"/>
        <v>44621</v>
      </c>
      <c r="F22" s="156">
        <f t="shared" si="2"/>
        <v>44652</v>
      </c>
      <c r="G22" s="156">
        <f t="shared" si="2"/>
        <v>44682</v>
      </c>
      <c r="H22" s="156">
        <f t="shared" si="2"/>
        <v>44713</v>
      </c>
      <c r="I22" s="156">
        <f t="shared" si="2"/>
        <v>44743</v>
      </c>
      <c r="J22" s="156">
        <f t="shared" si="2"/>
        <v>44774</v>
      </c>
      <c r="K22" s="156">
        <f t="shared" si="2"/>
        <v>44805</v>
      </c>
      <c r="L22" s="156">
        <f t="shared" si="2"/>
        <v>44835</v>
      </c>
      <c r="M22" s="156">
        <f t="shared" si="2"/>
        <v>44866</v>
      </c>
      <c r="N22" s="156">
        <f t="shared" si="2"/>
        <v>44896</v>
      </c>
      <c r="O22" s="156">
        <f t="shared" si="2"/>
        <v>44927</v>
      </c>
      <c r="P22" s="156">
        <f t="shared" si="2"/>
        <v>44958</v>
      </c>
      <c r="Q22" s="156">
        <f t="shared" si="2"/>
        <v>44986</v>
      </c>
      <c r="R22" s="156">
        <f t="shared" si="2"/>
        <v>45017</v>
      </c>
      <c r="S22" s="156">
        <f t="shared" si="2"/>
        <v>45047</v>
      </c>
      <c r="T22" s="156">
        <f t="shared" si="2"/>
        <v>45078</v>
      </c>
      <c r="U22" s="156">
        <f t="shared" si="2"/>
        <v>45108</v>
      </c>
      <c r="V22" s="156">
        <f t="shared" si="2"/>
        <v>45139</v>
      </c>
      <c r="W22" s="156">
        <f t="shared" si="2"/>
        <v>45170</v>
      </c>
      <c r="X22" s="156">
        <f t="shared" si="2"/>
        <v>45200</v>
      </c>
      <c r="Y22" s="156">
        <f t="shared" si="2"/>
        <v>45231</v>
      </c>
      <c r="Z22" s="156">
        <f t="shared" si="2"/>
        <v>45261</v>
      </c>
      <c r="AA22" s="156">
        <f t="shared" si="2"/>
        <v>45292</v>
      </c>
    </row>
    <row r="23" spans="1:27" ht="15" customHeight="1" x14ac:dyDescent="0.35">
      <c r="A23" s="778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0</v>
      </c>
      <c r="F23" s="3">
        <f t="shared" si="4"/>
        <v>0</v>
      </c>
      <c r="G23" s="3">
        <f t="shared" si="4"/>
        <v>0</v>
      </c>
      <c r="H23" s="399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3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</row>
    <row r="24" spans="1:27" x14ac:dyDescent="0.35">
      <c r="A24" s="778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99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</row>
    <row r="25" spans="1:27" x14ac:dyDescent="0.35">
      <c r="A25" s="778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99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</row>
    <row r="26" spans="1:27" x14ac:dyDescent="0.35">
      <c r="A26" s="778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99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3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0</v>
      </c>
      <c r="U26" s="3">
        <f t="shared" si="7"/>
        <v>0</v>
      </c>
      <c r="V26" s="3">
        <f t="shared" si="7"/>
        <v>0</v>
      </c>
      <c r="W26" s="3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0</v>
      </c>
      <c r="AA26" s="3">
        <f t="shared" si="7"/>
        <v>0</v>
      </c>
    </row>
    <row r="27" spans="1:27" x14ac:dyDescent="0.35">
      <c r="A27" s="778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99">
        <f t="shared" si="8"/>
        <v>0</v>
      </c>
      <c r="I27" s="3">
        <f t="shared" si="8"/>
        <v>0</v>
      </c>
      <c r="J27" s="3">
        <f t="shared" si="8"/>
        <v>63588.118203124999</v>
      </c>
      <c r="K27" s="3">
        <f t="shared" si="8"/>
        <v>63588.118203124999</v>
      </c>
      <c r="L27" s="3">
        <f t="shared" si="8"/>
        <v>63588.118203124999</v>
      </c>
      <c r="M27" s="3">
        <f t="shared" si="8"/>
        <v>63588.118203124999</v>
      </c>
      <c r="N27" s="3">
        <f t="shared" si="8"/>
        <v>63588.118203124999</v>
      </c>
      <c r="O27" s="3">
        <f t="shared" si="8"/>
        <v>63588.118203124999</v>
      </c>
      <c r="P27" s="3">
        <f t="shared" si="8"/>
        <v>63588.118203124999</v>
      </c>
      <c r="Q27" s="3">
        <f t="shared" si="8"/>
        <v>63588.118203124999</v>
      </c>
      <c r="R27" s="3">
        <f t="shared" si="8"/>
        <v>63588.118203124999</v>
      </c>
      <c r="S27" s="3">
        <f t="shared" si="8"/>
        <v>63588.118203124999</v>
      </c>
      <c r="T27" s="3">
        <f t="shared" si="8"/>
        <v>63588.118203124999</v>
      </c>
      <c r="U27" s="3">
        <f t="shared" si="8"/>
        <v>63588.118203124999</v>
      </c>
      <c r="V27" s="3">
        <f t="shared" si="8"/>
        <v>63588.118203124999</v>
      </c>
      <c r="W27" s="3">
        <f t="shared" si="8"/>
        <v>63588.118203124999</v>
      </c>
      <c r="X27" s="3">
        <f t="shared" si="8"/>
        <v>63588.118203124999</v>
      </c>
      <c r="Y27" s="3">
        <f t="shared" si="8"/>
        <v>63588.118203124999</v>
      </c>
      <c r="Z27" s="3">
        <f t="shared" si="8"/>
        <v>63588.118203124999</v>
      </c>
      <c r="AA27" s="3">
        <f t="shared" si="8"/>
        <v>63588.118203124999</v>
      </c>
    </row>
    <row r="28" spans="1:27" x14ac:dyDescent="0.35">
      <c r="A28" s="778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99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</row>
    <row r="29" spans="1:27" x14ac:dyDescent="0.35">
      <c r="A29" s="778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99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>IF(SUM($C$19:$N$19)=0,0,K29+L11)</f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3">
        <f t="shared" si="10"/>
        <v>0</v>
      </c>
      <c r="Q29" s="3">
        <f t="shared" si="10"/>
        <v>0</v>
      </c>
      <c r="R29" s="3">
        <f t="shared" si="10"/>
        <v>0</v>
      </c>
      <c r="S29" s="3">
        <f t="shared" si="10"/>
        <v>0</v>
      </c>
      <c r="T29" s="3">
        <f t="shared" si="10"/>
        <v>0</v>
      </c>
      <c r="U29" s="3">
        <f t="shared" si="10"/>
        <v>0</v>
      </c>
      <c r="V29" s="3">
        <f t="shared" si="10"/>
        <v>0</v>
      </c>
      <c r="W29" s="3">
        <f t="shared" si="10"/>
        <v>0</v>
      </c>
      <c r="X29" s="3">
        <f t="shared" si="10"/>
        <v>0</v>
      </c>
      <c r="Y29" s="3">
        <f t="shared" si="10"/>
        <v>0</v>
      </c>
      <c r="Z29" s="3">
        <f t="shared" si="10"/>
        <v>0</v>
      </c>
      <c r="AA29" s="3">
        <f t="shared" si="10"/>
        <v>0</v>
      </c>
    </row>
    <row r="30" spans="1:27" x14ac:dyDescent="0.35">
      <c r="A30" s="778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99">
        <f t="shared" si="11"/>
        <v>90871</v>
      </c>
      <c r="I30" s="3">
        <f t="shared" si="11"/>
        <v>234145</v>
      </c>
      <c r="J30" s="3">
        <f t="shared" si="11"/>
        <v>397252.03979492188</v>
      </c>
      <c r="K30" s="3">
        <f t="shared" si="11"/>
        <v>512469.03979492188</v>
      </c>
      <c r="L30" s="3">
        <f t="shared" si="11"/>
        <v>552949.03979492188</v>
      </c>
      <c r="M30" s="3">
        <f t="shared" si="11"/>
        <v>658363.47073449672</v>
      </c>
      <c r="N30" s="3">
        <f t="shared" si="11"/>
        <v>727552.94284099061</v>
      </c>
      <c r="O30" s="3">
        <f t="shared" si="11"/>
        <v>727552.94284099061</v>
      </c>
      <c r="P30" s="3">
        <f t="shared" si="11"/>
        <v>727552.94284099061</v>
      </c>
      <c r="Q30" s="3">
        <f t="shared" si="11"/>
        <v>727552.94284099061</v>
      </c>
      <c r="R30" s="3">
        <f t="shared" si="11"/>
        <v>727552.94284099061</v>
      </c>
      <c r="S30" s="3">
        <f t="shared" si="11"/>
        <v>727552.94284099061</v>
      </c>
      <c r="T30" s="3">
        <f t="shared" si="11"/>
        <v>727552.94284099061</v>
      </c>
      <c r="U30" s="3">
        <f t="shared" si="11"/>
        <v>727552.94284099061</v>
      </c>
      <c r="V30" s="3">
        <f t="shared" si="11"/>
        <v>727552.94284099061</v>
      </c>
      <c r="W30" s="3">
        <f t="shared" si="11"/>
        <v>727552.94284099061</v>
      </c>
      <c r="X30" s="3">
        <f t="shared" si="11"/>
        <v>727552.94284099061</v>
      </c>
      <c r="Y30" s="3">
        <f t="shared" si="11"/>
        <v>727552.94284099061</v>
      </c>
      <c r="Z30" s="3">
        <f t="shared" si="11"/>
        <v>727552.94284099061</v>
      </c>
      <c r="AA30" s="3">
        <f t="shared" si="11"/>
        <v>727552.94284099061</v>
      </c>
    </row>
    <row r="31" spans="1:27" x14ac:dyDescent="0.35">
      <c r="A31" s="778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99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3">
        <f t="shared" si="12"/>
        <v>0</v>
      </c>
      <c r="O31" s="3">
        <f t="shared" si="12"/>
        <v>0</v>
      </c>
      <c r="P31" s="3">
        <f t="shared" si="12"/>
        <v>0</v>
      </c>
      <c r="Q31" s="3">
        <f t="shared" si="12"/>
        <v>0</v>
      </c>
      <c r="R31" s="3">
        <f t="shared" si="12"/>
        <v>0</v>
      </c>
      <c r="S31" s="3">
        <f t="shared" si="12"/>
        <v>0</v>
      </c>
      <c r="T31" s="3">
        <f t="shared" si="12"/>
        <v>0</v>
      </c>
      <c r="U31" s="3">
        <f t="shared" si="12"/>
        <v>0</v>
      </c>
      <c r="V31" s="3">
        <f t="shared" si="12"/>
        <v>0</v>
      </c>
      <c r="W31" s="3">
        <f t="shared" si="12"/>
        <v>0</v>
      </c>
      <c r="X31" s="3">
        <f t="shared" si="12"/>
        <v>0</v>
      </c>
      <c r="Y31" s="3">
        <f t="shared" si="12"/>
        <v>0</v>
      </c>
      <c r="Z31" s="3">
        <f t="shared" si="12"/>
        <v>0</v>
      </c>
      <c r="AA31" s="3">
        <f t="shared" si="12"/>
        <v>0</v>
      </c>
    </row>
    <row r="32" spans="1:27" ht="15" customHeight="1" x14ac:dyDescent="0.35">
      <c r="A32" s="778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99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0</v>
      </c>
      <c r="N32" s="3">
        <f t="shared" si="13"/>
        <v>0</v>
      </c>
      <c r="O32" s="3">
        <f t="shared" si="13"/>
        <v>0</v>
      </c>
      <c r="P32" s="3">
        <f t="shared" si="13"/>
        <v>0</v>
      </c>
      <c r="Q32" s="3">
        <f t="shared" si="13"/>
        <v>0</v>
      </c>
      <c r="R32" s="3">
        <f t="shared" si="13"/>
        <v>0</v>
      </c>
      <c r="S32" s="3">
        <f t="shared" si="13"/>
        <v>0</v>
      </c>
      <c r="T32" s="3">
        <f t="shared" si="13"/>
        <v>0</v>
      </c>
      <c r="U32" s="3">
        <f t="shared" si="13"/>
        <v>0</v>
      </c>
      <c r="V32" s="3">
        <f t="shared" si="13"/>
        <v>0</v>
      </c>
      <c r="W32" s="3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  <c r="AA32" s="3">
        <f t="shared" si="13"/>
        <v>0</v>
      </c>
    </row>
    <row r="33" spans="1:27" x14ac:dyDescent="0.35">
      <c r="A33" s="778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99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3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</row>
    <row r="34" spans="1:27" x14ac:dyDescent="0.35">
      <c r="A34" s="778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99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3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</row>
    <row r="35" spans="1:27" x14ac:dyDescent="0.35">
      <c r="A35" s="778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99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</row>
    <row r="36" spans="1:27" ht="15" customHeight="1" x14ac:dyDescent="0.35">
      <c r="A36" s="778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255" t="str">
        <f t="shared" si="3"/>
        <v>Monthly kWh</v>
      </c>
      <c r="C37" s="256">
        <f>SUM(C23:C36)</f>
        <v>0</v>
      </c>
      <c r="D37" s="256">
        <f t="shared" ref="D37:AA37" si="17">SUM(D23:D36)</f>
        <v>0</v>
      </c>
      <c r="E37" s="256">
        <f t="shared" si="17"/>
        <v>0</v>
      </c>
      <c r="F37" s="256">
        <f t="shared" si="17"/>
        <v>0</v>
      </c>
      <c r="G37" s="256">
        <f t="shared" si="17"/>
        <v>0</v>
      </c>
      <c r="H37" s="256">
        <f t="shared" si="17"/>
        <v>90871</v>
      </c>
      <c r="I37" s="256">
        <f t="shared" si="17"/>
        <v>234145</v>
      </c>
      <c r="J37" s="256">
        <f t="shared" si="17"/>
        <v>460840.1579980469</v>
      </c>
      <c r="K37" s="256">
        <f t="shared" si="17"/>
        <v>576057.15799804684</v>
      </c>
      <c r="L37" s="256">
        <f t="shared" si="17"/>
        <v>616537.15799804684</v>
      </c>
      <c r="M37" s="256">
        <f t="shared" si="17"/>
        <v>721951.58893762168</v>
      </c>
      <c r="N37" s="256">
        <f t="shared" si="17"/>
        <v>791141.06104411557</v>
      </c>
      <c r="O37" s="256">
        <f t="shared" si="17"/>
        <v>791141.06104411557</v>
      </c>
      <c r="P37" s="256">
        <f t="shared" si="17"/>
        <v>791141.06104411557</v>
      </c>
      <c r="Q37" s="256">
        <f t="shared" si="17"/>
        <v>791141.06104411557</v>
      </c>
      <c r="R37" s="256">
        <f t="shared" si="17"/>
        <v>791141.06104411557</v>
      </c>
      <c r="S37" s="256">
        <f t="shared" si="17"/>
        <v>791141.06104411557</v>
      </c>
      <c r="T37" s="256">
        <f t="shared" si="17"/>
        <v>791141.06104411557</v>
      </c>
      <c r="U37" s="256">
        <f t="shared" si="17"/>
        <v>791141.06104411557</v>
      </c>
      <c r="V37" s="256">
        <f t="shared" si="17"/>
        <v>791141.06104411557</v>
      </c>
      <c r="W37" s="256">
        <f t="shared" si="17"/>
        <v>791141.06104411557</v>
      </c>
      <c r="X37" s="256">
        <f t="shared" si="17"/>
        <v>791141.06104411557</v>
      </c>
      <c r="Y37" s="256">
        <f t="shared" si="17"/>
        <v>791141.06104411557</v>
      </c>
      <c r="Z37" s="256">
        <f t="shared" si="17"/>
        <v>791141.06104411557</v>
      </c>
      <c r="AA37" s="256">
        <f t="shared" si="17"/>
        <v>791141.06104411557</v>
      </c>
    </row>
    <row r="38" spans="1:27" x14ac:dyDescent="0.35">
      <c r="A38" s="40"/>
      <c r="B38" s="24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346" t="s">
        <v>214</v>
      </c>
      <c r="O38" s="345">
        <f>SUM(C5:N18)</f>
        <v>791141.06104411557</v>
      </c>
      <c r="P38" s="31"/>
      <c r="Q38" s="9"/>
      <c r="R38" s="31"/>
      <c r="S38" s="31"/>
      <c r="T38" s="9"/>
      <c r="U38" s="31"/>
      <c r="V38" s="31"/>
      <c r="W38" s="9"/>
      <c r="X38" s="31"/>
      <c r="Y38" s="31"/>
      <c r="Z38" s="9"/>
      <c r="AA38" s="31"/>
    </row>
    <row r="39" spans="1:27" s="42" customFormat="1" ht="15" thickBot="1" x14ac:dyDescent="0.4">
      <c r="C39" s="282"/>
      <c r="D39" s="140"/>
      <c r="E39" s="282"/>
      <c r="F39" s="140"/>
      <c r="G39" s="140"/>
      <c r="H39" s="282"/>
      <c r="I39" s="140"/>
      <c r="J39" s="140"/>
      <c r="K39" s="282"/>
      <c r="L39" s="140"/>
      <c r="M39" s="140"/>
      <c r="N39" s="282"/>
      <c r="O39" s="140"/>
      <c r="P39" s="140"/>
      <c r="Q39" s="282"/>
      <c r="R39" s="140"/>
      <c r="S39" s="140"/>
      <c r="T39" s="282"/>
      <c r="U39" s="572" t="s">
        <v>300</v>
      </c>
      <c r="V39" s="140"/>
      <c r="W39" s="282"/>
      <c r="X39" s="140"/>
      <c r="Y39" s="140"/>
      <c r="Z39" s="282"/>
      <c r="AA39" s="140"/>
    </row>
    <row r="40" spans="1:27" ht="16" thickBot="1" x14ac:dyDescent="0.4">
      <c r="A40" s="780" t="s">
        <v>16</v>
      </c>
      <c r="B40" s="17" t="s">
        <v>10</v>
      </c>
      <c r="C40" s="156">
        <f>C$4</f>
        <v>44562</v>
      </c>
      <c r="D40" s="156">
        <f t="shared" ref="D40:AA40" si="18">D$4</f>
        <v>44593</v>
      </c>
      <c r="E40" s="156">
        <f t="shared" si="18"/>
        <v>44621</v>
      </c>
      <c r="F40" s="156">
        <f t="shared" si="18"/>
        <v>44652</v>
      </c>
      <c r="G40" s="156">
        <f t="shared" si="18"/>
        <v>44682</v>
      </c>
      <c r="H40" s="156">
        <f t="shared" si="18"/>
        <v>44713</v>
      </c>
      <c r="I40" s="156">
        <f t="shared" si="18"/>
        <v>44743</v>
      </c>
      <c r="J40" s="156">
        <f t="shared" si="18"/>
        <v>44774</v>
      </c>
      <c r="K40" s="156">
        <f t="shared" si="18"/>
        <v>44805</v>
      </c>
      <c r="L40" s="156">
        <f t="shared" si="18"/>
        <v>44835</v>
      </c>
      <c r="M40" s="156">
        <f t="shared" si="18"/>
        <v>44866</v>
      </c>
      <c r="N40" s="156">
        <f t="shared" si="18"/>
        <v>44896</v>
      </c>
      <c r="O40" s="156">
        <f t="shared" si="18"/>
        <v>44927</v>
      </c>
      <c r="P40" s="156">
        <f t="shared" si="18"/>
        <v>44958</v>
      </c>
      <c r="Q40" s="156">
        <f t="shared" si="18"/>
        <v>44986</v>
      </c>
      <c r="R40" s="156">
        <f t="shared" si="18"/>
        <v>45017</v>
      </c>
      <c r="S40" s="156">
        <f t="shared" si="18"/>
        <v>45047</v>
      </c>
      <c r="T40" s="156">
        <f t="shared" si="18"/>
        <v>45078</v>
      </c>
      <c r="U40" s="156">
        <f t="shared" si="18"/>
        <v>45108</v>
      </c>
      <c r="V40" s="156">
        <f t="shared" si="18"/>
        <v>45139</v>
      </c>
      <c r="W40" s="156">
        <f t="shared" si="18"/>
        <v>45170</v>
      </c>
      <c r="X40" s="156">
        <f t="shared" si="18"/>
        <v>45200</v>
      </c>
      <c r="Y40" s="156">
        <f t="shared" si="18"/>
        <v>45231</v>
      </c>
      <c r="Z40" s="156">
        <f t="shared" si="18"/>
        <v>45261</v>
      </c>
      <c r="AA40" s="156">
        <f t="shared" si="18"/>
        <v>45292</v>
      </c>
    </row>
    <row r="41" spans="1:27" ht="15" customHeight="1" x14ac:dyDescent="0.35">
      <c r="A41" s="781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399">
        <f>H23</f>
        <v>0</v>
      </c>
      <c r="V41" s="3">
        <f t="shared" si="20"/>
        <v>0</v>
      </c>
      <c r="W41" s="3">
        <f t="shared" si="20"/>
        <v>0</v>
      </c>
      <c r="X41" s="3">
        <f t="shared" si="20"/>
        <v>0</v>
      </c>
      <c r="Y41" s="3">
        <f t="shared" si="20"/>
        <v>0</v>
      </c>
      <c r="Z41" s="3">
        <f t="shared" si="20"/>
        <v>0</v>
      </c>
      <c r="AA41" s="3">
        <f t="shared" si="20"/>
        <v>0</v>
      </c>
    </row>
    <row r="42" spans="1:27" x14ac:dyDescent="0.35">
      <c r="A42" s="781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399">
        <f t="shared" ref="U42:U53" si="22">H24</f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35">
      <c r="A43" s="781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3">
        <f t="shared" si="23"/>
        <v>0</v>
      </c>
      <c r="U43" s="399">
        <f t="shared" si="22"/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</row>
    <row r="44" spans="1:27" x14ac:dyDescent="0.35">
      <c r="A44" s="781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3">
        <f t="shared" si="24"/>
        <v>0</v>
      </c>
      <c r="U44" s="399">
        <f t="shared" si="22"/>
        <v>0</v>
      </c>
      <c r="V44" s="3">
        <f t="shared" si="24"/>
        <v>0</v>
      </c>
      <c r="W44" s="3">
        <f t="shared" si="24"/>
        <v>0</v>
      </c>
      <c r="X44" s="3">
        <f t="shared" si="24"/>
        <v>0</v>
      </c>
      <c r="Y44" s="3">
        <f t="shared" si="24"/>
        <v>0</v>
      </c>
      <c r="Z44" s="3">
        <f t="shared" si="24"/>
        <v>0</v>
      </c>
      <c r="AA44" s="3">
        <f t="shared" si="24"/>
        <v>0</v>
      </c>
    </row>
    <row r="45" spans="1:27" x14ac:dyDescent="0.35">
      <c r="A45" s="781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3">
        <f t="shared" si="25"/>
        <v>0</v>
      </c>
      <c r="U45" s="399">
        <f t="shared" si="22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35">
      <c r="A46" s="781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3">
        <f t="shared" si="26"/>
        <v>0</v>
      </c>
      <c r="U46" s="399">
        <f t="shared" si="22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35">
      <c r="A47" s="781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3">
        <f t="shared" si="27"/>
        <v>0</v>
      </c>
      <c r="U47" s="399">
        <f t="shared" si="22"/>
        <v>0</v>
      </c>
      <c r="V47" s="3">
        <f t="shared" si="27"/>
        <v>0</v>
      </c>
      <c r="W47" s="3">
        <f t="shared" si="27"/>
        <v>0</v>
      </c>
      <c r="X47" s="3">
        <f t="shared" si="27"/>
        <v>0</v>
      </c>
      <c r="Y47" s="3">
        <f t="shared" si="27"/>
        <v>0</v>
      </c>
      <c r="Z47" s="3">
        <f t="shared" si="27"/>
        <v>0</v>
      </c>
      <c r="AA47" s="3">
        <f t="shared" si="27"/>
        <v>0</v>
      </c>
    </row>
    <row r="48" spans="1:27" x14ac:dyDescent="0.35">
      <c r="A48" s="781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3">
        <f t="shared" si="28"/>
        <v>0</v>
      </c>
      <c r="U48" s="399">
        <f t="shared" si="22"/>
        <v>90871</v>
      </c>
      <c r="V48" s="3">
        <f t="shared" si="28"/>
        <v>90871</v>
      </c>
      <c r="W48" s="3">
        <f t="shared" si="28"/>
        <v>90871</v>
      </c>
      <c r="X48" s="3">
        <f t="shared" si="28"/>
        <v>90871</v>
      </c>
      <c r="Y48" s="3">
        <f t="shared" si="28"/>
        <v>90871</v>
      </c>
      <c r="Z48" s="3">
        <f t="shared" si="28"/>
        <v>90871</v>
      </c>
      <c r="AA48" s="3">
        <f t="shared" si="28"/>
        <v>90871</v>
      </c>
    </row>
    <row r="49" spans="1:27" x14ac:dyDescent="0.35">
      <c r="A49" s="781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3">
        <f t="shared" si="29"/>
        <v>0</v>
      </c>
      <c r="U49" s="399">
        <f t="shared" si="22"/>
        <v>0</v>
      </c>
      <c r="V49" s="3">
        <f t="shared" si="29"/>
        <v>0</v>
      </c>
      <c r="W49" s="3">
        <f t="shared" si="29"/>
        <v>0</v>
      </c>
      <c r="X49" s="3">
        <f t="shared" si="29"/>
        <v>0</v>
      </c>
      <c r="Y49" s="3">
        <f t="shared" si="29"/>
        <v>0</v>
      </c>
      <c r="Z49" s="3">
        <f t="shared" si="29"/>
        <v>0</v>
      </c>
      <c r="AA49" s="3">
        <f t="shared" si="29"/>
        <v>0</v>
      </c>
    </row>
    <row r="50" spans="1:27" ht="15" customHeight="1" x14ac:dyDescent="0.35">
      <c r="A50" s="781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3">
        <f t="shared" si="30"/>
        <v>0</v>
      </c>
      <c r="U50" s="399">
        <f t="shared" si="22"/>
        <v>0</v>
      </c>
      <c r="V50" s="3">
        <f t="shared" si="30"/>
        <v>0</v>
      </c>
      <c r="W50" s="3">
        <f t="shared" si="30"/>
        <v>0</v>
      </c>
      <c r="X50" s="3">
        <f t="shared" si="30"/>
        <v>0</v>
      </c>
      <c r="Y50" s="3">
        <f t="shared" si="30"/>
        <v>0</v>
      </c>
      <c r="Z50" s="3">
        <f t="shared" si="30"/>
        <v>0</v>
      </c>
      <c r="AA50" s="3">
        <f t="shared" si="30"/>
        <v>0</v>
      </c>
    </row>
    <row r="51" spans="1:27" x14ac:dyDescent="0.35">
      <c r="A51" s="781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3">
        <f t="shared" si="31"/>
        <v>0</v>
      </c>
      <c r="U51" s="399">
        <f t="shared" si="22"/>
        <v>0</v>
      </c>
      <c r="V51" s="3">
        <f t="shared" si="31"/>
        <v>0</v>
      </c>
      <c r="W51" s="3">
        <f t="shared" si="31"/>
        <v>0</v>
      </c>
      <c r="X51" s="3">
        <f t="shared" si="31"/>
        <v>0</v>
      </c>
      <c r="Y51" s="3">
        <f t="shared" si="31"/>
        <v>0</v>
      </c>
      <c r="Z51" s="3">
        <f t="shared" si="31"/>
        <v>0</v>
      </c>
      <c r="AA51" s="3">
        <f t="shared" si="31"/>
        <v>0</v>
      </c>
    </row>
    <row r="52" spans="1:27" x14ac:dyDescent="0.35">
      <c r="A52" s="781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3">
        <f t="shared" si="32"/>
        <v>0</v>
      </c>
      <c r="U52" s="399">
        <f t="shared" si="22"/>
        <v>0</v>
      </c>
      <c r="V52" s="3">
        <f t="shared" si="32"/>
        <v>0</v>
      </c>
      <c r="W52" s="3">
        <f t="shared" si="32"/>
        <v>0</v>
      </c>
      <c r="X52" s="3">
        <f t="shared" si="32"/>
        <v>0</v>
      </c>
      <c r="Y52" s="3">
        <f t="shared" si="32"/>
        <v>0</v>
      </c>
      <c r="Z52" s="3">
        <f t="shared" si="32"/>
        <v>0</v>
      </c>
      <c r="AA52" s="3">
        <f t="shared" si="32"/>
        <v>0</v>
      </c>
    </row>
    <row r="53" spans="1:27" x14ac:dyDescent="0.35">
      <c r="A53" s="781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3">
        <f t="shared" si="33"/>
        <v>0</v>
      </c>
      <c r="U53" s="399">
        <f t="shared" si="22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35">
      <c r="A54" s="781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19"/>
        <v>Monthly kWh</v>
      </c>
      <c r="C55" s="256">
        <f>SUM(C41:C54)</f>
        <v>0</v>
      </c>
      <c r="D55" s="256">
        <f t="shared" ref="D55:AA55" si="34">SUM(D41:D54)</f>
        <v>0</v>
      </c>
      <c r="E55" s="256">
        <f t="shared" si="34"/>
        <v>0</v>
      </c>
      <c r="F55" s="256">
        <f t="shared" si="34"/>
        <v>0</v>
      </c>
      <c r="G55" s="256">
        <f t="shared" si="34"/>
        <v>0</v>
      </c>
      <c r="H55" s="256">
        <f t="shared" si="34"/>
        <v>0</v>
      </c>
      <c r="I55" s="256">
        <f t="shared" si="34"/>
        <v>0</v>
      </c>
      <c r="J55" s="256">
        <f t="shared" si="34"/>
        <v>0</v>
      </c>
      <c r="K55" s="256">
        <f t="shared" si="34"/>
        <v>0</v>
      </c>
      <c r="L55" s="256">
        <f t="shared" si="34"/>
        <v>0</v>
      </c>
      <c r="M55" s="256">
        <f t="shared" si="34"/>
        <v>0</v>
      </c>
      <c r="N55" s="256">
        <f t="shared" si="34"/>
        <v>0</v>
      </c>
      <c r="O55" s="256">
        <f t="shared" si="34"/>
        <v>0</v>
      </c>
      <c r="P55" s="256">
        <f t="shared" si="34"/>
        <v>0</v>
      </c>
      <c r="Q55" s="256">
        <f t="shared" si="34"/>
        <v>0</v>
      </c>
      <c r="R55" s="256">
        <f t="shared" si="34"/>
        <v>0</v>
      </c>
      <c r="S55" s="256">
        <f t="shared" si="34"/>
        <v>0</v>
      </c>
      <c r="T55" s="256">
        <f t="shared" si="34"/>
        <v>0</v>
      </c>
      <c r="U55" s="256">
        <f t="shared" si="34"/>
        <v>90871</v>
      </c>
      <c r="V55" s="256">
        <f t="shared" si="34"/>
        <v>90871</v>
      </c>
      <c r="W55" s="256">
        <f t="shared" si="34"/>
        <v>90871</v>
      </c>
      <c r="X55" s="256">
        <f t="shared" si="34"/>
        <v>90871</v>
      </c>
      <c r="Y55" s="256">
        <f t="shared" si="34"/>
        <v>90871</v>
      </c>
      <c r="Z55" s="256">
        <f t="shared" si="34"/>
        <v>90871</v>
      </c>
      <c r="AA55" s="256">
        <f t="shared" si="34"/>
        <v>90871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282"/>
      <c r="L57" s="140"/>
      <c r="M57" s="140"/>
      <c r="N57" s="282"/>
      <c r="O57" s="140"/>
      <c r="P57" s="140"/>
      <c r="Q57" s="282"/>
      <c r="R57" s="140"/>
      <c r="S57" s="140"/>
      <c r="T57" s="282"/>
      <c r="U57" s="140"/>
      <c r="V57" s="140"/>
      <c r="W57" s="282"/>
      <c r="X57" s="140"/>
      <c r="Y57" s="140"/>
      <c r="Z57" s="282"/>
      <c r="AA57" s="140"/>
    </row>
    <row r="58" spans="1:27" ht="16" thickBot="1" x14ac:dyDescent="0.4">
      <c r="A58" s="783" t="s">
        <v>17</v>
      </c>
      <c r="B58" s="17" t="s">
        <v>10</v>
      </c>
      <c r="C58" s="156">
        <f>C$4</f>
        <v>44562</v>
      </c>
      <c r="D58" s="156">
        <f t="shared" ref="D58:AA58" si="35">D$4</f>
        <v>44593</v>
      </c>
      <c r="E58" s="156">
        <f t="shared" si="35"/>
        <v>44621</v>
      </c>
      <c r="F58" s="156">
        <f t="shared" si="35"/>
        <v>44652</v>
      </c>
      <c r="G58" s="156">
        <f t="shared" si="35"/>
        <v>44682</v>
      </c>
      <c r="H58" s="156">
        <f t="shared" si="35"/>
        <v>44713</v>
      </c>
      <c r="I58" s="156">
        <f t="shared" si="35"/>
        <v>44743</v>
      </c>
      <c r="J58" s="156">
        <f t="shared" si="35"/>
        <v>44774</v>
      </c>
      <c r="K58" s="156">
        <f t="shared" si="35"/>
        <v>44805</v>
      </c>
      <c r="L58" s="156">
        <f t="shared" si="35"/>
        <v>44835</v>
      </c>
      <c r="M58" s="156">
        <f t="shared" si="35"/>
        <v>44866</v>
      </c>
      <c r="N58" s="156">
        <f t="shared" si="35"/>
        <v>44896</v>
      </c>
      <c r="O58" s="156">
        <f t="shared" si="35"/>
        <v>44927</v>
      </c>
      <c r="P58" s="156">
        <f t="shared" si="35"/>
        <v>44958</v>
      </c>
      <c r="Q58" s="156">
        <f t="shared" si="35"/>
        <v>44986</v>
      </c>
      <c r="R58" s="156">
        <f t="shared" si="35"/>
        <v>45017</v>
      </c>
      <c r="S58" s="156">
        <f t="shared" si="35"/>
        <v>45047</v>
      </c>
      <c r="T58" s="156">
        <f t="shared" si="35"/>
        <v>45078</v>
      </c>
      <c r="U58" s="156">
        <f t="shared" si="35"/>
        <v>45108</v>
      </c>
      <c r="V58" s="156">
        <f t="shared" si="35"/>
        <v>45139</v>
      </c>
      <c r="W58" s="156">
        <f t="shared" si="35"/>
        <v>45170</v>
      </c>
      <c r="X58" s="156">
        <f t="shared" si="35"/>
        <v>45200</v>
      </c>
      <c r="Y58" s="156">
        <f t="shared" si="35"/>
        <v>45231</v>
      </c>
      <c r="Z58" s="156">
        <f t="shared" si="35"/>
        <v>45261</v>
      </c>
      <c r="AA58" s="156">
        <f t="shared" si="35"/>
        <v>45292</v>
      </c>
    </row>
    <row r="59" spans="1:27" ht="15" customHeight="1" x14ac:dyDescent="0.35">
      <c r="A59" s="784"/>
      <c r="B59" s="13" t="str">
        <f t="shared" ref="B59:B72" si="36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A59" si="37">((E5*0.5)+D23-E41)*E78*E93*E$2</f>
        <v>0</v>
      </c>
      <c r="F59" s="26">
        <f t="shared" si="37"/>
        <v>0</v>
      </c>
      <c r="G59" s="26">
        <f t="shared" si="37"/>
        <v>0</v>
      </c>
      <c r="H59" s="26">
        <f t="shared" si="37"/>
        <v>0</v>
      </c>
      <c r="I59" s="26">
        <f t="shared" si="37"/>
        <v>0</v>
      </c>
      <c r="J59" s="26">
        <f t="shared" si="37"/>
        <v>0</v>
      </c>
      <c r="K59" s="26">
        <f t="shared" si="37"/>
        <v>0</v>
      </c>
      <c r="L59" s="26">
        <f t="shared" si="37"/>
        <v>0</v>
      </c>
      <c r="M59" s="26">
        <f t="shared" si="37"/>
        <v>0</v>
      </c>
      <c r="N59" s="26">
        <f t="shared" si="37"/>
        <v>0</v>
      </c>
      <c r="O59" s="26">
        <f t="shared" si="37"/>
        <v>0</v>
      </c>
      <c r="P59" s="26">
        <f t="shared" si="37"/>
        <v>0</v>
      </c>
      <c r="Q59" s="26">
        <f t="shared" si="37"/>
        <v>0</v>
      </c>
      <c r="R59" s="26">
        <f t="shared" si="37"/>
        <v>0</v>
      </c>
      <c r="S59" s="26">
        <f t="shared" si="37"/>
        <v>0</v>
      </c>
      <c r="T59" s="26">
        <f t="shared" si="37"/>
        <v>0</v>
      </c>
      <c r="U59" s="26">
        <f t="shared" si="37"/>
        <v>0</v>
      </c>
      <c r="V59" s="26">
        <f t="shared" si="37"/>
        <v>0</v>
      </c>
      <c r="W59" s="26">
        <f t="shared" si="37"/>
        <v>0</v>
      </c>
      <c r="X59" s="26">
        <f t="shared" si="37"/>
        <v>0</v>
      </c>
      <c r="Y59" s="26">
        <f t="shared" si="37"/>
        <v>0</v>
      </c>
      <c r="Z59" s="26">
        <f t="shared" si="37"/>
        <v>0</v>
      </c>
      <c r="AA59" s="26">
        <f t="shared" si="37"/>
        <v>0</v>
      </c>
    </row>
    <row r="60" spans="1:27" ht="15.5" x14ac:dyDescent="0.35">
      <c r="A60" s="784"/>
      <c r="B60" s="13" t="str">
        <f t="shared" si="36"/>
        <v>Building Shell</v>
      </c>
      <c r="C60" s="26">
        <f t="shared" ref="C60:C71" si="38">((C6*0.5)-C42)*C79*C94*C$2</f>
        <v>0</v>
      </c>
      <c r="D60" s="26">
        <f t="shared" ref="D60:AA60" si="39">((D6*0.5)+C24-D42)*D79*D94*D$2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  <c r="R60" s="26">
        <f t="shared" si="39"/>
        <v>0</v>
      </c>
      <c r="S60" s="26">
        <f t="shared" si="39"/>
        <v>0</v>
      </c>
      <c r="T60" s="26">
        <f t="shared" si="39"/>
        <v>0</v>
      </c>
      <c r="U60" s="26">
        <f t="shared" si="39"/>
        <v>0</v>
      </c>
      <c r="V60" s="26">
        <f t="shared" si="39"/>
        <v>0</v>
      </c>
      <c r="W60" s="26">
        <f t="shared" si="39"/>
        <v>0</v>
      </c>
      <c r="X60" s="26">
        <f t="shared" si="39"/>
        <v>0</v>
      </c>
      <c r="Y60" s="26">
        <f t="shared" si="39"/>
        <v>0</v>
      </c>
      <c r="Z60" s="26">
        <f t="shared" si="39"/>
        <v>0</v>
      </c>
      <c r="AA60" s="26">
        <f t="shared" si="39"/>
        <v>0</v>
      </c>
    </row>
    <row r="61" spans="1:27" ht="15.5" x14ac:dyDescent="0.35">
      <c r="A61" s="784"/>
      <c r="B61" s="13" t="str">
        <f t="shared" si="36"/>
        <v>Cooking</v>
      </c>
      <c r="C61" s="26">
        <f t="shared" si="38"/>
        <v>0</v>
      </c>
      <c r="D61" s="26">
        <f t="shared" ref="D61:AA61" si="40">((D7*0.5)+C25-D43)*D80*D95*D$2</f>
        <v>0</v>
      </c>
      <c r="E61" s="26">
        <f t="shared" si="40"/>
        <v>0</v>
      </c>
      <c r="F61" s="26">
        <f t="shared" si="40"/>
        <v>0</v>
      </c>
      <c r="G61" s="26">
        <f t="shared" si="40"/>
        <v>0</v>
      </c>
      <c r="H61" s="26">
        <f t="shared" si="40"/>
        <v>0</v>
      </c>
      <c r="I61" s="26">
        <f t="shared" si="40"/>
        <v>0</v>
      </c>
      <c r="J61" s="26">
        <f t="shared" si="40"/>
        <v>0</v>
      </c>
      <c r="K61" s="26">
        <f t="shared" si="40"/>
        <v>0</v>
      </c>
      <c r="L61" s="26">
        <f t="shared" si="40"/>
        <v>0</v>
      </c>
      <c r="M61" s="26">
        <f t="shared" si="40"/>
        <v>0</v>
      </c>
      <c r="N61" s="26">
        <f t="shared" si="40"/>
        <v>0</v>
      </c>
      <c r="O61" s="26">
        <f t="shared" si="40"/>
        <v>0</v>
      </c>
      <c r="P61" s="26">
        <f t="shared" si="40"/>
        <v>0</v>
      </c>
      <c r="Q61" s="26">
        <f t="shared" si="40"/>
        <v>0</v>
      </c>
      <c r="R61" s="26">
        <f t="shared" si="40"/>
        <v>0</v>
      </c>
      <c r="S61" s="26">
        <f t="shared" si="40"/>
        <v>0</v>
      </c>
      <c r="T61" s="26">
        <f t="shared" si="40"/>
        <v>0</v>
      </c>
      <c r="U61" s="26">
        <f t="shared" si="40"/>
        <v>0</v>
      </c>
      <c r="V61" s="26">
        <f t="shared" si="40"/>
        <v>0</v>
      </c>
      <c r="W61" s="26">
        <f t="shared" si="40"/>
        <v>0</v>
      </c>
      <c r="X61" s="26">
        <f t="shared" si="40"/>
        <v>0</v>
      </c>
      <c r="Y61" s="26">
        <f t="shared" si="40"/>
        <v>0</v>
      </c>
      <c r="Z61" s="26">
        <f t="shared" si="40"/>
        <v>0</v>
      </c>
      <c r="AA61" s="26">
        <f t="shared" si="40"/>
        <v>0</v>
      </c>
    </row>
    <row r="62" spans="1:27" ht="15.5" x14ac:dyDescent="0.35">
      <c r="A62" s="784"/>
      <c r="B62" s="13" t="str">
        <f t="shared" si="36"/>
        <v>Cooling</v>
      </c>
      <c r="C62" s="26">
        <f t="shared" si="38"/>
        <v>0</v>
      </c>
      <c r="D62" s="26">
        <f t="shared" ref="D62:AA62" si="41">((D8*0.5)+C26-D44)*D81*D96*D$2</f>
        <v>0</v>
      </c>
      <c r="E62" s="26">
        <f t="shared" si="41"/>
        <v>0</v>
      </c>
      <c r="F62" s="26">
        <f t="shared" si="41"/>
        <v>0</v>
      </c>
      <c r="G62" s="26">
        <f t="shared" si="41"/>
        <v>0</v>
      </c>
      <c r="H62" s="26">
        <f t="shared" si="41"/>
        <v>0</v>
      </c>
      <c r="I62" s="26">
        <f t="shared" si="41"/>
        <v>0</v>
      </c>
      <c r="J62" s="26">
        <f t="shared" si="41"/>
        <v>0</v>
      </c>
      <c r="K62" s="26">
        <f t="shared" si="41"/>
        <v>0</v>
      </c>
      <c r="L62" s="26">
        <f t="shared" si="41"/>
        <v>0</v>
      </c>
      <c r="M62" s="26">
        <f t="shared" si="41"/>
        <v>0</v>
      </c>
      <c r="N62" s="26">
        <f t="shared" si="41"/>
        <v>0</v>
      </c>
      <c r="O62" s="26">
        <f t="shared" si="41"/>
        <v>0</v>
      </c>
      <c r="P62" s="26">
        <f t="shared" si="41"/>
        <v>0</v>
      </c>
      <c r="Q62" s="26">
        <f t="shared" si="41"/>
        <v>0</v>
      </c>
      <c r="R62" s="26">
        <f t="shared" si="41"/>
        <v>0</v>
      </c>
      <c r="S62" s="26">
        <f t="shared" si="41"/>
        <v>0</v>
      </c>
      <c r="T62" s="26">
        <f t="shared" si="41"/>
        <v>0</v>
      </c>
      <c r="U62" s="26">
        <f t="shared" si="41"/>
        <v>0</v>
      </c>
      <c r="V62" s="26">
        <f t="shared" si="41"/>
        <v>0</v>
      </c>
      <c r="W62" s="26">
        <f t="shared" si="41"/>
        <v>0</v>
      </c>
      <c r="X62" s="26">
        <f t="shared" si="41"/>
        <v>0</v>
      </c>
      <c r="Y62" s="26">
        <f t="shared" si="41"/>
        <v>0</v>
      </c>
      <c r="Z62" s="26">
        <f t="shared" si="41"/>
        <v>0</v>
      </c>
      <c r="AA62" s="26">
        <f t="shared" si="41"/>
        <v>0</v>
      </c>
    </row>
    <row r="63" spans="1:27" ht="15.5" x14ac:dyDescent="0.35">
      <c r="A63" s="784"/>
      <c r="B63" s="13" t="str">
        <f t="shared" si="36"/>
        <v>Ext Lighting</v>
      </c>
      <c r="C63" s="26">
        <f t="shared" si="38"/>
        <v>0</v>
      </c>
      <c r="D63" s="26">
        <f t="shared" ref="D63:AA63" si="42">((D9*0.5)+C27-D45)*D82*D97*D$2</f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91.205434496499777</v>
      </c>
      <c r="K63" s="26">
        <f t="shared" si="42"/>
        <v>223.42279039574126</v>
      </c>
      <c r="L63" s="26">
        <f t="shared" si="42"/>
        <v>163.83603027512459</v>
      </c>
      <c r="M63" s="26">
        <f t="shared" si="42"/>
        <v>143.9638920014348</v>
      </c>
      <c r="N63" s="26">
        <f t="shared" si="42"/>
        <v>155.45533855709198</v>
      </c>
      <c r="O63" s="26">
        <f t="shared" si="42"/>
        <v>164.92699327714291</v>
      </c>
      <c r="P63" s="26">
        <f t="shared" si="42"/>
        <v>129.06135907251658</v>
      </c>
      <c r="Q63" s="26">
        <f t="shared" si="42"/>
        <v>112.77469184584253</v>
      </c>
      <c r="R63" s="26">
        <f t="shared" si="42"/>
        <v>114.34485955175161</v>
      </c>
      <c r="S63" s="26">
        <f t="shared" si="42"/>
        <v>137.94983260997552</v>
      </c>
      <c r="T63" s="26">
        <f t="shared" si="42"/>
        <v>186.57376597171825</v>
      </c>
      <c r="U63" s="26">
        <f t="shared" si="42"/>
        <v>225.64447241618302</v>
      </c>
      <c r="V63" s="26">
        <f t="shared" si="42"/>
        <v>182.41086899299955</v>
      </c>
      <c r="W63" s="26">
        <f t="shared" si="42"/>
        <v>223.42279039574126</v>
      </c>
      <c r="X63" s="26">
        <f t="shared" si="42"/>
        <v>163.83603027512459</v>
      </c>
      <c r="Y63" s="26">
        <f t="shared" si="42"/>
        <v>143.9638920014348</v>
      </c>
      <c r="Z63" s="26">
        <f t="shared" si="42"/>
        <v>155.45533855709198</v>
      </c>
      <c r="AA63" s="26">
        <f t="shared" si="42"/>
        <v>164.92699327714291</v>
      </c>
    </row>
    <row r="64" spans="1:27" ht="15.5" x14ac:dyDescent="0.35">
      <c r="A64" s="784"/>
      <c r="B64" s="13" t="str">
        <f t="shared" si="36"/>
        <v>Heating</v>
      </c>
      <c r="C64" s="26">
        <f t="shared" si="38"/>
        <v>0</v>
      </c>
      <c r="D64" s="26">
        <f t="shared" ref="D64:AA64" si="43">((D10*0.5)+C28-D46)*D83*D98*D$2</f>
        <v>0</v>
      </c>
      <c r="E64" s="26">
        <f t="shared" si="43"/>
        <v>0</v>
      </c>
      <c r="F64" s="26">
        <f t="shared" si="43"/>
        <v>0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0</v>
      </c>
      <c r="K64" s="26">
        <f t="shared" si="43"/>
        <v>0</v>
      </c>
      <c r="L64" s="26">
        <f t="shared" si="43"/>
        <v>0</v>
      </c>
      <c r="M64" s="26">
        <f t="shared" si="43"/>
        <v>0</v>
      </c>
      <c r="N64" s="26">
        <f t="shared" si="43"/>
        <v>0</v>
      </c>
      <c r="O64" s="26">
        <f t="shared" si="43"/>
        <v>0</v>
      </c>
      <c r="P64" s="26">
        <f t="shared" si="43"/>
        <v>0</v>
      </c>
      <c r="Q64" s="26">
        <f t="shared" si="43"/>
        <v>0</v>
      </c>
      <c r="R64" s="26">
        <f t="shared" si="43"/>
        <v>0</v>
      </c>
      <c r="S64" s="26">
        <f t="shared" si="43"/>
        <v>0</v>
      </c>
      <c r="T64" s="26">
        <f t="shared" si="43"/>
        <v>0</v>
      </c>
      <c r="U64" s="26">
        <f t="shared" si="43"/>
        <v>0</v>
      </c>
      <c r="V64" s="26">
        <f t="shared" si="43"/>
        <v>0</v>
      </c>
      <c r="W64" s="26">
        <f t="shared" si="43"/>
        <v>0</v>
      </c>
      <c r="X64" s="26">
        <f t="shared" si="43"/>
        <v>0</v>
      </c>
      <c r="Y64" s="26">
        <f t="shared" si="43"/>
        <v>0</v>
      </c>
      <c r="Z64" s="26">
        <f t="shared" si="43"/>
        <v>0</v>
      </c>
      <c r="AA64" s="26">
        <f t="shared" si="43"/>
        <v>0</v>
      </c>
    </row>
    <row r="65" spans="1:29" ht="15.5" x14ac:dyDescent="0.35">
      <c r="A65" s="784"/>
      <c r="B65" s="13" t="str">
        <f t="shared" si="36"/>
        <v>HVAC</v>
      </c>
      <c r="C65" s="26">
        <f t="shared" si="38"/>
        <v>0</v>
      </c>
      <c r="D65" s="26">
        <f t="shared" ref="D65:AA65" si="44">((D11*0.5)+C29-D47)*D84*D99*D$2</f>
        <v>0</v>
      </c>
      <c r="E65" s="26">
        <f t="shared" si="44"/>
        <v>0</v>
      </c>
      <c r="F65" s="26">
        <f t="shared" si="44"/>
        <v>0</v>
      </c>
      <c r="G65" s="26">
        <f t="shared" si="44"/>
        <v>0</v>
      </c>
      <c r="H65" s="26">
        <f t="shared" si="44"/>
        <v>0</v>
      </c>
      <c r="I65" s="26">
        <f t="shared" si="44"/>
        <v>0</v>
      </c>
      <c r="J65" s="26">
        <f t="shared" si="44"/>
        <v>0</v>
      </c>
      <c r="K65" s="26">
        <f t="shared" si="44"/>
        <v>0</v>
      </c>
      <c r="L65" s="26">
        <f t="shared" si="44"/>
        <v>0</v>
      </c>
      <c r="M65" s="26">
        <f t="shared" si="44"/>
        <v>0</v>
      </c>
      <c r="N65" s="26">
        <f t="shared" si="44"/>
        <v>0</v>
      </c>
      <c r="O65" s="26">
        <f t="shared" si="44"/>
        <v>0</v>
      </c>
      <c r="P65" s="26">
        <f t="shared" si="44"/>
        <v>0</v>
      </c>
      <c r="Q65" s="26">
        <f t="shared" si="44"/>
        <v>0</v>
      </c>
      <c r="R65" s="26">
        <f t="shared" si="44"/>
        <v>0</v>
      </c>
      <c r="S65" s="26">
        <f t="shared" si="44"/>
        <v>0</v>
      </c>
      <c r="T65" s="26">
        <f t="shared" si="44"/>
        <v>0</v>
      </c>
      <c r="U65" s="26">
        <f t="shared" si="44"/>
        <v>0</v>
      </c>
      <c r="V65" s="26">
        <f t="shared" si="44"/>
        <v>0</v>
      </c>
      <c r="W65" s="26">
        <f t="shared" si="44"/>
        <v>0</v>
      </c>
      <c r="X65" s="26">
        <f t="shared" si="44"/>
        <v>0</v>
      </c>
      <c r="Y65" s="26">
        <f t="shared" si="44"/>
        <v>0</v>
      </c>
      <c r="Z65" s="26">
        <f t="shared" si="44"/>
        <v>0</v>
      </c>
      <c r="AA65" s="26">
        <f t="shared" si="44"/>
        <v>0</v>
      </c>
    </row>
    <row r="66" spans="1:29" ht="15.5" x14ac:dyDescent="0.35">
      <c r="A66" s="784"/>
      <c r="B66" s="13" t="str">
        <f t="shared" si="36"/>
        <v>Lighting</v>
      </c>
      <c r="C66" s="26">
        <f t="shared" si="38"/>
        <v>0</v>
      </c>
      <c r="D66" s="26">
        <f t="shared" ref="D66:AA66" si="45">((D12*0.5)+C30-D48)*D85*D100*D$2</f>
        <v>0</v>
      </c>
      <c r="E66" s="26">
        <f t="shared" si="45"/>
        <v>0</v>
      </c>
      <c r="F66" s="26">
        <f t="shared" si="45"/>
        <v>0</v>
      </c>
      <c r="G66" s="26">
        <f t="shared" si="45"/>
        <v>0</v>
      </c>
      <c r="H66" s="26">
        <f t="shared" si="45"/>
        <v>233.70139544425987</v>
      </c>
      <c r="I66" s="26">
        <f t="shared" si="45"/>
        <v>1000.2357397632599</v>
      </c>
      <c r="J66" s="26">
        <f t="shared" si="45"/>
        <v>1600.584826906743</v>
      </c>
      <c r="K66" s="26">
        <f t="shared" si="45"/>
        <v>2334.416384190286</v>
      </c>
      <c r="L66" s="26">
        <f t="shared" si="45"/>
        <v>1743.5679946373998</v>
      </c>
      <c r="M66" s="26">
        <f t="shared" si="45"/>
        <v>1614.0650030822721</v>
      </c>
      <c r="N66" s="26">
        <f t="shared" si="45"/>
        <v>1926.4475973688234</v>
      </c>
      <c r="O66" s="26">
        <f t="shared" si="45"/>
        <v>2181.5363623891922</v>
      </c>
      <c r="P66" s="26">
        <f t="shared" si="45"/>
        <v>1694.0059350151682</v>
      </c>
      <c r="Q66" s="26">
        <f t="shared" si="45"/>
        <v>1878.5249155333624</v>
      </c>
      <c r="R66" s="26">
        <f t="shared" si="45"/>
        <v>1931.6508710894359</v>
      </c>
      <c r="S66" s="26">
        <f t="shared" si="45"/>
        <v>2489.4754539175619</v>
      </c>
      <c r="T66" s="26">
        <f t="shared" si="45"/>
        <v>3742.2310308353012</v>
      </c>
      <c r="U66" s="26">
        <f t="shared" si="45"/>
        <v>3918.7734394089389</v>
      </c>
      <c r="V66" s="26">
        <f t="shared" si="45"/>
        <v>3227.9640006161198</v>
      </c>
      <c r="W66" s="26">
        <f t="shared" si="45"/>
        <v>3267.5526427423561</v>
      </c>
      <c r="X66" s="26">
        <f t="shared" si="45"/>
        <v>2083.8735132568172</v>
      </c>
      <c r="Y66" s="26">
        <f t="shared" si="45"/>
        <v>1696.748003675659</v>
      </c>
      <c r="Z66" s="26">
        <f t="shared" si="45"/>
        <v>1769.9976521814026</v>
      </c>
      <c r="AA66" s="26">
        <f t="shared" si="45"/>
        <v>1909.0635578499432</v>
      </c>
    </row>
    <row r="67" spans="1:29" ht="15.5" x14ac:dyDescent="0.35">
      <c r="A67" s="784"/>
      <c r="B67" s="13" t="str">
        <f t="shared" si="36"/>
        <v>Miscellaneous</v>
      </c>
      <c r="C67" s="26">
        <f t="shared" si="38"/>
        <v>0</v>
      </c>
      <c r="D67" s="26">
        <f t="shared" ref="D67:AA67" si="46">((D13*0.5)+C31-D49)*D86*D101*D$2</f>
        <v>0</v>
      </c>
      <c r="E67" s="26">
        <f t="shared" si="46"/>
        <v>0</v>
      </c>
      <c r="F67" s="26">
        <f t="shared" si="46"/>
        <v>0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0</v>
      </c>
      <c r="K67" s="26">
        <f t="shared" si="46"/>
        <v>0</v>
      </c>
      <c r="L67" s="26">
        <f t="shared" si="46"/>
        <v>0</v>
      </c>
      <c r="M67" s="26">
        <f t="shared" si="46"/>
        <v>0</v>
      </c>
      <c r="N67" s="26">
        <f t="shared" si="46"/>
        <v>0</v>
      </c>
      <c r="O67" s="26">
        <f t="shared" si="46"/>
        <v>0</v>
      </c>
      <c r="P67" s="26">
        <f t="shared" si="46"/>
        <v>0</v>
      </c>
      <c r="Q67" s="26">
        <f t="shared" si="46"/>
        <v>0</v>
      </c>
      <c r="R67" s="26">
        <f t="shared" si="46"/>
        <v>0</v>
      </c>
      <c r="S67" s="26">
        <f t="shared" si="46"/>
        <v>0</v>
      </c>
      <c r="T67" s="26">
        <f t="shared" si="46"/>
        <v>0</v>
      </c>
      <c r="U67" s="26">
        <f t="shared" si="46"/>
        <v>0</v>
      </c>
      <c r="V67" s="26">
        <f t="shared" si="46"/>
        <v>0</v>
      </c>
      <c r="W67" s="26">
        <f t="shared" si="46"/>
        <v>0</v>
      </c>
      <c r="X67" s="26">
        <f t="shared" si="46"/>
        <v>0</v>
      </c>
      <c r="Y67" s="26">
        <f t="shared" si="46"/>
        <v>0</v>
      </c>
      <c r="Z67" s="26">
        <f t="shared" si="46"/>
        <v>0</v>
      </c>
      <c r="AA67" s="26">
        <f t="shared" si="46"/>
        <v>0</v>
      </c>
    </row>
    <row r="68" spans="1:29" ht="15.75" customHeight="1" x14ac:dyDescent="0.35">
      <c r="A68" s="784"/>
      <c r="B68" s="13" t="str">
        <f t="shared" si="36"/>
        <v>Motors</v>
      </c>
      <c r="C68" s="26">
        <f t="shared" si="38"/>
        <v>0</v>
      </c>
      <c r="D68" s="26">
        <f t="shared" ref="D68:AA68" si="47">((D14*0.5)+C32-D50)*D87*D102*D$2</f>
        <v>0</v>
      </c>
      <c r="E68" s="26">
        <f t="shared" si="47"/>
        <v>0</v>
      </c>
      <c r="F68" s="26">
        <f t="shared" si="47"/>
        <v>0</v>
      </c>
      <c r="G68" s="26">
        <f t="shared" si="47"/>
        <v>0</v>
      </c>
      <c r="H68" s="26">
        <f t="shared" si="47"/>
        <v>0</v>
      </c>
      <c r="I68" s="26">
        <f t="shared" si="47"/>
        <v>0</v>
      </c>
      <c r="J68" s="26">
        <f t="shared" si="47"/>
        <v>0</v>
      </c>
      <c r="K68" s="26">
        <f t="shared" si="47"/>
        <v>0</v>
      </c>
      <c r="L68" s="26">
        <f t="shared" si="47"/>
        <v>0</v>
      </c>
      <c r="M68" s="26">
        <f t="shared" si="47"/>
        <v>0</v>
      </c>
      <c r="N68" s="26">
        <f t="shared" si="47"/>
        <v>0</v>
      </c>
      <c r="O68" s="26">
        <f t="shared" si="47"/>
        <v>0</v>
      </c>
      <c r="P68" s="26">
        <f t="shared" si="47"/>
        <v>0</v>
      </c>
      <c r="Q68" s="26">
        <f t="shared" si="47"/>
        <v>0</v>
      </c>
      <c r="R68" s="26">
        <f t="shared" si="47"/>
        <v>0</v>
      </c>
      <c r="S68" s="26">
        <f t="shared" si="47"/>
        <v>0</v>
      </c>
      <c r="T68" s="26">
        <f t="shared" si="47"/>
        <v>0</v>
      </c>
      <c r="U68" s="26">
        <f t="shared" si="47"/>
        <v>0</v>
      </c>
      <c r="V68" s="26">
        <f t="shared" si="47"/>
        <v>0</v>
      </c>
      <c r="W68" s="26">
        <f t="shared" si="47"/>
        <v>0</v>
      </c>
      <c r="X68" s="26">
        <f t="shared" si="47"/>
        <v>0</v>
      </c>
      <c r="Y68" s="26">
        <f t="shared" si="47"/>
        <v>0</v>
      </c>
      <c r="Z68" s="26">
        <f t="shared" si="47"/>
        <v>0</v>
      </c>
      <c r="AA68" s="26">
        <f t="shared" si="47"/>
        <v>0</v>
      </c>
    </row>
    <row r="69" spans="1:29" ht="15.5" x14ac:dyDescent="0.35">
      <c r="A69" s="784"/>
      <c r="B69" s="13" t="str">
        <f t="shared" si="36"/>
        <v>Process</v>
      </c>
      <c r="C69" s="26">
        <f t="shared" si="38"/>
        <v>0</v>
      </c>
      <c r="D69" s="26">
        <f t="shared" ref="D69:AA69" si="48">((D15*0.5)+C33-D51)*D88*D103*D$2</f>
        <v>0</v>
      </c>
      <c r="E69" s="26">
        <f t="shared" si="48"/>
        <v>0</v>
      </c>
      <c r="F69" s="26">
        <f t="shared" si="48"/>
        <v>0</v>
      </c>
      <c r="G69" s="26">
        <f t="shared" si="48"/>
        <v>0</v>
      </c>
      <c r="H69" s="26">
        <f t="shared" si="48"/>
        <v>0</v>
      </c>
      <c r="I69" s="26">
        <f t="shared" si="48"/>
        <v>0</v>
      </c>
      <c r="J69" s="26">
        <f t="shared" si="48"/>
        <v>0</v>
      </c>
      <c r="K69" s="26">
        <f t="shared" si="48"/>
        <v>0</v>
      </c>
      <c r="L69" s="26">
        <f t="shared" si="48"/>
        <v>0</v>
      </c>
      <c r="M69" s="26">
        <f t="shared" si="48"/>
        <v>0</v>
      </c>
      <c r="N69" s="26">
        <f t="shared" si="48"/>
        <v>0</v>
      </c>
      <c r="O69" s="26">
        <f t="shared" si="48"/>
        <v>0</v>
      </c>
      <c r="P69" s="26">
        <f t="shared" si="48"/>
        <v>0</v>
      </c>
      <c r="Q69" s="26">
        <f t="shared" si="48"/>
        <v>0</v>
      </c>
      <c r="R69" s="26">
        <f t="shared" si="48"/>
        <v>0</v>
      </c>
      <c r="S69" s="26">
        <f t="shared" si="48"/>
        <v>0</v>
      </c>
      <c r="T69" s="26">
        <f t="shared" si="48"/>
        <v>0</v>
      </c>
      <c r="U69" s="26">
        <f t="shared" si="48"/>
        <v>0</v>
      </c>
      <c r="V69" s="26">
        <f t="shared" si="48"/>
        <v>0</v>
      </c>
      <c r="W69" s="26">
        <f t="shared" si="48"/>
        <v>0</v>
      </c>
      <c r="X69" s="26">
        <f t="shared" si="48"/>
        <v>0</v>
      </c>
      <c r="Y69" s="26">
        <f t="shared" si="48"/>
        <v>0</v>
      </c>
      <c r="Z69" s="26">
        <f t="shared" si="48"/>
        <v>0</v>
      </c>
      <c r="AA69" s="26">
        <f t="shared" si="48"/>
        <v>0</v>
      </c>
    </row>
    <row r="70" spans="1:29" ht="15.5" x14ac:dyDescent="0.35">
      <c r="A70" s="784"/>
      <c r="B70" s="13" t="str">
        <f t="shared" si="36"/>
        <v>Refrigeration</v>
      </c>
      <c r="C70" s="26">
        <f t="shared" si="38"/>
        <v>0</v>
      </c>
      <c r="D70" s="26">
        <f t="shared" ref="D70:AA70" si="49">((D16*0.5)+C34-D52)*D89*D104*D$2</f>
        <v>0</v>
      </c>
      <c r="E70" s="26">
        <f t="shared" si="49"/>
        <v>0</v>
      </c>
      <c r="F70" s="26">
        <f t="shared" si="49"/>
        <v>0</v>
      </c>
      <c r="G70" s="26">
        <f t="shared" si="49"/>
        <v>0</v>
      </c>
      <c r="H70" s="26">
        <f t="shared" si="49"/>
        <v>0</v>
      </c>
      <c r="I70" s="26">
        <f t="shared" si="49"/>
        <v>0</v>
      </c>
      <c r="J70" s="26">
        <f t="shared" si="49"/>
        <v>0</v>
      </c>
      <c r="K70" s="26">
        <f t="shared" si="49"/>
        <v>0</v>
      </c>
      <c r="L70" s="26">
        <f t="shared" si="49"/>
        <v>0</v>
      </c>
      <c r="M70" s="26">
        <f t="shared" si="49"/>
        <v>0</v>
      </c>
      <c r="N70" s="26">
        <f t="shared" si="49"/>
        <v>0</v>
      </c>
      <c r="O70" s="26">
        <f t="shared" si="49"/>
        <v>0</v>
      </c>
      <c r="P70" s="26">
        <f t="shared" si="49"/>
        <v>0</v>
      </c>
      <c r="Q70" s="26">
        <f t="shared" si="49"/>
        <v>0</v>
      </c>
      <c r="R70" s="26">
        <f t="shared" si="49"/>
        <v>0</v>
      </c>
      <c r="S70" s="26">
        <f t="shared" si="49"/>
        <v>0</v>
      </c>
      <c r="T70" s="26">
        <f t="shared" si="49"/>
        <v>0</v>
      </c>
      <c r="U70" s="26">
        <f t="shared" si="49"/>
        <v>0</v>
      </c>
      <c r="V70" s="26">
        <f t="shared" si="49"/>
        <v>0</v>
      </c>
      <c r="W70" s="26">
        <f t="shared" si="49"/>
        <v>0</v>
      </c>
      <c r="X70" s="26">
        <f t="shared" si="49"/>
        <v>0</v>
      </c>
      <c r="Y70" s="26">
        <f t="shared" si="49"/>
        <v>0</v>
      </c>
      <c r="Z70" s="26">
        <f t="shared" si="49"/>
        <v>0</v>
      </c>
      <c r="AA70" s="26">
        <f t="shared" si="49"/>
        <v>0</v>
      </c>
    </row>
    <row r="71" spans="1:29" ht="15.5" x14ac:dyDescent="0.35">
      <c r="A71" s="784"/>
      <c r="B71" s="13" t="str">
        <f t="shared" si="36"/>
        <v>Water Heating</v>
      </c>
      <c r="C71" s="26">
        <f t="shared" si="38"/>
        <v>0</v>
      </c>
      <c r="D71" s="26">
        <f t="shared" ref="D71:AA71" si="50">((D17*0.5)+C35-D53)*D90*D105*D$2</f>
        <v>0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0</v>
      </c>
      <c r="N71" s="26">
        <f t="shared" si="50"/>
        <v>0</v>
      </c>
      <c r="O71" s="26">
        <f t="shared" si="50"/>
        <v>0</v>
      </c>
      <c r="P71" s="26">
        <f t="shared" si="50"/>
        <v>0</v>
      </c>
      <c r="Q71" s="26">
        <f t="shared" si="50"/>
        <v>0</v>
      </c>
      <c r="R71" s="26">
        <f t="shared" si="50"/>
        <v>0</v>
      </c>
      <c r="S71" s="26">
        <f t="shared" si="50"/>
        <v>0</v>
      </c>
      <c r="T71" s="26">
        <f t="shared" si="50"/>
        <v>0</v>
      </c>
      <c r="U71" s="26">
        <f t="shared" si="50"/>
        <v>0</v>
      </c>
      <c r="V71" s="26">
        <f t="shared" si="50"/>
        <v>0</v>
      </c>
      <c r="W71" s="26">
        <f t="shared" si="50"/>
        <v>0</v>
      </c>
      <c r="X71" s="26">
        <f t="shared" si="50"/>
        <v>0</v>
      </c>
      <c r="Y71" s="26">
        <f t="shared" si="50"/>
        <v>0</v>
      </c>
      <c r="Z71" s="26">
        <f t="shared" si="50"/>
        <v>0</v>
      </c>
      <c r="AA71" s="26">
        <f t="shared" si="50"/>
        <v>0</v>
      </c>
    </row>
    <row r="72" spans="1:29" ht="15.75" customHeight="1" x14ac:dyDescent="0.35">
      <c r="A72" s="784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0</v>
      </c>
      <c r="E73" s="26">
        <f t="shared" ref="E73:AA73" si="51">SUM(E59:E72)</f>
        <v>0</v>
      </c>
      <c r="F73" s="26">
        <f t="shared" si="51"/>
        <v>0</v>
      </c>
      <c r="G73" s="26">
        <f t="shared" si="51"/>
        <v>0</v>
      </c>
      <c r="H73" s="26">
        <f t="shared" si="51"/>
        <v>233.70139544425987</v>
      </c>
      <c r="I73" s="26">
        <f t="shared" si="51"/>
        <v>1000.2357397632599</v>
      </c>
      <c r="J73" s="26">
        <f t="shared" si="51"/>
        <v>1691.7902614032428</v>
      </c>
      <c r="K73" s="26">
        <f t="shared" si="51"/>
        <v>2557.8391745860272</v>
      </c>
      <c r="L73" s="26">
        <f t="shared" si="51"/>
        <v>1907.4040249125244</v>
      </c>
      <c r="M73" s="26">
        <f t="shared" si="51"/>
        <v>1758.0288950837069</v>
      </c>
      <c r="N73" s="26">
        <f t="shared" si="51"/>
        <v>2081.9029359259152</v>
      </c>
      <c r="O73" s="26">
        <f t="shared" si="51"/>
        <v>2346.4633556663352</v>
      </c>
      <c r="P73" s="26">
        <f t="shared" si="51"/>
        <v>1823.0672940876848</v>
      </c>
      <c r="Q73" s="26">
        <f t="shared" si="51"/>
        <v>1991.2996073792049</v>
      </c>
      <c r="R73" s="26">
        <f t="shared" si="51"/>
        <v>2045.9957306411875</v>
      </c>
      <c r="S73" s="26">
        <f t="shared" si="51"/>
        <v>2627.4252865275375</v>
      </c>
      <c r="T73" s="26">
        <f t="shared" si="51"/>
        <v>3928.8047968070196</v>
      </c>
      <c r="U73" s="26">
        <f t="shared" si="51"/>
        <v>4144.4179118251222</v>
      </c>
      <c r="V73" s="26">
        <f t="shared" si="51"/>
        <v>3410.3748696091193</v>
      </c>
      <c r="W73" s="26">
        <f t="shared" si="51"/>
        <v>3490.9754331380973</v>
      </c>
      <c r="X73" s="26">
        <f t="shared" si="51"/>
        <v>2247.7095435319416</v>
      </c>
      <c r="Y73" s="26">
        <f t="shared" si="51"/>
        <v>1840.7118956770937</v>
      </c>
      <c r="Z73" s="26">
        <f t="shared" si="51"/>
        <v>1925.4529907384945</v>
      </c>
      <c r="AA73" s="26">
        <f t="shared" si="51"/>
        <v>2073.9905511270863</v>
      </c>
    </row>
    <row r="74" spans="1:29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0</v>
      </c>
      <c r="E74" s="27">
        <f t="shared" ref="E74:AA74" si="52">D74+E73</f>
        <v>0</v>
      </c>
      <c r="F74" s="27">
        <f t="shared" si="52"/>
        <v>0</v>
      </c>
      <c r="G74" s="27">
        <f t="shared" si="52"/>
        <v>0</v>
      </c>
      <c r="H74" s="27">
        <f t="shared" si="52"/>
        <v>233.70139544425987</v>
      </c>
      <c r="I74" s="27">
        <f t="shared" si="52"/>
        <v>1233.9371352075198</v>
      </c>
      <c r="J74" s="27">
        <f t="shared" si="52"/>
        <v>2925.7273966107623</v>
      </c>
      <c r="K74" s="27">
        <f t="shared" si="52"/>
        <v>5483.5665711967895</v>
      </c>
      <c r="L74" s="27">
        <f t="shared" si="52"/>
        <v>7390.9705961093141</v>
      </c>
      <c r="M74" s="27">
        <f t="shared" si="52"/>
        <v>9148.9994911930207</v>
      </c>
      <c r="N74" s="27">
        <f t="shared" si="52"/>
        <v>11230.902427118936</v>
      </c>
      <c r="O74" s="27">
        <f t="shared" si="52"/>
        <v>13577.365782785271</v>
      </c>
      <c r="P74" s="27">
        <f t="shared" si="52"/>
        <v>15400.433076872956</v>
      </c>
      <c r="Q74" s="27">
        <f t="shared" si="52"/>
        <v>17391.732684252162</v>
      </c>
      <c r="R74" s="27">
        <f t="shared" si="52"/>
        <v>19437.72841489335</v>
      </c>
      <c r="S74" s="27">
        <f t="shared" si="52"/>
        <v>22065.153701420888</v>
      </c>
      <c r="T74" s="27">
        <f t="shared" si="52"/>
        <v>25993.958498227908</v>
      </c>
      <c r="U74" s="27">
        <f t="shared" si="52"/>
        <v>30138.376410053032</v>
      </c>
      <c r="V74" s="27">
        <f t="shared" si="52"/>
        <v>33548.751279662152</v>
      </c>
      <c r="W74" s="27">
        <f t="shared" si="52"/>
        <v>37039.72671280025</v>
      </c>
      <c r="X74" s="27">
        <f t="shared" si="52"/>
        <v>39287.436256332192</v>
      </c>
      <c r="Y74" s="27">
        <f t="shared" si="52"/>
        <v>41128.148152009286</v>
      </c>
      <c r="Z74" s="27">
        <f t="shared" si="52"/>
        <v>43053.601142747779</v>
      </c>
      <c r="AA74" s="27">
        <f t="shared" si="52"/>
        <v>45127.591693874863</v>
      </c>
    </row>
    <row r="75" spans="1:29" x14ac:dyDescent="0.35">
      <c r="A75" s="8"/>
      <c r="B75" s="34"/>
      <c r="C75" s="31"/>
      <c r="D75" s="36"/>
      <c r="E75" s="31"/>
      <c r="F75" s="36"/>
      <c r="G75" s="31"/>
      <c r="H75" s="36"/>
      <c r="I75" s="31"/>
      <c r="J75" s="36"/>
      <c r="K75" s="31"/>
      <c r="L75" s="36"/>
      <c r="M75" s="31"/>
      <c r="N75" s="36"/>
      <c r="O75" s="31"/>
      <c r="P75" s="36"/>
      <c r="Q75" s="31"/>
      <c r="R75" s="36"/>
      <c r="S75" s="31"/>
      <c r="T75" s="36"/>
      <c r="U75" s="31"/>
      <c r="V75" s="36"/>
      <c r="W75" s="31"/>
      <c r="X75" s="36"/>
      <c r="Y75" s="31"/>
      <c r="Z75" s="36"/>
      <c r="AA75" s="31"/>
    </row>
    <row r="76" spans="1:29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11"/>
    </row>
    <row r="77" spans="1:29" ht="16" thickBot="1" x14ac:dyDescent="0.4">
      <c r="A77" s="786" t="s">
        <v>12</v>
      </c>
      <c r="B77" s="17" t="s">
        <v>12</v>
      </c>
      <c r="C77" s="156">
        <f>C$4</f>
        <v>44562</v>
      </c>
      <c r="D77" s="156">
        <f t="shared" ref="D77:AA77" si="53">D$4</f>
        <v>44593</v>
      </c>
      <c r="E77" s="156">
        <f t="shared" si="53"/>
        <v>44621</v>
      </c>
      <c r="F77" s="156">
        <f t="shared" si="53"/>
        <v>44652</v>
      </c>
      <c r="G77" s="156">
        <f t="shared" si="53"/>
        <v>44682</v>
      </c>
      <c r="H77" s="156">
        <f t="shared" si="53"/>
        <v>44713</v>
      </c>
      <c r="I77" s="156">
        <f t="shared" si="53"/>
        <v>44743</v>
      </c>
      <c r="J77" s="156">
        <f t="shared" si="53"/>
        <v>44774</v>
      </c>
      <c r="K77" s="156">
        <f t="shared" si="53"/>
        <v>44805</v>
      </c>
      <c r="L77" s="156">
        <f t="shared" si="53"/>
        <v>44835</v>
      </c>
      <c r="M77" s="156">
        <f t="shared" si="53"/>
        <v>44866</v>
      </c>
      <c r="N77" s="156">
        <f t="shared" si="53"/>
        <v>44896</v>
      </c>
      <c r="O77" s="156">
        <f t="shared" si="53"/>
        <v>44927</v>
      </c>
      <c r="P77" s="156">
        <f t="shared" si="53"/>
        <v>44958</v>
      </c>
      <c r="Q77" s="156">
        <f t="shared" si="53"/>
        <v>44986</v>
      </c>
      <c r="R77" s="156">
        <f t="shared" si="53"/>
        <v>45017</v>
      </c>
      <c r="S77" s="156">
        <f t="shared" si="53"/>
        <v>45047</v>
      </c>
      <c r="T77" s="156">
        <f t="shared" si="53"/>
        <v>45078</v>
      </c>
      <c r="U77" s="156">
        <f t="shared" si="53"/>
        <v>45108</v>
      </c>
      <c r="V77" s="156">
        <f t="shared" si="53"/>
        <v>45139</v>
      </c>
      <c r="W77" s="156">
        <f t="shared" si="53"/>
        <v>45170</v>
      </c>
      <c r="X77" s="156">
        <f t="shared" si="53"/>
        <v>45200</v>
      </c>
      <c r="Y77" s="156">
        <f t="shared" si="53"/>
        <v>45231</v>
      </c>
      <c r="Z77" s="156">
        <f t="shared" si="53"/>
        <v>45261</v>
      </c>
      <c r="AA77" s="156">
        <f t="shared" si="53"/>
        <v>45292</v>
      </c>
      <c r="AC77" s="213" t="s">
        <v>189</v>
      </c>
    </row>
    <row r="78" spans="1:29" ht="15.75" customHeight="1" x14ac:dyDescent="0.35">
      <c r="A78" s="787"/>
      <c r="B78" s="13" t="str">
        <f>B59</f>
        <v>Air Comp</v>
      </c>
      <c r="C78" s="336">
        <f>'2M - SGS'!C78</f>
        <v>8.5109000000000004E-2</v>
      </c>
      <c r="D78" s="336">
        <f>'2M - SGS'!D78</f>
        <v>7.7715000000000006E-2</v>
      </c>
      <c r="E78" s="336">
        <f>'2M - SGS'!E78</f>
        <v>8.6136000000000004E-2</v>
      </c>
      <c r="F78" s="336">
        <f>'2M - SGS'!F78</f>
        <v>7.9796000000000006E-2</v>
      </c>
      <c r="G78" s="336">
        <f>'2M - SGS'!G78</f>
        <v>8.5334999999999994E-2</v>
      </c>
      <c r="H78" s="336">
        <f>'2M - SGS'!H78</f>
        <v>8.1994999999999998E-2</v>
      </c>
      <c r="I78" s="336">
        <f>'2M - SGS'!I78</f>
        <v>8.4098999999999993E-2</v>
      </c>
      <c r="J78" s="336">
        <f>'2M - SGS'!J78</f>
        <v>8.4198999999999996E-2</v>
      </c>
      <c r="K78" s="336">
        <f>'2M - SGS'!K78</f>
        <v>8.2512000000000002E-2</v>
      </c>
      <c r="L78" s="336">
        <f>'2M - SGS'!L78</f>
        <v>8.5277000000000006E-2</v>
      </c>
      <c r="M78" s="336">
        <f>'2M - SGS'!M78</f>
        <v>8.2588999999999996E-2</v>
      </c>
      <c r="N78" s="336">
        <f>'2M - SGS'!N78</f>
        <v>8.5237999999999994E-2</v>
      </c>
      <c r="O78" s="336">
        <f>'2M - SGS'!O78</f>
        <v>8.5109000000000004E-2</v>
      </c>
      <c r="P78" s="336">
        <f>'2M - SGS'!P78</f>
        <v>7.7715000000000006E-2</v>
      </c>
      <c r="Q78" s="336">
        <f>'2M - SGS'!Q78</f>
        <v>8.6136000000000004E-2</v>
      </c>
      <c r="R78" s="336">
        <f>'2M - SGS'!R78</f>
        <v>7.9796000000000006E-2</v>
      </c>
      <c r="S78" s="336">
        <f>'2M - SGS'!S78</f>
        <v>8.5334999999999994E-2</v>
      </c>
      <c r="T78" s="336">
        <f>'2M - SGS'!T78</f>
        <v>8.1994999999999998E-2</v>
      </c>
      <c r="U78" s="336">
        <f>'2M - SGS'!U78</f>
        <v>8.4098999999999993E-2</v>
      </c>
      <c r="V78" s="336">
        <f>'2M - SGS'!V78</f>
        <v>8.4198999999999996E-2</v>
      </c>
      <c r="W78" s="336">
        <f>'2M - SGS'!W78</f>
        <v>8.2512000000000002E-2</v>
      </c>
      <c r="X78" s="336">
        <f>'2M - SGS'!X78</f>
        <v>8.5277000000000006E-2</v>
      </c>
      <c r="Y78" s="336">
        <f>'2M - SGS'!Y78</f>
        <v>8.2588999999999996E-2</v>
      </c>
      <c r="Z78" s="336">
        <f>'2M - SGS'!Z78</f>
        <v>8.5237999999999994E-2</v>
      </c>
      <c r="AA78" s="336">
        <f>'2M - SGS'!AA78</f>
        <v>8.5109000000000004E-2</v>
      </c>
      <c r="AC78" s="229">
        <f t="shared" ref="AC78:AC90" si="54">SUM(C78:N78)</f>
        <v>1.0000000000000002</v>
      </c>
    </row>
    <row r="79" spans="1:29" ht="15.5" x14ac:dyDescent="0.35">
      <c r="A79" s="787"/>
      <c r="B79" s="13" t="str">
        <f t="shared" ref="B79:B90" si="55">B60</f>
        <v>Building Shell</v>
      </c>
      <c r="C79" s="336">
        <f>'2M - SGS'!C79</f>
        <v>0.107824</v>
      </c>
      <c r="D79" s="336">
        <f>'2M - SGS'!D79</f>
        <v>9.1051999999999994E-2</v>
      </c>
      <c r="E79" s="336">
        <f>'2M - SGS'!E79</f>
        <v>7.1135000000000004E-2</v>
      </c>
      <c r="F79" s="336">
        <f>'2M - SGS'!F79</f>
        <v>4.1179E-2</v>
      </c>
      <c r="G79" s="336">
        <f>'2M - SGS'!G79</f>
        <v>4.4423999999999998E-2</v>
      </c>
      <c r="H79" s="336">
        <f>'2M - SGS'!H79</f>
        <v>0.106128</v>
      </c>
      <c r="I79" s="336">
        <f>'2M - SGS'!I79</f>
        <v>0.14288100000000001</v>
      </c>
      <c r="J79" s="336">
        <f>'2M - SGS'!J79</f>
        <v>0.133494</v>
      </c>
      <c r="K79" s="336">
        <f>'2M - SGS'!K79</f>
        <v>5.781E-2</v>
      </c>
      <c r="L79" s="336">
        <f>'2M - SGS'!L79</f>
        <v>3.8018000000000003E-2</v>
      </c>
      <c r="M79" s="336">
        <f>'2M - SGS'!M79</f>
        <v>6.2103999999999999E-2</v>
      </c>
      <c r="N79" s="336">
        <f>'2M - SGS'!N79</f>
        <v>0.10395</v>
      </c>
      <c r="O79" s="336">
        <f>'2M - SGS'!O79</f>
        <v>0.107824</v>
      </c>
      <c r="P79" s="336">
        <f>'2M - SGS'!P79</f>
        <v>9.1051999999999994E-2</v>
      </c>
      <c r="Q79" s="336">
        <f>'2M - SGS'!Q79</f>
        <v>7.1135000000000004E-2</v>
      </c>
      <c r="R79" s="336">
        <f>'2M - SGS'!R79</f>
        <v>4.1179E-2</v>
      </c>
      <c r="S79" s="336">
        <f>'2M - SGS'!S79</f>
        <v>4.4423999999999998E-2</v>
      </c>
      <c r="T79" s="336">
        <f>'2M - SGS'!T79</f>
        <v>0.106128</v>
      </c>
      <c r="U79" s="336">
        <f>'2M - SGS'!U79</f>
        <v>0.14288100000000001</v>
      </c>
      <c r="V79" s="336">
        <f>'2M - SGS'!V79</f>
        <v>0.133494</v>
      </c>
      <c r="W79" s="336">
        <f>'2M - SGS'!W79</f>
        <v>5.781E-2</v>
      </c>
      <c r="X79" s="336">
        <f>'2M - SGS'!X79</f>
        <v>3.8018000000000003E-2</v>
      </c>
      <c r="Y79" s="336">
        <f>'2M - SGS'!Y79</f>
        <v>6.2103999999999999E-2</v>
      </c>
      <c r="Z79" s="336">
        <f>'2M - SGS'!Z79</f>
        <v>0.10395</v>
      </c>
      <c r="AA79" s="336">
        <f>'2M - SGS'!AA79</f>
        <v>0.107824</v>
      </c>
      <c r="AC79" s="229">
        <f t="shared" si="54"/>
        <v>0.99999900000000008</v>
      </c>
    </row>
    <row r="80" spans="1:29" ht="15.5" x14ac:dyDescent="0.35">
      <c r="A80" s="787"/>
      <c r="B80" s="13" t="str">
        <f t="shared" si="55"/>
        <v>Cooking</v>
      </c>
      <c r="C80" s="336">
        <f>'2M - SGS'!C80</f>
        <v>8.6096000000000006E-2</v>
      </c>
      <c r="D80" s="336">
        <f>'2M - SGS'!D80</f>
        <v>7.8608999999999998E-2</v>
      </c>
      <c r="E80" s="336">
        <f>'2M - SGS'!E80</f>
        <v>8.1547999999999995E-2</v>
      </c>
      <c r="F80" s="336">
        <f>'2M - SGS'!F80</f>
        <v>7.2947999999999999E-2</v>
      </c>
      <c r="G80" s="336">
        <f>'2M - SGS'!G80</f>
        <v>8.6277000000000006E-2</v>
      </c>
      <c r="H80" s="336">
        <f>'2M - SGS'!H80</f>
        <v>8.3294000000000007E-2</v>
      </c>
      <c r="I80" s="336">
        <f>'2M - SGS'!I80</f>
        <v>8.5859000000000005E-2</v>
      </c>
      <c r="J80" s="336">
        <f>'2M - SGS'!J80</f>
        <v>8.5885000000000003E-2</v>
      </c>
      <c r="K80" s="336">
        <f>'2M - SGS'!K80</f>
        <v>8.3474999999999994E-2</v>
      </c>
      <c r="L80" s="336">
        <f>'2M - SGS'!L80</f>
        <v>8.6262000000000005E-2</v>
      </c>
      <c r="M80" s="336">
        <f>'2M - SGS'!M80</f>
        <v>8.3496000000000001E-2</v>
      </c>
      <c r="N80" s="336">
        <f>'2M - SGS'!N80</f>
        <v>8.6250999999999994E-2</v>
      </c>
      <c r="O80" s="336">
        <f>'2M - SGS'!O80</f>
        <v>8.6096000000000006E-2</v>
      </c>
      <c r="P80" s="336">
        <f>'2M - SGS'!P80</f>
        <v>7.8608999999999998E-2</v>
      </c>
      <c r="Q80" s="336">
        <f>'2M - SGS'!Q80</f>
        <v>8.1547999999999995E-2</v>
      </c>
      <c r="R80" s="336">
        <f>'2M - SGS'!R80</f>
        <v>7.2947999999999999E-2</v>
      </c>
      <c r="S80" s="336">
        <f>'2M - SGS'!S80</f>
        <v>8.6277000000000006E-2</v>
      </c>
      <c r="T80" s="336">
        <f>'2M - SGS'!T80</f>
        <v>8.3294000000000007E-2</v>
      </c>
      <c r="U80" s="336">
        <f>'2M - SGS'!U80</f>
        <v>8.5859000000000005E-2</v>
      </c>
      <c r="V80" s="336">
        <f>'2M - SGS'!V80</f>
        <v>8.5885000000000003E-2</v>
      </c>
      <c r="W80" s="336">
        <f>'2M - SGS'!W80</f>
        <v>8.3474999999999994E-2</v>
      </c>
      <c r="X80" s="336">
        <f>'2M - SGS'!X80</f>
        <v>8.6262000000000005E-2</v>
      </c>
      <c r="Y80" s="336">
        <f>'2M - SGS'!Y80</f>
        <v>8.3496000000000001E-2</v>
      </c>
      <c r="Z80" s="336">
        <f>'2M - SGS'!Z80</f>
        <v>8.6250999999999994E-2</v>
      </c>
      <c r="AA80" s="336">
        <f>'2M - SGS'!AA80</f>
        <v>8.6096000000000006E-2</v>
      </c>
      <c r="AC80" s="229">
        <f t="shared" si="54"/>
        <v>0.99999999999999989</v>
      </c>
    </row>
    <row r="81" spans="1:29" ht="15.5" x14ac:dyDescent="0.35">
      <c r="A81" s="787"/>
      <c r="B81" s="13" t="str">
        <f t="shared" si="55"/>
        <v>Cooling</v>
      </c>
      <c r="C81" s="336">
        <f>'2M - SGS'!C81</f>
        <v>6.0000000000000002E-6</v>
      </c>
      <c r="D81" s="336">
        <f>'2M - SGS'!D81</f>
        <v>2.4699999999999999E-4</v>
      </c>
      <c r="E81" s="336">
        <f>'2M - SGS'!E81</f>
        <v>7.2360000000000002E-3</v>
      </c>
      <c r="F81" s="336">
        <f>'2M - SGS'!F81</f>
        <v>2.1690999999999998E-2</v>
      </c>
      <c r="G81" s="336">
        <f>'2M - SGS'!G81</f>
        <v>6.2979999999999994E-2</v>
      </c>
      <c r="H81" s="336">
        <f>'2M - SGS'!H81</f>
        <v>0.21317</v>
      </c>
      <c r="I81" s="336">
        <f>'2M - SGS'!I81</f>
        <v>0.29002899999999998</v>
      </c>
      <c r="J81" s="336">
        <f>'2M - SGS'!J81</f>
        <v>0.270206</v>
      </c>
      <c r="K81" s="336">
        <f>'2M - SGS'!K81</f>
        <v>0.108695</v>
      </c>
      <c r="L81" s="336">
        <f>'2M - SGS'!L81</f>
        <v>1.9643000000000001E-2</v>
      </c>
      <c r="M81" s="336">
        <f>'2M - SGS'!M81</f>
        <v>6.0299999999999998E-3</v>
      </c>
      <c r="N81" s="336">
        <f>'2M - SGS'!N81</f>
        <v>6.3999999999999997E-5</v>
      </c>
      <c r="O81" s="336">
        <f>'2M - SGS'!O81</f>
        <v>6.0000000000000002E-6</v>
      </c>
      <c r="P81" s="336">
        <f>'2M - SGS'!P81</f>
        <v>2.4699999999999999E-4</v>
      </c>
      <c r="Q81" s="336">
        <f>'2M - SGS'!Q81</f>
        <v>7.2360000000000002E-3</v>
      </c>
      <c r="R81" s="336">
        <f>'2M - SGS'!R81</f>
        <v>2.1690999999999998E-2</v>
      </c>
      <c r="S81" s="336">
        <f>'2M - SGS'!S81</f>
        <v>6.2979999999999994E-2</v>
      </c>
      <c r="T81" s="336">
        <f>'2M - SGS'!T81</f>
        <v>0.21317</v>
      </c>
      <c r="U81" s="336">
        <f>'2M - SGS'!U81</f>
        <v>0.29002899999999998</v>
      </c>
      <c r="V81" s="336">
        <f>'2M - SGS'!V81</f>
        <v>0.270206</v>
      </c>
      <c r="W81" s="336">
        <f>'2M - SGS'!W81</f>
        <v>0.108695</v>
      </c>
      <c r="X81" s="336">
        <f>'2M - SGS'!X81</f>
        <v>1.9643000000000001E-2</v>
      </c>
      <c r="Y81" s="336">
        <f>'2M - SGS'!Y81</f>
        <v>6.0299999999999998E-3</v>
      </c>
      <c r="Z81" s="336">
        <f>'2M - SGS'!Z81</f>
        <v>6.3999999999999997E-5</v>
      </c>
      <c r="AA81" s="336">
        <f>'2M - SGS'!AA81</f>
        <v>6.0000000000000002E-6</v>
      </c>
      <c r="AC81" s="229">
        <f t="shared" si="54"/>
        <v>0.9999969999999998</v>
      </c>
    </row>
    <row r="82" spans="1:29" ht="15.5" x14ac:dyDescent="0.35">
      <c r="A82" s="787"/>
      <c r="B82" s="13" t="str">
        <f t="shared" si="55"/>
        <v>Ext Lighting</v>
      </c>
      <c r="C82" s="336">
        <f>'2M - SGS'!C82</f>
        <v>0.106265</v>
      </c>
      <c r="D82" s="336">
        <f>'2M - SGS'!D82</f>
        <v>8.2161999999999999E-2</v>
      </c>
      <c r="E82" s="336">
        <f>'2M - SGS'!E82</f>
        <v>7.0887000000000006E-2</v>
      </c>
      <c r="F82" s="336">
        <f>'2M - SGS'!F82</f>
        <v>6.8145999999999998E-2</v>
      </c>
      <c r="G82" s="336">
        <f>'2M - SGS'!G82</f>
        <v>8.1852999999999995E-2</v>
      </c>
      <c r="H82" s="336">
        <f>'2M - SGS'!H82</f>
        <v>6.7163E-2</v>
      </c>
      <c r="I82" s="336">
        <f>'2M - SGS'!I82</f>
        <v>8.6751999999999996E-2</v>
      </c>
      <c r="J82" s="336">
        <f>'2M - SGS'!J82</f>
        <v>6.9401000000000004E-2</v>
      </c>
      <c r="K82" s="336">
        <f>'2M - SGS'!K82</f>
        <v>8.2907999999999996E-2</v>
      </c>
      <c r="L82" s="336">
        <f>'2M - SGS'!L82</f>
        <v>0.100507</v>
      </c>
      <c r="M82" s="336">
        <f>'2M - SGS'!M82</f>
        <v>8.7251999999999996E-2</v>
      </c>
      <c r="N82" s="336">
        <f>'2M - SGS'!N82</f>
        <v>9.6703999999999998E-2</v>
      </c>
      <c r="O82" s="336">
        <f>'2M - SGS'!O82</f>
        <v>0.106265</v>
      </c>
      <c r="P82" s="336">
        <f>'2M - SGS'!P82</f>
        <v>8.2161999999999999E-2</v>
      </c>
      <c r="Q82" s="336">
        <f>'2M - SGS'!Q82</f>
        <v>7.0887000000000006E-2</v>
      </c>
      <c r="R82" s="336">
        <f>'2M - SGS'!R82</f>
        <v>6.8145999999999998E-2</v>
      </c>
      <c r="S82" s="336">
        <f>'2M - SGS'!S82</f>
        <v>8.1852999999999995E-2</v>
      </c>
      <c r="T82" s="336">
        <f>'2M - SGS'!T82</f>
        <v>6.7163E-2</v>
      </c>
      <c r="U82" s="336">
        <f>'2M - SGS'!U82</f>
        <v>8.6751999999999996E-2</v>
      </c>
      <c r="V82" s="336">
        <f>'2M - SGS'!V82</f>
        <v>6.9401000000000004E-2</v>
      </c>
      <c r="W82" s="336">
        <f>'2M - SGS'!W82</f>
        <v>8.2907999999999996E-2</v>
      </c>
      <c r="X82" s="336">
        <f>'2M - SGS'!X82</f>
        <v>0.100507</v>
      </c>
      <c r="Y82" s="336">
        <f>'2M - SGS'!Y82</f>
        <v>8.7251999999999996E-2</v>
      </c>
      <c r="Z82" s="336">
        <f>'2M - SGS'!Z82</f>
        <v>9.6703999999999998E-2</v>
      </c>
      <c r="AA82" s="336">
        <f>'2M - SGS'!AA82</f>
        <v>0.106265</v>
      </c>
      <c r="AC82" s="229">
        <f t="shared" si="54"/>
        <v>1</v>
      </c>
    </row>
    <row r="83" spans="1:29" ht="15.5" x14ac:dyDescent="0.35">
      <c r="A83" s="787"/>
      <c r="B83" s="13" t="str">
        <f t="shared" si="55"/>
        <v>Heating</v>
      </c>
      <c r="C83" s="336">
        <f>'2M - SGS'!C83</f>
        <v>0.210397</v>
      </c>
      <c r="D83" s="336">
        <f>'2M - SGS'!D83</f>
        <v>0.17743600000000001</v>
      </c>
      <c r="E83" s="336">
        <f>'2M - SGS'!E83</f>
        <v>0.13192400000000001</v>
      </c>
      <c r="F83" s="336">
        <f>'2M - SGS'!F83</f>
        <v>5.9718E-2</v>
      </c>
      <c r="G83" s="336">
        <f>'2M - SGS'!G83</f>
        <v>2.6769000000000001E-2</v>
      </c>
      <c r="H83" s="336">
        <f>'2M - SGS'!H83</f>
        <v>4.2950000000000002E-3</v>
      </c>
      <c r="I83" s="336">
        <f>'2M - SGS'!I83</f>
        <v>2.895E-3</v>
      </c>
      <c r="J83" s="336">
        <f>'2M - SGS'!J83</f>
        <v>3.4320000000000002E-3</v>
      </c>
      <c r="K83" s="336">
        <f>'2M - SGS'!K83</f>
        <v>9.4020000000000006E-3</v>
      </c>
      <c r="L83" s="336">
        <f>'2M - SGS'!L83</f>
        <v>5.5496999999999998E-2</v>
      </c>
      <c r="M83" s="336">
        <f>'2M - SGS'!M83</f>
        <v>0.115452</v>
      </c>
      <c r="N83" s="336">
        <f>'2M - SGS'!N83</f>
        <v>0.20278099999999999</v>
      </c>
      <c r="O83" s="336">
        <f>'2M - SGS'!O83</f>
        <v>0.210397</v>
      </c>
      <c r="P83" s="336">
        <f>'2M - SGS'!P83</f>
        <v>0.17743600000000001</v>
      </c>
      <c r="Q83" s="336">
        <f>'2M - SGS'!Q83</f>
        <v>0.13192400000000001</v>
      </c>
      <c r="R83" s="336">
        <f>'2M - SGS'!R83</f>
        <v>5.9718E-2</v>
      </c>
      <c r="S83" s="336">
        <f>'2M - SGS'!S83</f>
        <v>2.6769000000000001E-2</v>
      </c>
      <c r="T83" s="336">
        <f>'2M - SGS'!T83</f>
        <v>4.2950000000000002E-3</v>
      </c>
      <c r="U83" s="336">
        <f>'2M - SGS'!U83</f>
        <v>2.895E-3</v>
      </c>
      <c r="V83" s="336">
        <f>'2M - SGS'!V83</f>
        <v>3.4320000000000002E-3</v>
      </c>
      <c r="W83" s="336">
        <f>'2M - SGS'!W83</f>
        <v>9.4020000000000006E-3</v>
      </c>
      <c r="X83" s="336">
        <f>'2M - SGS'!X83</f>
        <v>5.5496999999999998E-2</v>
      </c>
      <c r="Y83" s="336">
        <f>'2M - SGS'!Y83</f>
        <v>0.115452</v>
      </c>
      <c r="Z83" s="336">
        <f>'2M - SGS'!Z83</f>
        <v>0.20278099999999999</v>
      </c>
      <c r="AA83" s="336">
        <f>'2M - SGS'!AA83</f>
        <v>0.210397</v>
      </c>
      <c r="AC83" s="229">
        <f t="shared" si="54"/>
        <v>0.99999800000000016</v>
      </c>
    </row>
    <row r="84" spans="1:29" ht="15.5" x14ac:dyDescent="0.35">
      <c r="A84" s="787"/>
      <c r="B84" s="13" t="str">
        <f t="shared" si="55"/>
        <v>HVAC</v>
      </c>
      <c r="C84" s="336">
        <f>'2M - SGS'!C84</f>
        <v>0.107824</v>
      </c>
      <c r="D84" s="336">
        <f>'2M - SGS'!D84</f>
        <v>9.1051999999999994E-2</v>
      </c>
      <c r="E84" s="336">
        <f>'2M - SGS'!E84</f>
        <v>7.1135000000000004E-2</v>
      </c>
      <c r="F84" s="336">
        <f>'2M - SGS'!F84</f>
        <v>4.1179E-2</v>
      </c>
      <c r="G84" s="336">
        <f>'2M - SGS'!G84</f>
        <v>4.4423999999999998E-2</v>
      </c>
      <c r="H84" s="336">
        <f>'2M - SGS'!H84</f>
        <v>0.106128</v>
      </c>
      <c r="I84" s="336">
        <f>'2M - SGS'!I84</f>
        <v>0.14288100000000001</v>
      </c>
      <c r="J84" s="336">
        <f>'2M - SGS'!J84</f>
        <v>0.133494</v>
      </c>
      <c r="K84" s="336">
        <f>'2M - SGS'!K84</f>
        <v>5.781E-2</v>
      </c>
      <c r="L84" s="336">
        <f>'2M - SGS'!L84</f>
        <v>3.8018000000000003E-2</v>
      </c>
      <c r="M84" s="336">
        <f>'2M - SGS'!M84</f>
        <v>6.2103999999999999E-2</v>
      </c>
      <c r="N84" s="336">
        <f>'2M - SGS'!N84</f>
        <v>0.10395</v>
      </c>
      <c r="O84" s="336">
        <f>'2M - SGS'!O84</f>
        <v>0.107824</v>
      </c>
      <c r="P84" s="336">
        <f>'2M - SGS'!P84</f>
        <v>9.1051999999999994E-2</v>
      </c>
      <c r="Q84" s="336">
        <f>'2M - SGS'!Q84</f>
        <v>7.1135000000000004E-2</v>
      </c>
      <c r="R84" s="336">
        <f>'2M - SGS'!R84</f>
        <v>4.1179E-2</v>
      </c>
      <c r="S84" s="336">
        <f>'2M - SGS'!S84</f>
        <v>4.4423999999999998E-2</v>
      </c>
      <c r="T84" s="336">
        <f>'2M - SGS'!T84</f>
        <v>0.106128</v>
      </c>
      <c r="U84" s="336">
        <f>'2M - SGS'!U84</f>
        <v>0.14288100000000001</v>
      </c>
      <c r="V84" s="336">
        <f>'2M - SGS'!V84</f>
        <v>0.133494</v>
      </c>
      <c r="W84" s="336">
        <f>'2M - SGS'!W84</f>
        <v>5.781E-2</v>
      </c>
      <c r="X84" s="336">
        <f>'2M - SGS'!X84</f>
        <v>3.8018000000000003E-2</v>
      </c>
      <c r="Y84" s="336">
        <f>'2M - SGS'!Y84</f>
        <v>6.2103999999999999E-2</v>
      </c>
      <c r="Z84" s="336">
        <f>'2M - SGS'!Z84</f>
        <v>0.10395</v>
      </c>
      <c r="AA84" s="336">
        <f>'2M - SGS'!AA84</f>
        <v>0.107824</v>
      </c>
      <c r="AC84" s="229">
        <f t="shared" si="54"/>
        <v>0.99999900000000008</v>
      </c>
    </row>
    <row r="85" spans="1:29" ht="15.5" x14ac:dyDescent="0.35">
      <c r="A85" s="787"/>
      <c r="B85" s="13" t="str">
        <f t="shared" si="55"/>
        <v>Lighting</v>
      </c>
      <c r="C85" s="336">
        <f>'2M - SGS'!C85</f>
        <v>9.3563999999999994E-2</v>
      </c>
      <c r="D85" s="336">
        <f>'2M - SGS'!D85</f>
        <v>7.2162000000000004E-2</v>
      </c>
      <c r="E85" s="336">
        <f>'2M - SGS'!E85</f>
        <v>7.8372999999999998E-2</v>
      </c>
      <c r="F85" s="336">
        <f>'2M - SGS'!F85</f>
        <v>7.6534000000000005E-2</v>
      </c>
      <c r="G85" s="336">
        <f>'2M - SGS'!G85</f>
        <v>9.4246999999999997E-2</v>
      </c>
      <c r="H85" s="336">
        <f>'2M - SGS'!H85</f>
        <v>7.5599E-2</v>
      </c>
      <c r="I85" s="336">
        <f>'2M - SGS'!I85</f>
        <v>9.6199999999999994E-2</v>
      </c>
      <c r="J85" s="336">
        <f>'2M - SGS'!J85</f>
        <v>7.7077999999999994E-2</v>
      </c>
      <c r="K85" s="336">
        <f>'2M - SGS'!K85</f>
        <v>8.1374000000000002E-2</v>
      </c>
      <c r="L85" s="336">
        <f>'2M - SGS'!L85</f>
        <v>9.4072000000000003E-2</v>
      </c>
      <c r="M85" s="336">
        <f>'2M - SGS'!M85</f>
        <v>7.6706999999999997E-2</v>
      </c>
      <c r="N85" s="336">
        <f>'2M - SGS'!N85</f>
        <v>8.4089999999999998E-2</v>
      </c>
      <c r="O85" s="336">
        <f>'2M - SGS'!O85</f>
        <v>9.3563999999999994E-2</v>
      </c>
      <c r="P85" s="336">
        <f>'2M - SGS'!P85</f>
        <v>7.2162000000000004E-2</v>
      </c>
      <c r="Q85" s="336">
        <f>'2M - SGS'!Q85</f>
        <v>7.8372999999999998E-2</v>
      </c>
      <c r="R85" s="336">
        <f>'2M - SGS'!R85</f>
        <v>7.6534000000000005E-2</v>
      </c>
      <c r="S85" s="336">
        <f>'2M - SGS'!S85</f>
        <v>9.4246999999999997E-2</v>
      </c>
      <c r="T85" s="336">
        <f>'2M - SGS'!T85</f>
        <v>7.5599E-2</v>
      </c>
      <c r="U85" s="336">
        <f>'2M - SGS'!U85</f>
        <v>9.6199999999999994E-2</v>
      </c>
      <c r="V85" s="336">
        <f>'2M - SGS'!V85</f>
        <v>7.7077999999999994E-2</v>
      </c>
      <c r="W85" s="336">
        <f>'2M - SGS'!W85</f>
        <v>8.1374000000000002E-2</v>
      </c>
      <c r="X85" s="336">
        <f>'2M - SGS'!X85</f>
        <v>9.4072000000000003E-2</v>
      </c>
      <c r="Y85" s="336">
        <f>'2M - SGS'!Y85</f>
        <v>7.6706999999999997E-2</v>
      </c>
      <c r="Z85" s="336">
        <f>'2M - SGS'!Z85</f>
        <v>8.4089999999999998E-2</v>
      </c>
      <c r="AA85" s="336">
        <f>'2M - SGS'!AA85</f>
        <v>9.3563999999999994E-2</v>
      </c>
      <c r="AC85" s="229">
        <f t="shared" si="54"/>
        <v>1</v>
      </c>
    </row>
    <row r="86" spans="1:29" ht="15.5" x14ac:dyDescent="0.35">
      <c r="A86" s="787"/>
      <c r="B86" s="13" t="str">
        <f t="shared" si="55"/>
        <v>Miscellaneous</v>
      </c>
      <c r="C86" s="336">
        <f>'2M - SGS'!C86</f>
        <v>8.5109000000000004E-2</v>
      </c>
      <c r="D86" s="336">
        <f>'2M - SGS'!D86</f>
        <v>7.7715000000000006E-2</v>
      </c>
      <c r="E86" s="336">
        <f>'2M - SGS'!E86</f>
        <v>8.6136000000000004E-2</v>
      </c>
      <c r="F86" s="336">
        <f>'2M - SGS'!F86</f>
        <v>7.9796000000000006E-2</v>
      </c>
      <c r="G86" s="336">
        <f>'2M - SGS'!G86</f>
        <v>8.5334999999999994E-2</v>
      </c>
      <c r="H86" s="336">
        <f>'2M - SGS'!H86</f>
        <v>8.1994999999999998E-2</v>
      </c>
      <c r="I86" s="336">
        <f>'2M - SGS'!I86</f>
        <v>8.4098999999999993E-2</v>
      </c>
      <c r="J86" s="336">
        <f>'2M - SGS'!J86</f>
        <v>8.4198999999999996E-2</v>
      </c>
      <c r="K86" s="336">
        <f>'2M - SGS'!K86</f>
        <v>8.2512000000000002E-2</v>
      </c>
      <c r="L86" s="336">
        <f>'2M - SGS'!L86</f>
        <v>8.5277000000000006E-2</v>
      </c>
      <c r="M86" s="336">
        <f>'2M - SGS'!M86</f>
        <v>8.2588999999999996E-2</v>
      </c>
      <c r="N86" s="336">
        <f>'2M - SGS'!N86</f>
        <v>8.5237999999999994E-2</v>
      </c>
      <c r="O86" s="336">
        <f>'2M - SGS'!O86</f>
        <v>8.5109000000000004E-2</v>
      </c>
      <c r="P86" s="336">
        <f>'2M - SGS'!P86</f>
        <v>7.7715000000000006E-2</v>
      </c>
      <c r="Q86" s="336">
        <f>'2M - SGS'!Q86</f>
        <v>8.6136000000000004E-2</v>
      </c>
      <c r="R86" s="336">
        <f>'2M - SGS'!R86</f>
        <v>7.9796000000000006E-2</v>
      </c>
      <c r="S86" s="336">
        <f>'2M - SGS'!S86</f>
        <v>8.5334999999999994E-2</v>
      </c>
      <c r="T86" s="336">
        <f>'2M - SGS'!T86</f>
        <v>8.1994999999999998E-2</v>
      </c>
      <c r="U86" s="336">
        <f>'2M - SGS'!U86</f>
        <v>8.4098999999999993E-2</v>
      </c>
      <c r="V86" s="336">
        <f>'2M - SGS'!V86</f>
        <v>8.4198999999999996E-2</v>
      </c>
      <c r="W86" s="336">
        <f>'2M - SGS'!W86</f>
        <v>8.2512000000000002E-2</v>
      </c>
      <c r="X86" s="336">
        <f>'2M - SGS'!X86</f>
        <v>8.5277000000000006E-2</v>
      </c>
      <c r="Y86" s="336">
        <f>'2M - SGS'!Y86</f>
        <v>8.2588999999999996E-2</v>
      </c>
      <c r="Z86" s="336">
        <f>'2M - SGS'!Z86</f>
        <v>8.5237999999999994E-2</v>
      </c>
      <c r="AA86" s="336">
        <f>'2M - SGS'!AA86</f>
        <v>8.5109000000000004E-2</v>
      </c>
      <c r="AC86" s="229">
        <f t="shared" si="54"/>
        <v>1.0000000000000002</v>
      </c>
    </row>
    <row r="87" spans="1:29" ht="15.5" x14ac:dyDescent="0.35">
      <c r="A87" s="787"/>
      <c r="B87" s="13" t="str">
        <f t="shared" si="55"/>
        <v>Motors</v>
      </c>
      <c r="C87" s="336">
        <f>'2M - SGS'!C87</f>
        <v>8.5109000000000004E-2</v>
      </c>
      <c r="D87" s="336">
        <f>'2M - SGS'!D87</f>
        <v>7.7715000000000006E-2</v>
      </c>
      <c r="E87" s="336">
        <f>'2M - SGS'!E87</f>
        <v>8.6136000000000004E-2</v>
      </c>
      <c r="F87" s="336">
        <f>'2M - SGS'!F87</f>
        <v>7.9796000000000006E-2</v>
      </c>
      <c r="G87" s="336">
        <f>'2M - SGS'!G87</f>
        <v>8.5334999999999994E-2</v>
      </c>
      <c r="H87" s="336">
        <f>'2M - SGS'!H87</f>
        <v>8.1994999999999998E-2</v>
      </c>
      <c r="I87" s="336">
        <f>'2M - SGS'!I87</f>
        <v>8.4098999999999993E-2</v>
      </c>
      <c r="J87" s="336">
        <f>'2M - SGS'!J87</f>
        <v>8.4198999999999996E-2</v>
      </c>
      <c r="K87" s="336">
        <f>'2M - SGS'!K87</f>
        <v>8.2512000000000002E-2</v>
      </c>
      <c r="L87" s="336">
        <f>'2M - SGS'!L87</f>
        <v>8.5277000000000006E-2</v>
      </c>
      <c r="M87" s="336">
        <f>'2M - SGS'!M87</f>
        <v>8.2588999999999996E-2</v>
      </c>
      <c r="N87" s="336">
        <f>'2M - SGS'!N87</f>
        <v>8.5237999999999994E-2</v>
      </c>
      <c r="O87" s="336">
        <f>'2M - SGS'!O87</f>
        <v>8.5109000000000004E-2</v>
      </c>
      <c r="P87" s="336">
        <f>'2M - SGS'!P87</f>
        <v>7.7715000000000006E-2</v>
      </c>
      <c r="Q87" s="336">
        <f>'2M - SGS'!Q87</f>
        <v>8.6136000000000004E-2</v>
      </c>
      <c r="R87" s="336">
        <f>'2M - SGS'!R87</f>
        <v>7.9796000000000006E-2</v>
      </c>
      <c r="S87" s="336">
        <f>'2M - SGS'!S87</f>
        <v>8.5334999999999994E-2</v>
      </c>
      <c r="T87" s="336">
        <f>'2M - SGS'!T87</f>
        <v>8.1994999999999998E-2</v>
      </c>
      <c r="U87" s="336">
        <f>'2M - SGS'!U87</f>
        <v>8.4098999999999993E-2</v>
      </c>
      <c r="V87" s="336">
        <f>'2M - SGS'!V87</f>
        <v>8.4198999999999996E-2</v>
      </c>
      <c r="W87" s="336">
        <f>'2M - SGS'!W87</f>
        <v>8.2512000000000002E-2</v>
      </c>
      <c r="X87" s="336">
        <f>'2M - SGS'!X87</f>
        <v>8.5277000000000006E-2</v>
      </c>
      <c r="Y87" s="336">
        <f>'2M - SGS'!Y87</f>
        <v>8.2588999999999996E-2</v>
      </c>
      <c r="Z87" s="336">
        <f>'2M - SGS'!Z87</f>
        <v>8.5237999999999994E-2</v>
      </c>
      <c r="AA87" s="336">
        <f>'2M - SGS'!AA87</f>
        <v>8.5109000000000004E-2</v>
      </c>
      <c r="AC87" s="229">
        <f t="shared" si="54"/>
        <v>1.0000000000000002</v>
      </c>
    </row>
    <row r="88" spans="1:29" ht="15.5" x14ac:dyDescent="0.35">
      <c r="A88" s="787"/>
      <c r="B88" s="13" t="str">
        <f t="shared" si="55"/>
        <v>Process</v>
      </c>
      <c r="C88" s="336">
        <f>'2M - SGS'!C88</f>
        <v>8.5109000000000004E-2</v>
      </c>
      <c r="D88" s="336">
        <f>'2M - SGS'!D88</f>
        <v>7.7715000000000006E-2</v>
      </c>
      <c r="E88" s="336">
        <f>'2M - SGS'!E88</f>
        <v>8.6136000000000004E-2</v>
      </c>
      <c r="F88" s="336">
        <f>'2M - SGS'!F88</f>
        <v>7.9796000000000006E-2</v>
      </c>
      <c r="G88" s="336">
        <f>'2M - SGS'!G88</f>
        <v>8.5334999999999994E-2</v>
      </c>
      <c r="H88" s="336">
        <f>'2M - SGS'!H88</f>
        <v>8.1994999999999998E-2</v>
      </c>
      <c r="I88" s="336">
        <f>'2M - SGS'!I88</f>
        <v>8.4098999999999993E-2</v>
      </c>
      <c r="J88" s="336">
        <f>'2M - SGS'!J88</f>
        <v>8.4198999999999996E-2</v>
      </c>
      <c r="K88" s="336">
        <f>'2M - SGS'!K88</f>
        <v>8.2512000000000002E-2</v>
      </c>
      <c r="L88" s="336">
        <f>'2M - SGS'!L88</f>
        <v>8.5277000000000006E-2</v>
      </c>
      <c r="M88" s="336">
        <f>'2M - SGS'!M88</f>
        <v>8.2588999999999996E-2</v>
      </c>
      <c r="N88" s="336">
        <f>'2M - SGS'!N88</f>
        <v>8.5237999999999994E-2</v>
      </c>
      <c r="O88" s="336">
        <f>'2M - SGS'!O88</f>
        <v>8.5109000000000004E-2</v>
      </c>
      <c r="P88" s="336">
        <f>'2M - SGS'!P88</f>
        <v>7.7715000000000006E-2</v>
      </c>
      <c r="Q88" s="336">
        <f>'2M - SGS'!Q88</f>
        <v>8.6136000000000004E-2</v>
      </c>
      <c r="R88" s="336">
        <f>'2M - SGS'!R88</f>
        <v>7.9796000000000006E-2</v>
      </c>
      <c r="S88" s="336">
        <f>'2M - SGS'!S88</f>
        <v>8.5334999999999994E-2</v>
      </c>
      <c r="T88" s="336">
        <f>'2M - SGS'!T88</f>
        <v>8.1994999999999998E-2</v>
      </c>
      <c r="U88" s="336">
        <f>'2M - SGS'!U88</f>
        <v>8.4098999999999993E-2</v>
      </c>
      <c r="V88" s="336">
        <f>'2M - SGS'!V88</f>
        <v>8.4198999999999996E-2</v>
      </c>
      <c r="W88" s="336">
        <f>'2M - SGS'!W88</f>
        <v>8.2512000000000002E-2</v>
      </c>
      <c r="X88" s="336">
        <f>'2M - SGS'!X88</f>
        <v>8.5277000000000006E-2</v>
      </c>
      <c r="Y88" s="336">
        <f>'2M - SGS'!Y88</f>
        <v>8.2588999999999996E-2</v>
      </c>
      <c r="Z88" s="336">
        <f>'2M - SGS'!Z88</f>
        <v>8.5237999999999994E-2</v>
      </c>
      <c r="AA88" s="336">
        <f>'2M - SGS'!AA88</f>
        <v>8.5109000000000004E-2</v>
      </c>
      <c r="AC88" s="229">
        <f t="shared" si="54"/>
        <v>1.0000000000000002</v>
      </c>
    </row>
    <row r="89" spans="1:29" ht="15.5" x14ac:dyDescent="0.35">
      <c r="A89" s="787"/>
      <c r="B89" s="13" t="str">
        <f t="shared" si="55"/>
        <v>Refrigeration</v>
      </c>
      <c r="C89" s="336">
        <f>'2M - SGS'!C89</f>
        <v>8.3486000000000005E-2</v>
      </c>
      <c r="D89" s="336">
        <f>'2M - SGS'!D89</f>
        <v>7.6158000000000003E-2</v>
      </c>
      <c r="E89" s="336">
        <f>'2M - SGS'!E89</f>
        <v>8.3346000000000003E-2</v>
      </c>
      <c r="F89" s="336">
        <f>'2M - SGS'!F89</f>
        <v>8.0782999999999994E-2</v>
      </c>
      <c r="G89" s="336">
        <f>'2M - SGS'!G89</f>
        <v>8.5133E-2</v>
      </c>
      <c r="H89" s="336">
        <f>'2M - SGS'!H89</f>
        <v>8.4294999999999995E-2</v>
      </c>
      <c r="I89" s="336">
        <f>'2M - SGS'!I89</f>
        <v>8.7456999999999993E-2</v>
      </c>
      <c r="J89" s="336">
        <f>'2M - SGS'!J89</f>
        <v>8.7230000000000002E-2</v>
      </c>
      <c r="K89" s="336">
        <f>'2M - SGS'!K89</f>
        <v>8.3319000000000004E-2</v>
      </c>
      <c r="L89" s="336">
        <f>'2M - SGS'!L89</f>
        <v>8.4562999999999999E-2</v>
      </c>
      <c r="M89" s="336">
        <f>'2M - SGS'!M89</f>
        <v>8.1112000000000004E-2</v>
      </c>
      <c r="N89" s="336">
        <f>'2M - SGS'!N89</f>
        <v>8.3118999999999998E-2</v>
      </c>
      <c r="O89" s="336">
        <f>'2M - SGS'!O89</f>
        <v>8.3486000000000005E-2</v>
      </c>
      <c r="P89" s="336">
        <f>'2M - SGS'!P89</f>
        <v>7.6158000000000003E-2</v>
      </c>
      <c r="Q89" s="336">
        <f>'2M - SGS'!Q89</f>
        <v>8.3346000000000003E-2</v>
      </c>
      <c r="R89" s="336">
        <f>'2M - SGS'!R89</f>
        <v>8.0782999999999994E-2</v>
      </c>
      <c r="S89" s="336">
        <f>'2M - SGS'!S89</f>
        <v>8.5133E-2</v>
      </c>
      <c r="T89" s="336">
        <f>'2M - SGS'!T89</f>
        <v>8.4294999999999995E-2</v>
      </c>
      <c r="U89" s="336">
        <f>'2M - SGS'!U89</f>
        <v>8.7456999999999993E-2</v>
      </c>
      <c r="V89" s="336">
        <f>'2M - SGS'!V89</f>
        <v>8.7230000000000002E-2</v>
      </c>
      <c r="W89" s="336">
        <f>'2M - SGS'!W89</f>
        <v>8.3319000000000004E-2</v>
      </c>
      <c r="X89" s="336">
        <f>'2M - SGS'!X89</f>
        <v>8.4562999999999999E-2</v>
      </c>
      <c r="Y89" s="336">
        <f>'2M - SGS'!Y89</f>
        <v>8.1112000000000004E-2</v>
      </c>
      <c r="Z89" s="336">
        <f>'2M - SGS'!Z89</f>
        <v>8.3118999999999998E-2</v>
      </c>
      <c r="AA89" s="336">
        <f>'2M - SGS'!AA89</f>
        <v>8.3486000000000005E-2</v>
      </c>
      <c r="AC89" s="229">
        <f t="shared" si="54"/>
        <v>1.0000010000000001</v>
      </c>
    </row>
    <row r="90" spans="1:29" ht="16" thickBot="1" x14ac:dyDescent="0.4">
      <c r="A90" s="788"/>
      <c r="B90" s="14" t="str">
        <f t="shared" si="55"/>
        <v>Water Heating</v>
      </c>
      <c r="C90" s="341">
        <f>'2M - SGS'!C90</f>
        <v>0.108255</v>
      </c>
      <c r="D90" s="341">
        <f>'2M - SGS'!D90</f>
        <v>9.1078000000000006E-2</v>
      </c>
      <c r="E90" s="341">
        <f>'2M - SGS'!E90</f>
        <v>8.5239999999999996E-2</v>
      </c>
      <c r="F90" s="341">
        <f>'2M - SGS'!F90</f>
        <v>7.2980000000000003E-2</v>
      </c>
      <c r="G90" s="341">
        <f>'2M - SGS'!G90</f>
        <v>7.9849000000000003E-2</v>
      </c>
      <c r="H90" s="341">
        <f>'2M - SGS'!H90</f>
        <v>7.2720999999999994E-2</v>
      </c>
      <c r="I90" s="341">
        <f>'2M - SGS'!I90</f>
        <v>7.4929999999999997E-2</v>
      </c>
      <c r="J90" s="341">
        <f>'2M - SGS'!J90</f>
        <v>7.5861999999999999E-2</v>
      </c>
      <c r="K90" s="341">
        <f>'2M - SGS'!K90</f>
        <v>7.5733999999999996E-2</v>
      </c>
      <c r="L90" s="341">
        <f>'2M - SGS'!L90</f>
        <v>8.2808000000000007E-2</v>
      </c>
      <c r="M90" s="341">
        <f>'2M - SGS'!M90</f>
        <v>8.6345000000000005E-2</v>
      </c>
      <c r="N90" s="341">
        <f>'2M - SGS'!N90</f>
        <v>9.4200000000000006E-2</v>
      </c>
      <c r="O90" s="341">
        <f>'2M - SGS'!O90</f>
        <v>0.108255</v>
      </c>
      <c r="P90" s="341">
        <f>'2M - SGS'!P90</f>
        <v>9.1078000000000006E-2</v>
      </c>
      <c r="Q90" s="341">
        <f>'2M - SGS'!Q90</f>
        <v>8.5239999999999996E-2</v>
      </c>
      <c r="R90" s="341">
        <f>'2M - SGS'!R90</f>
        <v>7.2980000000000003E-2</v>
      </c>
      <c r="S90" s="341">
        <f>'2M - SGS'!S90</f>
        <v>7.9849000000000003E-2</v>
      </c>
      <c r="T90" s="341">
        <f>'2M - SGS'!T90</f>
        <v>7.2720999999999994E-2</v>
      </c>
      <c r="U90" s="341">
        <f>'2M - SGS'!U90</f>
        <v>7.4929999999999997E-2</v>
      </c>
      <c r="V90" s="341">
        <f>'2M - SGS'!V90</f>
        <v>7.5861999999999999E-2</v>
      </c>
      <c r="W90" s="341">
        <f>'2M - SGS'!W90</f>
        <v>7.5733999999999996E-2</v>
      </c>
      <c r="X90" s="341">
        <f>'2M - SGS'!X90</f>
        <v>8.2808000000000007E-2</v>
      </c>
      <c r="Y90" s="341">
        <f>'2M - SGS'!Y90</f>
        <v>8.6345000000000005E-2</v>
      </c>
      <c r="Z90" s="341">
        <f>'2M - SGS'!Z90</f>
        <v>9.4200000000000006E-2</v>
      </c>
      <c r="AA90" s="341">
        <f>'2M - SGS'!AA90</f>
        <v>0.108255</v>
      </c>
      <c r="AC90" s="229">
        <f t="shared" si="54"/>
        <v>1.0000020000000001</v>
      </c>
    </row>
    <row r="91" spans="1:29" ht="15" thickBot="1" x14ac:dyDescent="0.4">
      <c r="AC91" s="213" t="s">
        <v>192</v>
      </c>
    </row>
    <row r="92" spans="1:29" ht="15" customHeight="1" thickBot="1" x14ac:dyDescent="0.4">
      <c r="A92" s="827" t="s">
        <v>28</v>
      </c>
      <c r="B92" s="287" t="s">
        <v>31</v>
      </c>
      <c r="C92" s="156">
        <f>C$4</f>
        <v>44562</v>
      </c>
      <c r="D92" s="156">
        <f t="shared" ref="D92:AA92" si="56">D$4</f>
        <v>44593</v>
      </c>
      <c r="E92" s="156">
        <f t="shared" si="56"/>
        <v>44621</v>
      </c>
      <c r="F92" s="156">
        <f t="shared" si="56"/>
        <v>44652</v>
      </c>
      <c r="G92" s="156">
        <f t="shared" si="56"/>
        <v>44682</v>
      </c>
      <c r="H92" s="156">
        <f t="shared" si="56"/>
        <v>44713</v>
      </c>
      <c r="I92" s="156">
        <f t="shared" si="56"/>
        <v>44743</v>
      </c>
      <c r="J92" s="156">
        <f t="shared" si="56"/>
        <v>44774</v>
      </c>
      <c r="K92" s="156">
        <f t="shared" si="56"/>
        <v>44805</v>
      </c>
      <c r="L92" s="156">
        <f t="shared" si="56"/>
        <v>44835</v>
      </c>
      <c r="M92" s="156">
        <f t="shared" si="56"/>
        <v>44866</v>
      </c>
      <c r="N92" s="156">
        <f t="shared" si="56"/>
        <v>44896</v>
      </c>
      <c r="O92" s="156">
        <f t="shared" si="56"/>
        <v>44927</v>
      </c>
      <c r="P92" s="156">
        <f t="shared" si="56"/>
        <v>44958</v>
      </c>
      <c r="Q92" s="156">
        <f t="shared" si="56"/>
        <v>44986</v>
      </c>
      <c r="R92" s="156">
        <f t="shared" si="56"/>
        <v>45017</v>
      </c>
      <c r="S92" s="156">
        <f t="shared" si="56"/>
        <v>45047</v>
      </c>
      <c r="T92" s="156">
        <f t="shared" si="56"/>
        <v>45078</v>
      </c>
      <c r="U92" s="156">
        <f t="shared" si="56"/>
        <v>45108</v>
      </c>
      <c r="V92" s="156">
        <f t="shared" si="56"/>
        <v>45139</v>
      </c>
      <c r="W92" s="156">
        <f t="shared" si="56"/>
        <v>45170</v>
      </c>
      <c r="X92" s="156">
        <f t="shared" si="56"/>
        <v>45200</v>
      </c>
      <c r="Y92" s="156">
        <f t="shared" si="56"/>
        <v>45231</v>
      </c>
      <c r="Z92" s="156">
        <f t="shared" si="56"/>
        <v>45261</v>
      </c>
      <c r="AA92" s="156">
        <f t="shared" si="56"/>
        <v>45292</v>
      </c>
    </row>
    <row r="93" spans="1:29" ht="15.75" customHeight="1" x14ac:dyDescent="0.35">
      <c r="A93" s="828"/>
      <c r="B93" s="11" t="s">
        <v>20</v>
      </c>
      <c r="C93" s="321">
        <f>'3M - LGS'!C93</f>
        <v>3.2899999999999999E-2</v>
      </c>
      <c r="D93" s="321">
        <f>'3M - LGS'!D93</f>
        <v>3.3628999999999999E-2</v>
      </c>
      <c r="E93" s="570">
        <f>'3M - LGS'!E93</f>
        <v>3.8399999999999997E-2</v>
      </c>
      <c r="F93" s="570">
        <f>'3M - LGS'!F93</f>
        <v>3.9986000000000001E-2</v>
      </c>
      <c r="G93" s="570">
        <f>'3M - LGS'!G93</f>
        <v>4.1888000000000002E-2</v>
      </c>
      <c r="H93" s="570">
        <f>'3M - LGS'!H93</f>
        <v>7.8059000000000003E-2</v>
      </c>
      <c r="I93" s="570">
        <f>'3M - LGS'!I93</f>
        <v>7.3399000000000006E-2</v>
      </c>
      <c r="J93" s="570">
        <f>'3M - LGS'!J93</f>
        <v>7.5392000000000001E-2</v>
      </c>
      <c r="K93" s="570">
        <f>'3M - LGS'!K93</f>
        <v>7.4381000000000003E-2</v>
      </c>
      <c r="L93" s="570">
        <f>'3M - LGS'!L93</f>
        <v>4.0177999999999998E-2</v>
      </c>
      <c r="M93" s="570">
        <f>'3M - LGS'!M93</f>
        <v>4.0493000000000001E-2</v>
      </c>
      <c r="N93" s="570">
        <f>'3M - LGS'!N93</f>
        <v>3.8906999999999997E-2</v>
      </c>
      <c r="O93" s="570">
        <f>'3M - LGS'!O93</f>
        <v>3.7309000000000002E-2</v>
      </c>
      <c r="P93" s="570">
        <f>'3M - LGS'!P93</f>
        <v>3.7734999999999998E-2</v>
      </c>
      <c r="Q93" s="570">
        <f>'3M - LGS'!Q93</f>
        <v>3.8399999999999997E-2</v>
      </c>
      <c r="R93" s="570">
        <f>'3M - LGS'!R93</f>
        <v>3.9986000000000001E-2</v>
      </c>
      <c r="S93" s="570">
        <f>'3M - LGS'!S93</f>
        <v>4.1888000000000002E-2</v>
      </c>
      <c r="T93" s="570">
        <f>'3M - LGS'!T93</f>
        <v>7.8059000000000003E-2</v>
      </c>
      <c r="U93" s="570">
        <f>'3M - LGS'!U93</f>
        <v>7.3399000000000006E-2</v>
      </c>
      <c r="V93" s="570">
        <f>'3M - LGS'!V93</f>
        <v>7.5392000000000001E-2</v>
      </c>
      <c r="W93" s="570">
        <f>'3M - LGS'!W93</f>
        <v>7.4381000000000003E-2</v>
      </c>
      <c r="X93" s="570">
        <f>'3M - LGS'!X93</f>
        <v>4.0177999999999998E-2</v>
      </c>
      <c r="Y93" s="570">
        <f>'3M - LGS'!Y93</f>
        <v>4.0493000000000001E-2</v>
      </c>
      <c r="Z93" s="570">
        <f>'3M - LGS'!Z93</f>
        <v>3.8906999999999997E-2</v>
      </c>
      <c r="AA93" s="570">
        <f>'3M - LGS'!AA93</f>
        <v>3.7309000000000002E-2</v>
      </c>
      <c r="AC93" s="213" t="s">
        <v>193</v>
      </c>
    </row>
    <row r="94" spans="1:29" x14ac:dyDescent="0.35">
      <c r="A94" s="828"/>
      <c r="B94" s="11" t="s">
        <v>0</v>
      </c>
      <c r="C94" s="321">
        <f>'3M - LGS'!C94</f>
        <v>3.4639999999999997E-2</v>
      </c>
      <c r="D94" s="321">
        <f>'3M - LGS'!D94</f>
        <v>3.6375999999999999E-2</v>
      </c>
      <c r="E94" s="570">
        <f>'3M - LGS'!E94</f>
        <v>4.2527000000000002E-2</v>
      </c>
      <c r="F94" s="570">
        <f>'3M - LGS'!F94</f>
        <v>4.2639999999999997E-2</v>
      </c>
      <c r="G94" s="570">
        <f>'3M - LGS'!G94</f>
        <v>4.7012999999999999E-2</v>
      </c>
      <c r="H94" s="570">
        <f>'3M - LGS'!H94</f>
        <v>9.5856999999999998E-2</v>
      </c>
      <c r="I94" s="570">
        <f>'3M - LGS'!I94</f>
        <v>8.7961999999999999E-2</v>
      </c>
      <c r="J94" s="570">
        <f>'3M - LGS'!J94</f>
        <v>9.2041999999999999E-2</v>
      </c>
      <c r="K94" s="570">
        <f>'3M - LGS'!K94</f>
        <v>9.3056E-2</v>
      </c>
      <c r="L94" s="570">
        <f>'3M - LGS'!L94</f>
        <v>4.3665000000000002E-2</v>
      </c>
      <c r="M94" s="570">
        <f>'3M - LGS'!M94</f>
        <v>4.4187999999999998E-2</v>
      </c>
      <c r="N94" s="570">
        <f>'3M - LGS'!N94</f>
        <v>4.1578999999999998E-2</v>
      </c>
      <c r="O94" s="570">
        <f>'3M - LGS'!O94</f>
        <v>4.0160000000000001E-2</v>
      </c>
      <c r="P94" s="570">
        <f>'3M - LGS'!P94</f>
        <v>4.1161999999999997E-2</v>
      </c>
      <c r="Q94" s="570">
        <f>'3M - LGS'!Q94</f>
        <v>4.2527000000000002E-2</v>
      </c>
      <c r="R94" s="570">
        <f>'3M - LGS'!R94</f>
        <v>4.2639999999999997E-2</v>
      </c>
      <c r="S94" s="570">
        <f>'3M - LGS'!S94</f>
        <v>4.7012999999999999E-2</v>
      </c>
      <c r="T94" s="570">
        <f>'3M - LGS'!T94</f>
        <v>9.5856999999999998E-2</v>
      </c>
      <c r="U94" s="570">
        <f>'3M - LGS'!U94</f>
        <v>8.7961999999999999E-2</v>
      </c>
      <c r="V94" s="570">
        <f>'3M - LGS'!V94</f>
        <v>9.2041999999999999E-2</v>
      </c>
      <c r="W94" s="570">
        <f>'3M - LGS'!W94</f>
        <v>9.3056E-2</v>
      </c>
      <c r="X94" s="570">
        <f>'3M - LGS'!X94</f>
        <v>4.3665000000000002E-2</v>
      </c>
      <c r="Y94" s="570">
        <f>'3M - LGS'!Y94</f>
        <v>4.4187999999999998E-2</v>
      </c>
      <c r="Z94" s="570">
        <f>'3M - LGS'!Z94</f>
        <v>4.1578999999999998E-2</v>
      </c>
      <c r="AA94" s="570">
        <f>'3M - LGS'!AA94</f>
        <v>4.0160000000000001E-2</v>
      </c>
      <c r="AC94" s="213" t="s">
        <v>201</v>
      </c>
    </row>
    <row r="95" spans="1:29" x14ac:dyDescent="0.35">
      <c r="A95" s="828"/>
      <c r="B95" s="11" t="s">
        <v>21</v>
      </c>
      <c r="C95" s="321">
        <f>'3M - LGS'!C95</f>
        <v>3.3316999999999999E-2</v>
      </c>
      <c r="D95" s="321">
        <f>'3M - LGS'!D95</f>
        <v>3.3644E-2</v>
      </c>
      <c r="E95" s="570">
        <f>'3M - LGS'!E95</f>
        <v>3.9269999999999999E-2</v>
      </c>
      <c r="F95" s="570">
        <f>'3M - LGS'!F95</f>
        <v>4.2201000000000002E-2</v>
      </c>
      <c r="G95" s="570">
        <f>'3M - LGS'!G95</f>
        <v>4.3770000000000003E-2</v>
      </c>
      <c r="H95" s="570">
        <f>'3M - LGS'!H95</f>
        <v>8.3545999999999995E-2</v>
      </c>
      <c r="I95" s="570">
        <f>'3M - LGS'!I95</f>
        <v>7.8423999999999994E-2</v>
      </c>
      <c r="J95" s="570">
        <f>'3M - LGS'!J95</f>
        <v>8.0908999999999995E-2</v>
      </c>
      <c r="K95" s="570">
        <f>'3M - LGS'!K95</f>
        <v>7.8895000000000007E-2</v>
      </c>
      <c r="L95" s="570">
        <f>'3M - LGS'!L95</f>
        <v>4.1924000000000003E-2</v>
      </c>
      <c r="M95" s="570">
        <f>'3M - LGS'!M95</f>
        <v>4.1909000000000002E-2</v>
      </c>
      <c r="N95" s="570">
        <f>'3M - LGS'!N95</f>
        <v>4.0132000000000001E-2</v>
      </c>
      <c r="O95" s="570">
        <f>'3M - LGS'!O95</f>
        <v>3.8309000000000003E-2</v>
      </c>
      <c r="P95" s="570">
        <f>'3M - LGS'!P95</f>
        <v>3.8567999999999998E-2</v>
      </c>
      <c r="Q95" s="570">
        <f>'3M - LGS'!Q95</f>
        <v>3.9269999999999999E-2</v>
      </c>
      <c r="R95" s="570">
        <f>'3M - LGS'!R95</f>
        <v>4.2201000000000002E-2</v>
      </c>
      <c r="S95" s="570">
        <f>'3M - LGS'!S95</f>
        <v>4.3770000000000003E-2</v>
      </c>
      <c r="T95" s="570">
        <f>'3M - LGS'!T95</f>
        <v>8.3545999999999995E-2</v>
      </c>
      <c r="U95" s="570">
        <f>'3M - LGS'!U95</f>
        <v>7.8423999999999994E-2</v>
      </c>
      <c r="V95" s="570">
        <f>'3M - LGS'!V95</f>
        <v>8.0908999999999995E-2</v>
      </c>
      <c r="W95" s="570">
        <f>'3M - LGS'!W95</f>
        <v>7.8895000000000007E-2</v>
      </c>
      <c r="X95" s="570">
        <f>'3M - LGS'!X95</f>
        <v>4.1924000000000003E-2</v>
      </c>
      <c r="Y95" s="570">
        <f>'3M - LGS'!Y95</f>
        <v>4.1909000000000002E-2</v>
      </c>
      <c r="Z95" s="570">
        <f>'3M - LGS'!Z95</f>
        <v>4.0132000000000001E-2</v>
      </c>
      <c r="AA95" s="570">
        <f>'3M - LGS'!AA95</f>
        <v>3.8309000000000003E-2</v>
      </c>
    </row>
    <row r="96" spans="1:29" x14ac:dyDescent="0.35">
      <c r="A96" s="828"/>
      <c r="B96" s="11" t="s">
        <v>1</v>
      </c>
      <c r="C96" s="321">
        <f>'3M - LGS'!C96</f>
        <v>2.5860999999999999E-2</v>
      </c>
      <c r="D96" s="321">
        <f>'3M - LGS'!D96</f>
        <v>2.6527999999999999E-2</v>
      </c>
      <c r="E96" s="570">
        <f>'3M - LGS'!E96</f>
        <v>3.9697000000000003E-2</v>
      </c>
      <c r="F96" s="570">
        <f>'3M - LGS'!F96</f>
        <v>4.7393999999999999E-2</v>
      </c>
      <c r="G96" s="570">
        <f>'3M - LGS'!G96</f>
        <v>5.3057E-2</v>
      </c>
      <c r="H96" s="570">
        <f>'3M - LGS'!H96</f>
        <v>9.6768999999999994E-2</v>
      </c>
      <c r="I96" s="570">
        <f>'3M - LGS'!I96</f>
        <v>8.8381000000000001E-2</v>
      </c>
      <c r="J96" s="570">
        <f>'3M - LGS'!J96</f>
        <v>9.2607999999999996E-2</v>
      </c>
      <c r="K96" s="570">
        <f>'3M - LGS'!K96</f>
        <v>9.6897999999999998E-2</v>
      </c>
      <c r="L96" s="570">
        <f>'3M - LGS'!L96</f>
        <v>4.8348000000000002E-2</v>
      </c>
      <c r="M96" s="570">
        <f>'3M - LGS'!M96</f>
        <v>4.7794999999999997E-2</v>
      </c>
      <c r="N96" s="570">
        <f>'3M - LGS'!N96</f>
        <v>4.0001000000000002E-2</v>
      </c>
      <c r="O96" s="570">
        <f>'3M - LGS'!O96</f>
        <v>3.7989000000000002E-2</v>
      </c>
      <c r="P96" s="570">
        <f>'3M - LGS'!P96</f>
        <v>3.8843999999999997E-2</v>
      </c>
      <c r="Q96" s="570">
        <f>'3M - LGS'!Q96</f>
        <v>3.9697000000000003E-2</v>
      </c>
      <c r="R96" s="570">
        <f>'3M - LGS'!R96</f>
        <v>4.7393999999999999E-2</v>
      </c>
      <c r="S96" s="570">
        <f>'3M - LGS'!S96</f>
        <v>5.3057E-2</v>
      </c>
      <c r="T96" s="570">
        <f>'3M - LGS'!T96</f>
        <v>9.6768999999999994E-2</v>
      </c>
      <c r="U96" s="570">
        <f>'3M - LGS'!U96</f>
        <v>8.8381000000000001E-2</v>
      </c>
      <c r="V96" s="570">
        <f>'3M - LGS'!V96</f>
        <v>9.2607999999999996E-2</v>
      </c>
      <c r="W96" s="570">
        <f>'3M - LGS'!W96</f>
        <v>9.6897999999999998E-2</v>
      </c>
      <c r="X96" s="570">
        <f>'3M - LGS'!X96</f>
        <v>4.8348000000000002E-2</v>
      </c>
      <c r="Y96" s="570">
        <f>'3M - LGS'!Y96</f>
        <v>4.7794999999999997E-2</v>
      </c>
      <c r="Z96" s="570">
        <f>'3M - LGS'!Z96</f>
        <v>4.0001000000000002E-2</v>
      </c>
      <c r="AA96" s="570">
        <f>'3M - LGS'!AA96</f>
        <v>3.7989000000000002E-2</v>
      </c>
    </row>
    <row r="97" spans="1:27" x14ac:dyDescent="0.35">
      <c r="A97" s="828"/>
      <c r="B97" s="11" t="s">
        <v>22</v>
      </c>
      <c r="C97" s="321">
        <f>'3M - LGS'!C97</f>
        <v>2.5881000000000001E-2</v>
      </c>
      <c r="D97" s="321">
        <f>'3M - LGS'!D97</f>
        <v>2.6544000000000002E-2</v>
      </c>
      <c r="E97" s="570">
        <f>'3M - LGS'!E97</f>
        <v>3.0325999999999999E-2</v>
      </c>
      <c r="F97" s="570">
        <f>'3M - LGS'!F97</f>
        <v>3.1985E-2</v>
      </c>
      <c r="G97" s="570">
        <f>'3M - LGS'!G97</f>
        <v>3.2126000000000002E-2</v>
      </c>
      <c r="H97" s="570">
        <f>'3M - LGS'!H97</f>
        <v>5.2953E-2</v>
      </c>
      <c r="I97" s="570">
        <f>'3M - LGS'!I97</f>
        <v>4.9581E-2</v>
      </c>
      <c r="J97" s="570">
        <f>'3M - LGS'!J97</f>
        <v>5.0102000000000001E-2</v>
      </c>
      <c r="K97" s="570">
        <f>'3M - LGS'!K97</f>
        <v>5.1368999999999998E-2</v>
      </c>
      <c r="L97" s="570">
        <f>'3M - LGS'!L97</f>
        <v>3.1073E-2</v>
      </c>
      <c r="M97" s="570">
        <f>'3M - LGS'!M97</f>
        <v>3.1452000000000001E-2</v>
      </c>
      <c r="N97" s="570">
        <f>'3M - LGS'!N97</f>
        <v>3.0643E-2</v>
      </c>
      <c r="O97" s="570">
        <f>'3M - LGS'!O97</f>
        <v>2.9585E-2</v>
      </c>
      <c r="P97" s="570">
        <f>'3M - LGS'!P97</f>
        <v>2.9943000000000001E-2</v>
      </c>
      <c r="Q97" s="570">
        <f>'3M - LGS'!Q97</f>
        <v>3.0325999999999999E-2</v>
      </c>
      <c r="R97" s="570">
        <f>'3M - LGS'!R97</f>
        <v>3.1985E-2</v>
      </c>
      <c r="S97" s="570">
        <f>'3M - LGS'!S97</f>
        <v>3.2126000000000002E-2</v>
      </c>
      <c r="T97" s="570">
        <f>'3M - LGS'!T97</f>
        <v>5.2953E-2</v>
      </c>
      <c r="U97" s="570">
        <f>'3M - LGS'!U97</f>
        <v>4.9581E-2</v>
      </c>
      <c r="V97" s="570">
        <f>'3M - LGS'!V97</f>
        <v>5.0102000000000001E-2</v>
      </c>
      <c r="W97" s="570">
        <f>'3M - LGS'!W97</f>
        <v>5.1368999999999998E-2</v>
      </c>
      <c r="X97" s="570">
        <f>'3M - LGS'!X97</f>
        <v>3.1073E-2</v>
      </c>
      <c r="Y97" s="570">
        <f>'3M - LGS'!Y97</f>
        <v>3.1452000000000001E-2</v>
      </c>
      <c r="Z97" s="570">
        <f>'3M - LGS'!Z97</f>
        <v>3.0643E-2</v>
      </c>
      <c r="AA97" s="570">
        <f>'3M - LGS'!AA97</f>
        <v>2.9585E-2</v>
      </c>
    </row>
    <row r="98" spans="1:27" x14ac:dyDescent="0.35">
      <c r="A98" s="828"/>
      <c r="B98" s="11" t="s">
        <v>9</v>
      </c>
      <c r="C98" s="321">
        <f>'3M - LGS'!C98</f>
        <v>3.4639999999999997E-2</v>
      </c>
      <c r="D98" s="321">
        <f>'3M - LGS'!D98</f>
        <v>3.6391E-2</v>
      </c>
      <c r="E98" s="570">
        <f>'3M - LGS'!E98</f>
        <v>4.0448999999999999E-2</v>
      </c>
      <c r="F98" s="570">
        <f>'3M - LGS'!F98</f>
        <v>4.1125000000000002E-2</v>
      </c>
      <c r="G98" s="570">
        <f>'3M - LGS'!G98</f>
        <v>4.1331E-2</v>
      </c>
      <c r="H98" s="570">
        <f>'3M - LGS'!H98</f>
        <v>5.2465999999999999E-2</v>
      </c>
      <c r="I98" s="570">
        <f>'3M - LGS'!I98</f>
        <v>4.9121999999999999E-2</v>
      </c>
      <c r="J98" s="570">
        <f>'3M - LGS'!J98</f>
        <v>4.9611000000000002E-2</v>
      </c>
      <c r="K98" s="570">
        <f>'3M - LGS'!K98</f>
        <v>7.6652999999999999E-2</v>
      </c>
      <c r="L98" s="570">
        <f>'3M - LGS'!L98</f>
        <v>4.0395E-2</v>
      </c>
      <c r="M98" s="570">
        <f>'3M - LGS'!M98</f>
        <v>4.1298000000000001E-2</v>
      </c>
      <c r="N98" s="570">
        <f>'3M - LGS'!N98</f>
        <v>3.9198999999999998E-2</v>
      </c>
      <c r="O98" s="570">
        <f>'3M - LGS'!O98</f>
        <v>3.8060999999999998E-2</v>
      </c>
      <c r="P98" s="570">
        <f>'3M - LGS'!P98</f>
        <v>3.8934000000000003E-2</v>
      </c>
      <c r="Q98" s="570">
        <f>'3M - LGS'!Q98</f>
        <v>4.0448999999999999E-2</v>
      </c>
      <c r="R98" s="570">
        <f>'3M - LGS'!R98</f>
        <v>4.1125000000000002E-2</v>
      </c>
      <c r="S98" s="570">
        <f>'3M - LGS'!S98</f>
        <v>4.1331E-2</v>
      </c>
      <c r="T98" s="570">
        <f>'3M - LGS'!T98</f>
        <v>5.2465999999999999E-2</v>
      </c>
      <c r="U98" s="570">
        <f>'3M - LGS'!U98</f>
        <v>4.9121999999999999E-2</v>
      </c>
      <c r="V98" s="570">
        <f>'3M - LGS'!V98</f>
        <v>4.9611000000000002E-2</v>
      </c>
      <c r="W98" s="570">
        <f>'3M - LGS'!W98</f>
        <v>7.6652999999999999E-2</v>
      </c>
      <c r="X98" s="570">
        <f>'3M - LGS'!X98</f>
        <v>4.0395E-2</v>
      </c>
      <c r="Y98" s="570">
        <f>'3M - LGS'!Y98</f>
        <v>4.1298000000000001E-2</v>
      </c>
      <c r="Z98" s="570">
        <f>'3M - LGS'!Z98</f>
        <v>3.9198999999999998E-2</v>
      </c>
      <c r="AA98" s="570">
        <f>'3M - LGS'!AA98</f>
        <v>3.8060999999999998E-2</v>
      </c>
    </row>
    <row r="99" spans="1:27" x14ac:dyDescent="0.35">
      <c r="A99" s="828"/>
      <c r="B99" s="11" t="s">
        <v>3</v>
      </c>
      <c r="C99" s="321">
        <f>'3M - LGS'!C99</f>
        <v>3.4639999999999997E-2</v>
      </c>
      <c r="D99" s="321">
        <f>'3M - LGS'!D99</f>
        <v>3.6375999999999999E-2</v>
      </c>
      <c r="E99" s="570">
        <f>'3M - LGS'!E99</f>
        <v>4.2527000000000002E-2</v>
      </c>
      <c r="F99" s="570">
        <f>'3M - LGS'!F99</f>
        <v>4.2639999999999997E-2</v>
      </c>
      <c r="G99" s="570">
        <f>'3M - LGS'!G99</f>
        <v>4.7012999999999999E-2</v>
      </c>
      <c r="H99" s="570">
        <f>'3M - LGS'!H99</f>
        <v>9.5856999999999998E-2</v>
      </c>
      <c r="I99" s="570">
        <f>'3M - LGS'!I99</f>
        <v>8.7961999999999999E-2</v>
      </c>
      <c r="J99" s="570">
        <f>'3M - LGS'!J99</f>
        <v>9.2041999999999999E-2</v>
      </c>
      <c r="K99" s="570">
        <f>'3M - LGS'!K99</f>
        <v>9.3056E-2</v>
      </c>
      <c r="L99" s="570">
        <f>'3M - LGS'!L99</f>
        <v>4.3665000000000002E-2</v>
      </c>
      <c r="M99" s="570">
        <f>'3M - LGS'!M99</f>
        <v>4.4187999999999998E-2</v>
      </c>
      <c r="N99" s="570">
        <f>'3M - LGS'!N99</f>
        <v>4.1578999999999998E-2</v>
      </c>
      <c r="O99" s="570">
        <f>'3M - LGS'!O99</f>
        <v>4.0160000000000001E-2</v>
      </c>
      <c r="P99" s="570">
        <f>'3M - LGS'!P99</f>
        <v>4.1161999999999997E-2</v>
      </c>
      <c r="Q99" s="570">
        <f>'3M - LGS'!Q99</f>
        <v>4.2527000000000002E-2</v>
      </c>
      <c r="R99" s="570">
        <f>'3M - LGS'!R99</f>
        <v>4.2639999999999997E-2</v>
      </c>
      <c r="S99" s="570">
        <f>'3M - LGS'!S99</f>
        <v>4.7012999999999999E-2</v>
      </c>
      <c r="T99" s="570">
        <f>'3M - LGS'!T99</f>
        <v>9.5856999999999998E-2</v>
      </c>
      <c r="U99" s="570">
        <f>'3M - LGS'!U99</f>
        <v>8.7961999999999999E-2</v>
      </c>
      <c r="V99" s="570">
        <f>'3M - LGS'!V99</f>
        <v>9.2041999999999999E-2</v>
      </c>
      <c r="W99" s="570">
        <f>'3M - LGS'!W99</f>
        <v>9.3056E-2</v>
      </c>
      <c r="X99" s="570">
        <f>'3M - LGS'!X99</f>
        <v>4.3665000000000002E-2</v>
      </c>
      <c r="Y99" s="570">
        <f>'3M - LGS'!Y99</f>
        <v>4.4187999999999998E-2</v>
      </c>
      <c r="Z99" s="570">
        <f>'3M - LGS'!Z99</f>
        <v>4.1578999999999998E-2</v>
      </c>
      <c r="AA99" s="570">
        <f>'3M - LGS'!AA99</f>
        <v>4.0160000000000001E-2</v>
      </c>
    </row>
    <row r="100" spans="1:27" x14ac:dyDescent="0.35">
      <c r="A100" s="828"/>
      <c r="B100" s="11" t="s">
        <v>4</v>
      </c>
      <c r="C100" s="321">
        <f>'3M - LGS'!C100</f>
        <v>3.4153999999999997E-2</v>
      </c>
      <c r="D100" s="321">
        <f>'3M - LGS'!D100</f>
        <v>3.4536999999999998E-2</v>
      </c>
      <c r="E100" s="570">
        <f>'3M - LGS'!E100</f>
        <v>3.9933000000000003E-2</v>
      </c>
      <c r="F100" s="570">
        <f>'3M - LGS'!F100</f>
        <v>4.2049000000000003E-2</v>
      </c>
      <c r="G100" s="570">
        <f>'3M - LGS'!G100</f>
        <v>4.4006999999999998E-2</v>
      </c>
      <c r="H100" s="570">
        <f>'3M - LGS'!H100</f>
        <v>8.2470000000000002E-2</v>
      </c>
      <c r="I100" s="570">
        <f>'3M - LGS'!I100</f>
        <v>7.7552999999999997E-2</v>
      </c>
      <c r="J100" s="570">
        <f>'3M - LGS'!J100</f>
        <v>7.9729999999999995E-2</v>
      </c>
      <c r="K100" s="570">
        <f>'3M - LGS'!K100</f>
        <v>7.6447000000000001E-2</v>
      </c>
      <c r="L100" s="570">
        <f>'3M - LGS'!L100</f>
        <v>4.2173000000000002E-2</v>
      </c>
      <c r="M100" s="570">
        <f>'3M - LGS'!M100</f>
        <v>4.2111999999999997E-2</v>
      </c>
      <c r="N100" s="570">
        <f>'3M - LGS'!N100</f>
        <v>4.0072999999999998E-2</v>
      </c>
      <c r="O100" s="570">
        <f>'3M - LGS'!O100</f>
        <v>3.8844999999999998E-2</v>
      </c>
      <c r="P100" s="570">
        <f>'3M - LGS'!P100</f>
        <v>3.9109999999999999E-2</v>
      </c>
      <c r="Q100" s="570">
        <f>'3M - LGS'!Q100</f>
        <v>3.9933000000000003E-2</v>
      </c>
      <c r="R100" s="570">
        <f>'3M - LGS'!R100</f>
        <v>4.2049000000000003E-2</v>
      </c>
      <c r="S100" s="570">
        <f>'3M - LGS'!S100</f>
        <v>4.4006999999999998E-2</v>
      </c>
      <c r="T100" s="570">
        <f>'3M - LGS'!T100</f>
        <v>8.2470000000000002E-2</v>
      </c>
      <c r="U100" s="570">
        <f>'3M - LGS'!U100</f>
        <v>7.7552999999999997E-2</v>
      </c>
      <c r="V100" s="570">
        <f>'3M - LGS'!V100</f>
        <v>7.9729999999999995E-2</v>
      </c>
      <c r="W100" s="570">
        <f>'3M - LGS'!W100</f>
        <v>7.6447000000000001E-2</v>
      </c>
      <c r="X100" s="570">
        <f>'3M - LGS'!X100</f>
        <v>4.2173000000000002E-2</v>
      </c>
      <c r="Y100" s="570">
        <f>'3M - LGS'!Y100</f>
        <v>4.2111999999999997E-2</v>
      </c>
      <c r="Z100" s="570">
        <f>'3M - LGS'!Z100</f>
        <v>4.0072999999999998E-2</v>
      </c>
      <c r="AA100" s="570">
        <f>'3M - LGS'!AA100</f>
        <v>3.8844999999999998E-2</v>
      </c>
    </row>
    <row r="101" spans="1:27" x14ac:dyDescent="0.35">
      <c r="A101" s="828"/>
      <c r="B101" s="11" t="s">
        <v>5</v>
      </c>
      <c r="C101" s="321">
        <f>'3M - LGS'!C101</f>
        <v>3.2899999999999999E-2</v>
      </c>
      <c r="D101" s="321">
        <f>'3M - LGS'!D101</f>
        <v>3.3628999999999999E-2</v>
      </c>
      <c r="E101" s="570">
        <f>'3M - LGS'!E101</f>
        <v>3.8399999999999997E-2</v>
      </c>
      <c r="F101" s="570">
        <f>'3M - LGS'!F101</f>
        <v>3.9986000000000001E-2</v>
      </c>
      <c r="G101" s="570">
        <f>'3M - LGS'!G101</f>
        <v>4.1888000000000002E-2</v>
      </c>
      <c r="H101" s="570">
        <f>'3M - LGS'!H101</f>
        <v>7.8059000000000003E-2</v>
      </c>
      <c r="I101" s="570">
        <f>'3M - LGS'!I101</f>
        <v>7.3399000000000006E-2</v>
      </c>
      <c r="J101" s="570">
        <f>'3M - LGS'!J101</f>
        <v>7.5392000000000001E-2</v>
      </c>
      <c r="K101" s="570">
        <f>'3M - LGS'!K101</f>
        <v>7.4381000000000003E-2</v>
      </c>
      <c r="L101" s="570">
        <f>'3M - LGS'!L101</f>
        <v>4.0177999999999998E-2</v>
      </c>
      <c r="M101" s="570">
        <f>'3M - LGS'!M101</f>
        <v>4.0493000000000001E-2</v>
      </c>
      <c r="N101" s="570">
        <f>'3M - LGS'!N101</f>
        <v>3.8906999999999997E-2</v>
      </c>
      <c r="O101" s="570">
        <f>'3M - LGS'!O101</f>
        <v>3.7309000000000002E-2</v>
      </c>
      <c r="P101" s="570">
        <f>'3M - LGS'!P101</f>
        <v>3.7734999999999998E-2</v>
      </c>
      <c r="Q101" s="570">
        <f>'3M - LGS'!Q101</f>
        <v>3.8399999999999997E-2</v>
      </c>
      <c r="R101" s="570">
        <f>'3M - LGS'!R101</f>
        <v>3.9986000000000001E-2</v>
      </c>
      <c r="S101" s="570">
        <f>'3M - LGS'!S101</f>
        <v>4.1888000000000002E-2</v>
      </c>
      <c r="T101" s="570">
        <f>'3M - LGS'!T101</f>
        <v>7.8059000000000003E-2</v>
      </c>
      <c r="U101" s="570">
        <f>'3M - LGS'!U101</f>
        <v>7.3399000000000006E-2</v>
      </c>
      <c r="V101" s="570">
        <f>'3M - LGS'!V101</f>
        <v>7.5392000000000001E-2</v>
      </c>
      <c r="W101" s="570">
        <f>'3M - LGS'!W101</f>
        <v>7.4381000000000003E-2</v>
      </c>
      <c r="X101" s="570">
        <f>'3M - LGS'!X101</f>
        <v>4.0177999999999998E-2</v>
      </c>
      <c r="Y101" s="570">
        <f>'3M - LGS'!Y101</f>
        <v>4.0493000000000001E-2</v>
      </c>
      <c r="Z101" s="570">
        <f>'3M - LGS'!Z101</f>
        <v>3.8906999999999997E-2</v>
      </c>
      <c r="AA101" s="570">
        <f>'3M - LGS'!AA101</f>
        <v>3.7309000000000002E-2</v>
      </c>
    </row>
    <row r="102" spans="1:27" x14ac:dyDescent="0.35">
      <c r="A102" s="828"/>
      <c r="B102" s="11" t="s">
        <v>23</v>
      </c>
      <c r="C102" s="321">
        <f>'3M - LGS'!C102</f>
        <v>3.2899999999999999E-2</v>
      </c>
      <c r="D102" s="321">
        <f>'3M - LGS'!D102</f>
        <v>3.3628999999999999E-2</v>
      </c>
      <c r="E102" s="570">
        <f>'3M - LGS'!E102</f>
        <v>3.8399999999999997E-2</v>
      </c>
      <c r="F102" s="570">
        <f>'3M - LGS'!F102</f>
        <v>3.9986000000000001E-2</v>
      </c>
      <c r="G102" s="570">
        <f>'3M - LGS'!G102</f>
        <v>4.1888000000000002E-2</v>
      </c>
      <c r="H102" s="570">
        <f>'3M - LGS'!H102</f>
        <v>7.8059000000000003E-2</v>
      </c>
      <c r="I102" s="570">
        <f>'3M - LGS'!I102</f>
        <v>7.3399000000000006E-2</v>
      </c>
      <c r="J102" s="570">
        <f>'3M - LGS'!J102</f>
        <v>7.5392000000000001E-2</v>
      </c>
      <c r="K102" s="570">
        <f>'3M - LGS'!K102</f>
        <v>7.4381000000000003E-2</v>
      </c>
      <c r="L102" s="570">
        <f>'3M - LGS'!L102</f>
        <v>4.0177999999999998E-2</v>
      </c>
      <c r="M102" s="570">
        <f>'3M - LGS'!M102</f>
        <v>4.0493000000000001E-2</v>
      </c>
      <c r="N102" s="570">
        <f>'3M - LGS'!N102</f>
        <v>3.8906999999999997E-2</v>
      </c>
      <c r="O102" s="570">
        <f>'3M - LGS'!O102</f>
        <v>3.7309000000000002E-2</v>
      </c>
      <c r="P102" s="570">
        <f>'3M - LGS'!P102</f>
        <v>3.7734999999999998E-2</v>
      </c>
      <c r="Q102" s="570">
        <f>'3M - LGS'!Q102</f>
        <v>3.8399999999999997E-2</v>
      </c>
      <c r="R102" s="570">
        <f>'3M - LGS'!R102</f>
        <v>3.9986000000000001E-2</v>
      </c>
      <c r="S102" s="570">
        <f>'3M - LGS'!S102</f>
        <v>4.1888000000000002E-2</v>
      </c>
      <c r="T102" s="570">
        <f>'3M - LGS'!T102</f>
        <v>7.8059000000000003E-2</v>
      </c>
      <c r="U102" s="570">
        <f>'3M - LGS'!U102</f>
        <v>7.3399000000000006E-2</v>
      </c>
      <c r="V102" s="570">
        <f>'3M - LGS'!V102</f>
        <v>7.5392000000000001E-2</v>
      </c>
      <c r="W102" s="570">
        <f>'3M - LGS'!W102</f>
        <v>7.4381000000000003E-2</v>
      </c>
      <c r="X102" s="570">
        <f>'3M - LGS'!X102</f>
        <v>4.0177999999999998E-2</v>
      </c>
      <c r="Y102" s="570">
        <f>'3M - LGS'!Y102</f>
        <v>4.0493000000000001E-2</v>
      </c>
      <c r="Z102" s="570">
        <f>'3M - LGS'!Z102</f>
        <v>3.8906999999999997E-2</v>
      </c>
      <c r="AA102" s="570">
        <f>'3M - LGS'!AA102</f>
        <v>3.7309000000000002E-2</v>
      </c>
    </row>
    <row r="103" spans="1:27" x14ac:dyDescent="0.35">
      <c r="A103" s="828"/>
      <c r="B103" s="11" t="s">
        <v>24</v>
      </c>
      <c r="C103" s="321">
        <f>'3M - LGS'!C103</f>
        <v>3.2899999999999999E-2</v>
      </c>
      <c r="D103" s="321">
        <f>'3M - LGS'!D103</f>
        <v>3.3628999999999999E-2</v>
      </c>
      <c r="E103" s="570">
        <f>'3M - LGS'!E103</f>
        <v>3.8399999999999997E-2</v>
      </c>
      <c r="F103" s="570">
        <f>'3M - LGS'!F103</f>
        <v>3.9986000000000001E-2</v>
      </c>
      <c r="G103" s="570">
        <f>'3M - LGS'!G103</f>
        <v>4.1888000000000002E-2</v>
      </c>
      <c r="H103" s="570">
        <f>'3M - LGS'!H103</f>
        <v>7.8059000000000003E-2</v>
      </c>
      <c r="I103" s="570">
        <f>'3M - LGS'!I103</f>
        <v>7.3399000000000006E-2</v>
      </c>
      <c r="J103" s="570">
        <f>'3M - LGS'!J103</f>
        <v>7.5392000000000001E-2</v>
      </c>
      <c r="K103" s="570">
        <f>'3M - LGS'!K103</f>
        <v>7.4381000000000003E-2</v>
      </c>
      <c r="L103" s="570">
        <f>'3M - LGS'!L103</f>
        <v>4.0177999999999998E-2</v>
      </c>
      <c r="M103" s="570">
        <f>'3M - LGS'!M103</f>
        <v>4.0493000000000001E-2</v>
      </c>
      <c r="N103" s="570">
        <f>'3M - LGS'!N103</f>
        <v>3.8906999999999997E-2</v>
      </c>
      <c r="O103" s="570">
        <f>'3M - LGS'!O103</f>
        <v>3.7309000000000002E-2</v>
      </c>
      <c r="P103" s="570">
        <f>'3M - LGS'!P103</f>
        <v>3.7734999999999998E-2</v>
      </c>
      <c r="Q103" s="570">
        <f>'3M - LGS'!Q103</f>
        <v>3.8399999999999997E-2</v>
      </c>
      <c r="R103" s="570">
        <f>'3M - LGS'!R103</f>
        <v>3.9986000000000001E-2</v>
      </c>
      <c r="S103" s="570">
        <f>'3M - LGS'!S103</f>
        <v>4.1888000000000002E-2</v>
      </c>
      <c r="T103" s="570">
        <f>'3M - LGS'!T103</f>
        <v>7.8059000000000003E-2</v>
      </c>
      <c r="U103" s="570">
        <f>'3M - LGS'!U103</f>
        <v>7.3399000000000006E-2</v>
      </c>
      <c r="V103" s="570">
        <f>'3M - LGS'!V103</f>
        <v>7.5392000000000001E-2</v>
      </c>
      <c r="W103" s="570">
        <f>'3M - LGS'!W103</f>
        <v>7.4381000000000003E-2</v>
      </c>
      <c r="X103" s="570">
        <f>'3M - LGS'!X103</f>
        <v>4.0177999999999998E-2</v>
      </c>
      <c r="Y103" s="570">
        <f>'3M - LGS'!Y103</f>
        <v>4.0493000000000001E-2</v>
      </c>
      <c r="Z103" s="570">
        <f>'3M - LGS'!Z103</f>
        <v>3.8906999999999997E-2</v>
      </c>
      <c r="AA103" s="570">
        <f>'3M - LGS'!AA103</f>
        <v>3.7309000000000002E-2</v>
      </c>
    </row>
    <row r="104" spans="1:27" x14ac:dyDescent="0.35">
      <c r="A104" s="828"/>
      <c r="B104" s="11" t="s">
        <v>7</v>
      </c>
      <c r="C104" s="321">
        <f>'3M - LGS'!C104</f>
        <v>3.1757000000000001E-2</v>
      </c>
      <c r="D104" s="321">
        <f>'3M - LGS'!D104</f>
        <v>3.2323999999999999E-2</v>
      </c>
      <c r="E104" s="570">
        <f>'3M - LGS'!E104</f>
        <v>3.7088999999999997E-2</v>
      </c>
      <c r="F104" s="570">
        <f>'3M - LGS'!F104</f>
        <v>3.9086999999999997E-2</v>
      </c>
      <c r="G104" s="570">
        <f>'3M - LGS'!G104</f>
        <v>4.0485E-2</v>
      </c>
      <c r="H104" s="570">
        <f>'3M - LGS'!H104</f>
        <v>7.4872999999999995E-2</v>
      </c>
      <c r="I104" s="570">
        <f>'3M - LGS'!I104</f>
        <v>7.0265999999999995E-2</v>
      </c>
      <c r="J104" s="570">
        <f>'3M - LGS'!J104</f>
        <v>7.2264999999999996E-2</v>
      </c>
      <c r="K104" s="570">
        <f>'3M - LGS'!K104</f>
        <v>7.1319999999999995E-2</v>
      </c>
      <c r="L104" s="570">
        <f>'3M - LGS'!L104</f>
        <v>3.8855000000000001E-2</v>
      </c>
      <c r="M104" s="570">
        <f>'3M - LGS'!M104</f>
        <v>3.9156999999999997E-2</v>
      </c>
      <c r="N104" s="570">
        <f>'3M - LGS'!N104</f>
        <v>3.7668E-2</v>
      </c>
      <c r="O104" s="570">
        <f>'3M - LGS'!O104</f>
        <v>3.6126999999999999E-2</v>
      </c>
      <c r="P104" s="570">
        <f>'3M - LGS'!P104</f>
        <v>3.6472999999999998E-2</v>
      </c>
      <c r="Q104" s="570">
        <f>'3M - LGS'!Q104</f>
        <v>3.7088999999999997E-2</v>
      </c>
      <c r="R104" s="570">
        <f>'3M - LGS'!R104</f>
        <v>3.9086999999999997E-2</v>
      </c>
      <c r="S104" s="570">
        <f>'3M - LGS'!S104</f>
        <v>4.0485E-2</v>
      </c>
      <c r="T104" s="570">
        <f>'3M - LGS'!T104</f>
        <v>7.4872999999999995E-2</v>
      </c>
      <c r="U104" s="570">
        <f>'3M - LGS'!U104</f>
        <v>7.0265999999999995E-2</v>
      </c>
      <c r="V104" s="570">
        <f>'3M - LGS'!V104</f>
        <v>7.2264999999999996E-2</v>
      </c>
      <c r="W104" s="570">
        <f>'3M - LGS'!W104</f>
        <v>7.1319999999999995E-2</v>
      </c>
      <c r="X104" s="570">
        <f>'3M - LGS'!X104</f>
        <v>3.8855000000000001E-2</v>
      </c>
      <c r="Y104" s="570">
        <f>'3M - LGS'!Y104</f>
        <v>3.9156999999999997E-2</v>
      </c>
      <c r="Z104" s="570">
        <f>'3M - LGS'!Z104</f>
        <v>3.7668E-2</v>
      </c>
      <c r="AA104" s="570">
        <f>'3M - LGS'!AA104</f>
        <v>3.6126999999999999E-2</v>
      </c>
    </row>
    <row r="105" spans="1:27" ht="15" thickBot="1" x14ac:dyDescent="0.4">
      <c r="A105" s="829"/>
      <c r="B105" s="15" t="s">
        <v>8</v>
      </c>
      <c r="C105" s="320">
        <f>'3M - LGS'!C105</f>
        <v>3.3896000000000003E-2</v>
      </c>
      <c r="D105" s="320">
        <f>'3M - LGS'!D105</f>
        <v>3.3889000000000002E-2</v>
      </c>
      <c r="E105" s="566">
        <f>'3M - LGS'!E105</f>
        <v>3.8561999999999999E-2</v>
      </c>
      <c r="F105" s="566">
        <f>'3M - LGS'!F105</f>
        <v>4.1709000000000003E-2</v>
      </c>
      <c r="G105" s="566">
        <f>'3M - LGS'!G105</f>
        <v>4.3366000000000002E-2</v>
      </c>
      <c r="H105" s="566">
        <f>'3M - LGS'!H105</f>
        <v>8.3459000000000005E-2</v>
      </c>
      <c r="I105" s="566">
        <f>'3M - LGS'!I105</f>
        <v>7.8425999999999996E-2</v>
      </c>
      <c r="J105" s="566">
        <f>'3M - LGS'!J105</f>
        <v>8.0837000000000006E-2</v>
      </c>
      <c r="K105" s="566">
        <f>'3M - LGS'!K105</f>
        <v>7.7883999999999995E-2</v>
      </c>
      <c r="L105" s="566">
        <f>'3M - LGS'!L105</f>
        <v>4.1547000000000001E-2</v>
      </c>
      <c r="M105" s="566">
        <f>'3M - LGS'!M105</f>
        <v>4.1628999999999999E-2</v>
      </c>
      <c r="N105" s="566">
        <f>'3M - LGS'!N105</f>
        <v>3.9898000000000003E-2</v>
      </c>
      <c r="O105" s="566">
        <f>'3M - LGS'!O105</f>
        <v>3.7960000000000001E-2</v>
      </c>
      <c r="P105" s="566">
        <f>'3M - LGS'!P105</f>
        <v>3.8075999999999999E-2</v>
      </c>
      <c r="Q105" s="566">
        <f>'3M - LGS'!Q105</f>
        <v>3.8561999999999999E-2</v>
      </c>
      <c r="R105" s="566">
        <f>'3M - LGS'!R105</f>
        <v>4.1709000000000003E-2</v>
      </c>
      <c r="S105" s="566">
        <f>'3M - LGS'!S105</f>
        <v>4.3366000000000002E-2</v>
      </c>
      <c r="T105" s="566">
        <f>'3M - LGS'!T105</f>
        <v>8.3459000000000005E-2</v>
      </c>
      <c r="U105" s="566">
        <f>'3M - LGS'!U105</f>
        <v>7.8425999999999996E-2</v>
      </c>
      <c r="V105" s="566">
        <f>'3M - LGS'!V105</f>
        <v>8.0837000000000006E-2</v>
      </c>
      <c r="W105" s="566">
        <f>'3M - LGS'!W105</f>
        <v>7.7883999999999995E-2</v>
      </c>
      <c r="X105" s="566">
        <f>'3M - LGS'!X105</f>
        <v>4.1547000000000001E-2</v>
      </c>
      <c r="Y105" s="566">
        <f>'3M - LGS'!Y105</f>
        <v>4.1628999999999999E-2</v>
      </c>
      <c r="Z105" s="566">
        <f>'3M - LGS'!Z105</f>
        <v>3.9898000000000003E-2</v>
      </c>
      <c r="AA105" s="566">
        <f>'3M - LGS'!AA105</f>
        <v>3.7960000000000001E-2</v>
      </c>
    </row>
    <row r="107" spans="1:27" ht="15" hidden="1" customHeight="1" x14ac:dyDescent="0.35">
      <c r="A107" s="796" t="s">
        <v>125</v>
      </c>
      <c r="B107" s="134" t="s">
        <v>126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2" t="s">
        <v>126</v>
      </c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3"/>
      <c r="AA107" s="131" t="s">
        <v>126</v>
      </c>
    </row>
    <row r="108" spans="1:27" ht="15" hidden="1" thickBot="1" x14ac:dyDescent="0.4">
      <c r="A108" s="797"/>
      <c r="B108" s="830" t="s">
        <v>127</v>
      </c>
      <c r="C108" s="831"/>
      <c r="D108" s="831"/>
      <c r="E108" s="831"/>
      <c r="F108" s="831"/>
      <c r="G108" s="831"/>
      <c r="H108" s="831"/>
      <c r="I108" s="831"/>
      <c r="J108" s="831"/>
      <c r="K108" s="831"/>
      <c r="L108" s="831"/>
      <c r="M108" s="831"/>
      <c r="N108" s="832"/>
      <c r="O108" s="824" t="s">
        <v>127</v>
      </c>
      <c r="P108" s="825"/>
      <c r="Q108" s="825"/>
      <c r="R108" s="825"/>
      <c r="S108" s="825"/>
      <c r="T108" s="825"/>
      <c r="U108" s="825"/>
      <c r="V108" s="825"/>
      <c r="W108" s="825"/>
      <c r="X108" s="825"/>
      <c r="Y108" s="825"/>
      <c r="Z108" s="826"/>
      <c r="AA108" s="559" t="s">
        <v>127</v>
      </c>
    </row>
    <row r="109" spans="1:27" ht="15" hidden="1" thickBot="1" x14ac:dyDescent="0.4">
      <c r="A109" s="790"/>
      <c r="B109" s="288" t="s">
        <v>128</v>
      </c>
      <c r="C109" s="156">
        <f>C$4</f>
        <v>44562</v>
      </c>
      <c r="D109" s="156">
        <f t="shared" ref="D109:AA109" si="57">D$4</f>
        <v>44593</v>
      </c>
      <c r="E109" s="156">
        <f t="shared" si="57"/>
        <v>44621</v>
      </c>
      <c r="F109" s="156">
        <f t="shared" si="57"/>
        <v>44652</v>
      </c>
      <c r="G109" s="156">
        <f t="shared" si="57"/>
        <v>44682</v>
      </c>
      <c r="H109" s="156">
        <f t="shared" si="57"/>
        <v>44713</v>
      </c>
      <c r="I109" s="156">
        <f t="shared" si="57"/>
        <v>44743</v>
      </c>
      <c r="J109" s="156">
        <f t="shared" si="57"/>
        <v>44774</v>
      </c>
      <c r="K109" s="156">
        <f t="shared" si="57"/>
        <v>44805</v>
      </c>
      <c r="L109" s="156">
        <f t="shared" si="57"/>
        <v>44835</v>
      </c>
      <c r="M109" s="156">
        <f t="shared" si="57"/>
        <v>44866</v>
      </c>
      <c r="N109" s="156">
        <f t="shared" si="57"/>
        <v>44896</v>
      </c>
      <c r="O109" s="156">
        <f t="shared" si="57"/>
        <v>44927</v>
      </c>
      <c r="P109" s="156">
        <f t="shared" si="57"/>
        <v>44958</v>
      </c>
      <c r="Q109" s="156">
        <f t="shared" si="57"/>
        <v>44986</v>
      </c>
      <c r="R109" s="156">
        <f t="shared" si="57"/>
        <v>45017</v>
      </c>
      <c r="S109" s="156">
        <f t="shared" si="57"/>
        <v>45047</v>
      </c>
      <c r="T109" s="156">
        <f t="shared" si="57"/>
        <v>45078</v>
      </c>
      <c r="U109" s="156">
        <f t="shared" si="57"/>
        <v>45108</v>
      </c>
      <c r="V109" s="156">
        <f t="shared" si="57"/>
        <v>45139</v>
      </c>
      <c r="W109" s="156">
        <f t="shared" si="57"/>
        <v>45170</v>
      </c>
      <c r="X109" s="156">
        <f t="shared" si="57"/>
        <v>45200</v>
      </c>
      <c r="Y109" s="156">
        <f t="shared" si="57"/>
        <v>45231</v>
      </c>
      <c r="Z109" s="156">
        <f t="shared" si="57"/>
        <v>45261</v>
      </c>
      <c r="AA109" s="156">
        <f t="shared" si="57"/>
        <v>45292</v>
      </c>
    </row>
    <row r="110" spans="1:27" hidden="1" x14ac:dyDescent="0.35">
      <c r="A110" s="790"/>
      <c r="B110" s="263" t="s">
        <v>20</v>
      </c>
      <c r="C110" s="329">
        <v>3.0047435906328628E-2</v>
      </c>
      <c r="D110" s="329">
        <v>3.0682951773254422E-2</v>
      </c>
      <c r="E110" s="329">
        <v>3.1521241016378376E-2</v>
      </c>
      <c r="F110" s="329">
        <v>3.1083464351229287E-2</v>
      </c>
      <c r="G110" s="329">
        <v>3.30671550853395E-2</v>
      </c>
      <c r="H110" s="329">
        <v>5.898198580192094E-2</v>
      </c>
      <c r="I110" s="329">
        <v>5.7406322354516301E-2</v>
      </c>
      <c r="J110" s="329">
        <v>5.8854176634972645E-2</v>
      </c>
      <c r="K110" s="329">
        <v>5.7598349214851484E-2</v>
      </c>
      <c r="L110" s="329">
        <v>3.2066354392640169E-2</v>
      </c>
      <c r="M110" s="329">
        <v>3.2516302023050919E-2</v>
      </c>
      <c r="N110" s="329">
        <v>3.0728329424068494E-2</v>
      </c>
      <c r="O110" s="329">
        <v>3.0047435906328628E-2</v>
      </c>
      <c r="P110" s="329">
        <v>3.0682951773254422E-2</v>
      </c>
      <c r="Q110" s="329">
        <v>3.1521241016378376E-2</v>
      </c>
      <c r="R110" s="329">
        <v>3.1083464351229287E-2</v>
      </c>
      <c r="S110" s="329">
        <v>3.30671550853395E-2</v>
      </c>
      <c r="T110" s="329">
        <v>5.898198580192094E-2</v>
      </c>
      <c r="U110" s="329">
        <v>5.7406322354516301E-2</v>
      </c>
      <c r="V110" s="329">
        <v>5.8854176634972645E-2</v>
      </c>
      <c r="W110" s="329">
        <v>5.7598349214851484E-2</v>
      </c>
      <c r="X110" s="329">
        <v>3.2066354392640169E-2</v>
      </c>
      <c r="Y110" s="329">
        <v>3.2516302023050919E-2</v>
      </c>
      <c r="Z110" s="329">
        <v>3.0728329424068494E-2</v>
      </c>
      <c r="AA110" s="329">
        <v>3.0047435906328628E-2</v>
      </c>
    </row>
    <row r="111" spans="1:27" hidden="1" x14ac:dyDescent="0.35">
      <c r="A111" s="790"/>
      <c r="B111" s="263" t="s">
        <v>0</v>
      </c>
      <c r="C111" s="329">
        <v>3.1088718298159661E-2</v>
      </c>
      <c r="D111" s="329">
        <v>3.2310141385779451E-2</v>
      </c>
      <c r="E111" s="329">
        <v>3.4009812477182967E-2</v>
      </c>
      <c r="F111" s="329">
        <v>3.1287121412679954E-2</v>
      </c>
      <c r="G111" s="329">
        <v>3.6500600077863397E-2</v>
      </c>
      <c r="H111" s="329">
        <v>6.9150929119490973E-2</v>
      </c>
      <c r="I111" s="329">
        <v>6.5867332180788413E-2</v>
      </c>
      <c r="J111" s="329">
        <v>6.8271763685987169E-2</v>
      </c>
      <c r="K111" s="329">
        <v>6.7981341517486346E-2</v>
      </c>
      <c r="L111" s="329">
        <v>3.2177869568350823E-2</v>
      </c>
      <c r="M111" s="329">
        <v>3.3675250196518916E-2</v>
      </c>
      <c r="N111" s="329">
        <v>3.1249280141862588E-2</v>
      </c>
      <c r="O111" s="329">
        <v>3.1088718298159661E-2</v>
      </c>
      <c r="P111" s="329">
        <v>3.2310141385779451E-2</v>
      </c>
      <c r="Q111" s="329">
        <v>3.4009812477182967E-2</v>
      </c>
      <c r="R111" s="329">
        <v>3.1287121412679954E-2</v>
      </c>
      <c r="S111" s="329">
        <v>3.6500600077863397E-2</v>
      </c>
      <c r="T111" s="329">
        <v>6.9150929119490973E-2</v>
      </c>
      <c r="U111" s="329">
        <v>6.5867332180788413E-2</v>
      </c>
      <c r="V111" s="329">
        <v>6.8271763685987169E-2</v>
      </c>
      <c r="W111" s="329">
        <v>6.7981341517486346E-2</v>
      </c>
      <c r="X111" s="329">
        <v>3.2177869568350823E-2</v>
      </c>
      <c r="Y111" s="329">
        <v>3.3675250196518916E-2</v>
      </c>
      <c r="Z111" s="329">
        <v>3.1249280141862588E-2</v>
      </c>
      <c r="AA111" s="329">
        <v>3.1088718298159661E-2</v>
      </c>
    </row>
    <row r="112" spans="1:27" hidden="1" x14ac:dyDescent="0.35">
      <c r="A112" s="790"/>
      <c r="B112" s="263" t="s">
        <v>21</v>
      </c>
      <c r="C112" s="329">
        <v>3.029705946816429E-2</v>
      </c>
      <c r="D112" s="329">
        <v>3.0692206516073458E-2</v>
      </c>
      <c r="E112" s="329">
        <v>3.1515990769204173E-2</v>
      </c>
      <c r="F112" s="329">
        <v>3.2581147788740064E-2</v>
      </c>
      <c r="G112" s="329">
        <v>3.4030484753869335E-2</v>
      </c>
      <c r="H112" s="329">
        <v>6.2083116741552077E-2</v>
      </c>
      <c r="I112" s="329">
        <v>6.0306053609823676E-2</v>
      </c>
      <c r="J112" s="329">
        <v>6.1941044573503183E-2</v>
      </c>
      <c r="K112" s="329">
        <v>6.0070705003849423E-2</v>
      </c>
      <c r="L112" s="329">
        <v>3.3029966213668778E-2</v>
      </c>
      <c r="M112" s="329">
        <v>3.2990619582801396E-2</v>
      </c>
      <c r="N112" s="329">
        <v>3.1126386353450688E-2</v>
      </c>
      <c r="O112" s="329">
        <v>3.029705946816429E-2</v>
      </c>
      <c r="P112" s="329">
        <v>3.0692206516073458E-2</v>
      </c>
      <c r="Q112" s="329">
        <v>3.1515990769204173E-2</v>
      </c>
      <c r="R112" s="329">
        <v>3.2581147788740064E-2</v>
      </c>
      <c r="S112" s="329">
        <v>3.4030484753869335E-2</v>
      </c>
      <c r="T112" s="329">
        <v>6.2083116741552077E-2</v>
      </c>
      <c r="U112" s="329">
        <v>6.0306053609823676E-2</v>
      </c>
      <c r="V112" s="329">
        <v>6.1941044573503183E-2</v>
      </c>
      <c r="W112" s="329">
        <v>6.0070705003849423E-2</v>
      </c>
      <c r="X112" s="329">
        <v>3.3029966213668778E-2</v>
      </c>
      <c r="Y112" s="329">
        <v>3.2990619582801396E-2</v>
      </c>
      <c r="Z112" s="329">
        <v>3.1126386353450688E-2</v>
      </c>
      <c r="AA112" s="329">
        <v>3.029705946816429E-2</v>
      </c>
    </row>
    <row r="113" spans="1:27" hidden="1" x14ac:dyDescent="0.35">
      <c r="A113" s="790"/>
      <c r="B113" s="263" t="s">
        <v>1</v>
      </c>
      <c r="C113" s="329">
        <v>2.5860572795162531E-2</v>
      </c>
      <c r="D113" s="329">
        <v>2.652833230827558E-2</v>
      </c>
      <c r="E113" s="329">
        <v>2.7112651173639406E-2</v>
      </c>
      <c r="F113" s="329">
        <v>3.3484101029381416E-2</v>
      </c>
      <c r="G113" s="329">
        <v>4.0432631701588333E-2</v>
      </c>
      <c r="H113" s="329">
        <v>6.9679419701354439E-2</v>
      </c>
      <c r="I113" s="329">
        <v>6.6112062017944839E-2</v>
      </c>
      <c r="J113" s="329">
        <v>6.8596251305118663E-2</v>
      </c>
      <c r="K113" s="329">
        <v>7.0159702602657775E-2</v>
      </c>
      <c r="L113" s="329">
        <v>3.3559498265374979E-2</v>
      </c>
      <c r="M113" s="329">
        <v>2.7735911412729124E-2</v>
      </c>
      <c r="N113" s="329">
        <v>2.652823729934119E-2</v>
      </c>
      <c r="O113" s="329">
        <v>2.5860572795162531E-2</v>
      </c>
      <c r="P113" s="329">
        <v>2.652833230827558E-2</v>
      </c>
      <c r="Q113" s="329">
        <v>2.7112651173639406E-2</v>
      </c>
      <c r="R113" s="329">
        <v>3.3484101029381416E-2</v>
      </c>
      <c r="S113" s="329">
        <v>4.0432631701588333E-2</v>
      </c>
      <c r="T113" s="329">
        <v>6.9679419701354439E-2</v>
      </c>
      <c r="U113" s="329">
        <v>6.6112062017944839E-2</v>
      </c>
      <c r="V113" s="329">
        <v>6.8596251305118663E-2</v>
      </c>
      <c r="W113" s="329">
        <v>7.0159702602657775E-2</v>
      </c>
      <c r="X113" s="329">
        <v>3.3559498265374979E-2</v>
      </c>
      <c r="Y113" s="329">
        <v>2.7735911412729124E-2</v>
      </c>
      <c r="Z113" s="329">
        <v>2.652823729934119E-2</v>
      </c>
      <c r="AA113" s="329">
        <v>2.5860572795162531E-2</v>
      </c>
    </row>
    <row r="114" spans="1:27" hidden="1" x14ac:dyDescent="0.35">
      <c r="A114" s="790"/>
      <c r="B114" s="263" t="s">
        <v>22</v>
      </c>
      <c r="C114" s="329">
        <v>2.5875926900525859E-2</v>
      </c>
      <c r="D114" s="329">
        <v>2.6540537748047474E-2</v>
      </c>
      <c r="E114" s="329">
        <v>2.7127079018739036E-2</v>
      </c>
      <c r="F114" s="329">
        <v>2.7725410801511231E-2</v>
      </c>
      <c r="G114" s="329">
        <v>2.8220949986221516E-2</v>
      </c>
      <c r="H114" s="329">
        <v>4.5273461784829723E-2</v>
      </c>
      <c r="I114" s="329">
        <v>4.4087893556852581E-2</v>
      </c>
      <c r="J114" s="329">
        <v>4.5194738620845686E-2</v>
      </c>
      <c r="K114" s="329">
        <v>4.5363470113842473E-2</v>
      </c>
      <c r="L114" s="329">
        <v>2.7061998455206474E-2</v>
      </c>
      <c r="M114" s="329">
        <v>2.7817778730303621E-2</v>
      </c>
      <c r="N114" s="329">
        <v>2.6627275382035749E-2</v>
      </c>
      <c r="O114" s="329">
        <v>2.5875926900525859E-2</v>
      </c>
      <c r="P114" s="329">
        <v>2.6540537748047474E-2</v>
      </c>
      <c r="Q114" s="329">
        <v>2.7127079018739036E-2</v>
      </c>
      <c r="R114" s="329">
        <v>2.7725410801511231E-2</v>
      </c>
      <c r="S114" s="329">
        <v>2.8220949986221516E-2</v>
      </c>
      <c r="T114" s="329">
        <v>4.5273461784829723E-2</v>
      </c>
      <c r="U114" s="329">
        <v>4.4087893556852581E-2</v>
      </c>
      <c r="V114" s="329">
        <v>4.5194738620845686E-2</v>
      </c>
      <c r="W114" s="329">
        <v>4.5363470113842473E-2</v>
      </c>
      <c r="X114" s="329">
        <v>2.7061998455206474E-2</v>
      </c>
      <c r="Y114" s="329">
        <v>2.7817778730303621E-2</v>
      </c>
      <c r="Z114" s="329">
        <v>2.6627275382035749E-2</v>
      </c>
      <c r="AA114" s="329">
        <v>2.5875926900525859E-2</v>
      </c>
    </row>
    <row r="115" spans="1:27" hidden="1" x14ac:dyDescent="0.35">
      <c r="A115" s="790"/>
      <c r="B115" s="264" t="s">
        <v>9</v>
      </c>
      <c r="C115" s="329">
        <v>3.108900830684997E-2</v>
      </c>
      <c r="D115" s="329">
        <v>3.2318880451583896E-2</v>
      </c>
      <c r="E115" s="329">
        <v>3.4268850536707036E-2</v>
      </c>
      <c r="F115" s="329">
        <v>3.2696885174976473E-2</v>
      </c>
      <c r="G115" s="329">
        <v>3.2435026940329049E-2</v>
      </c>
      <c r="H115" s="329">
        <v>4.500936747919055E-2</v>
      </c>
      <c r="I115" s="329">
        <v>4.3836302091463192E-2</v>
      </c>
      <c r="J115" s="329">
        <v>4.4944202522712556E-2</v>
      </c>
      <c r="K115" s="329">
        <v>5.8840155056961316E-2</v>
      </c>
      <c r="L115" s="329">
        <v>3.3240009191326289E-2</v>
      </c>
      <c r="M115" s="329">
        <v>3.3978256055586256E-2</v>
      </c>
      <c r="N115" s="329">
        <v>3.1251062077392665E-2</v>
      </c>
      <c r="O115" s="329">
        <v>3.108900830684997E-2</v>
      </c>
      <c r="P115" s="329">
        <v>3.2318880451583896E-2</v>
      </c>
      <c r="Q115" s="329">
        <v>3.4268850536707036E-2</v>
      </c>
      <c r="R115" s="329">
        <v>3.2696885174976473E-2</v>
      </c>
      <c r="S115" s="329">
        <v>3.2435026940329049E-2</v>
      </c>
      <c r="T115" s="329">
        <v>4.500936747919055E-2</v>
      </c>
      <c r="U115" s="329">
        <v>4.3836302091463192E-2</v>
      </c>
      <c r="V115" s="329">
        <v>4.4944202522712556E-2</v>
      </c>
      <c r="W115" s="329">
        <v>5.8840155056961316E-2</v>
      </c>
      <c r="X115" s="329">
        <v>3.3240009191326289E-2</v>
      </c>
      <c r="Y115" s="329">
        <v>3.3978256055586256E-2</v>
      </c>
      <c r="Z115" s="329">
        <v>3.1251062077392665E-2</v>
      </c>
      <c r="AA115" s="329">
        <v>3.108900830684997E-2</v>
      </c>
    </row>
    <row r="116" spans="1:27" hidden="1" x14ac:dyDescent="0.35">
      <c r="A116" s="790"/>
      <c r="B116" s="264" t="s">
        <v>3</v>
      </c>
      <c r="C116" s="329">
        <v>3.1088718298159661E-2</v>
      </c>
      <c r="D116" s="329">
        <v>3.2310141385779451E-2</v>
      </c>
      <c r="E116" s="329">
        <v>3.4009812477182967E-2</v>
      </c>
      <c r="F116" s="329">
        <v>3.1287121412679954E-2</v>
      </c>
      <c r="G116" s="329">
        <v>3.6500600077863397E-2</v>
      </c>
      <c r="H116" s="329">
        <v>6.9150929119490973E-2</v>
      </c>
      <c r="I116" s="329">
        <v>6.5867332180788413E-2</v>
      </c>
      <c r="J116" s="329">
        <v>6.8271763685987169E-2</v>
      </c>
      <c r="K116" s="329">
        <v>6.7981341517486346E-2</v>
      </c>
      <c r="L116" s="329">
        <v>3.2177869568350823E-2</v>
      </c>
      <c r="M116" s="329">
        <v>3.3675250196518916E-2</v>
      </c>
      <c r="N116" s="329">
        <v>3.1249280141862588E-2</v>
      </c>
      <c r="O116" s="329">
        <v>3.1088718298159661E-2</v>
      </c>
      <c r="P116" s="329">
        <v>3.2310141385779451E-2</v>
      </c>
      <c r="Q116" s="329">
        <v>3.4009812477182967E-2</v>
      </c>
      <c r="R116" s="329">
        <v>3.1287121412679954E-2</v>
      </c>
      <c r="S116" s="329">
        <v>3.6500600077863397E-2</v>
      </c>
      <c r="T116" s="329">
        <v>6.9150929119490973E-2</v>
      </c>
      <c r="U116" s="329">
        <v>6.5867332180788413E-2</v>
      </c>
      <c r="V116" s="329">
        <v>6.8271763685987169E-2</v>
      </c>
      <c r="W116" s="329">
        <v>6.7981341517486346E-2</v>
      </c>
      <c r="X116" s="329">
        <v>3.2177869568350823E-2</v>
      </c>
      <c r="Y116" s="329">
        <v>3.3675250196518916E-2</v>
      </c>
      <c r="Z116" s="329">
        <v>3.1249280141862588E-2</v>
      </c>
      <c r="AA116" s="329">
        <v>3.1088718298159661E-2</v>
      </c>
    </row>
    <row r="117" spans="1:27" hidden="1" x14ac:dyDescent="0.35">
      <c r="A117" s="790"/>
      <c r="B117" s="264" t="s">
        <v>4</v>
      </c>
      <c r="C117" s="329">
        <v>3.0797422272452961E-2</v>
      </c>
      <c r="D117" s="329">
        <v>3.1219753394793454E-2</v>
      </c>
      <c r="E117" s="329">
        <v>3.2215924669279007E-2</v>
      </c>
      <c r="F117" s="329">
        <v>3.2229392176094822E-2</v>
      </c>
      <c r="G117" s="329">
        <v>3.4150535545563028E-2</v>
      </c>
      <c r="H117" s="329">
        <v>6.1472124203911391E-2</v>
      </c>
      <c r="I117" s="329">
        <v>5.980062225002921E-2</v>
      </c>
      <c r="J117" s="329">
        <v>6.127920395300715E-2</v>
      </c>
      <c r="K117" s="329">
        <v>5.8726988781891254E-2</v>
      </c>
      <c r="L117" s="329">
        <v>3.3224194412387956E-2</v>
      </c>
      <c r="M117" s="329">
        <v>3.3089948772374186E-2</v>
      </c>
      <c r="N117" s="329">
        <v>3.0950461741892941E-2</v>
      </c>
      <c r="O117" s="329">
        <v>3.0797422272452961E-2</v>
      </c>
      <c r="P117" s="329">
        <v>3.1219753394793454E-2</v>
      </c>
      <c r="Q117" s="329">
        <v>3.2215924669279007E-2</v>
      </c>
      <c r="R117" s="329">
        <v>3.2229392176094822E-2</v>
      </c>
      <c r="S117" s="329">
        <v>3.4150535545563028E-2</v>
      </c>
      <c r="T117" s="329">
        <v>6.1472124203911391E-2</v>
      </c>
      <c r="U117" s="329">
        <v>5.980062225002921E-2</v>
      </c>
      <c r="V117" s="329">
        <v>6.127920395300715E-2</v>
      </c>
      <c r="W117" s="329">
        <v>5.8726988781891254E-2</v>
      </c>
      <c r="X117" s="329">
        <v>3.3224194412387956E-2</v>
      </c>
      <c r="Y117" s="329">
        <v>3.3089948772374186E-2</v>
      </c>
      <c r="Z117" s="329">
        <v>3.0950461741892941E-2</v>
      </c>
      <c r="AA117" s="329">
        <v>3.0797422272452961E-2</v>
      </c>
    </row>
    <row r="118" spans="1:27" hidden="1" x14ac:dyDescent="0.35">
      <c r="A118" s="790"/>
      <c r="B118" s="264" t="s">
        <v>5</v>
      </c>
      <c r="C118" s="329">
        <v>3.0047435906328628E-2</v>
      </c>
      <c r="D118" s="329">
        <v>3.0682951773254422E-2</v>
      </c>
      <c r="E118" s="329">
        <v>3.1521241016378376E-2</v>
      </c>
      <c r="F118" s="329">
        <v>3.1083464351229287E-2</v>
      </c>
      <c r="G118" s="329">
        <v>3.30671550853395E-2</v>
      </c>
      <c r="H118" s="329">
        <v>5.898198580192094E-2</v>
      </c>
      <c r="I118" s="329">
        <v>5.7406322354516301E-2</v>
      </c>
      <c r="J118" s="329">
        <v>5.8854176634972645E-2</v>
      </c>
      <c r="K118" s="329">
        <v>5.7598349214851484E-2</v>
      </c>
      <c r="L118" s="329">
        <v>3.2066354392640169E-2</v>
      </c>
      <c r="M118" s="329">
        <v>3.2516302023050919E-2</v>
      </c>
      <c r="N118" s="329">
        <v>3.0728329424068494E-2</v>
      </c>
      <c r="O118" s="329">
        <v>3.0047435906328628E-2</v>
      </c>
      <c r="P118" s="329">
        <v>3.0682951773254422E-2</v>
      </c>
      <c r="Q118" s="329">
        <v>3.1521241016378376E-2</v>
      </c>
      <c r="R118" s="329">
        <v>3.1083464351229287E-2</v>
      </c>
      <c r="S118" s="329">
        <v>3.30671550853395E-2</v>
      </c>
      <c r="T118" s="329">
        <v>5.898198580192094E-2</v>
      </c>
      <c r="U118" s="329">
        <v>5.7406322354516301E-2</v>
      </c>
      <c r="V118" s="329">
        <v>5.8854176634972645E-2</v>
      </c>
      <c r="W118" s="329">
        <v>5.7598349214851484E-2</v>
      </c>
      <c r="X118" s="329">
        <v>3.2066354392640169E-2</v>
      </c>
      <c r="Y118" s="329">
        <v>3.2516302023050919E-2</v>
      </c>
      <c r="Z118" s="329">
        <v>3.0728329424068494E-2</v>
      </c>
      <c r="AA118" s="329">
        <v>3.0047435906328628E-2</v>
      </c>
    </row>
    <row r="119" spans="1:27" hidden="1" x14ac:dyDescent="0.35">
      <c r="A119" s="790"/>
      <c r="B119" s="264" t="s">
        <v>23</v>
      </c>
      <c r="C119" s="329">
        <v>3.0047435906328628E-2</v>
      </c>
      <c r="D119" s="329">
        <v>3.0682951773254422E-2</v>
      </c>
      <c r="E119" s="329">
        <v>3.1521241016378376E-2</v>
      </c>
      <c r="F119" s="329">
        <v>3.1083464351229287E-2</v>
      </c>
      <c r="G119" s="329">
        <v>3.30671550853395E-2</v>
      </c>
      <c r="H119" s="329">
        <v>5.898198580192094E-2</v>
      </c>
      <c r="I119" s="329">
        <v>5.7406322354516301E-2</v>
      </c>
      <c r="J119" s="329">
        <v>5.8854176634972645E-2</v>
      </c>
      <c r="K119" s="329">
        <v>5.7598349214851484E-2</v>
      </c>
      <c r="L119" s="329">
        <v>3.2066354392640169E-2</v>
      </c>
      <c r="M119" s="329">
        <v>3.2516302023050919E-2</v>
      </c>
      <c r="N119" s="329">
        <v>3.0728329424068494E-2</v>
      </c>
      <c r="O119" s="329">
        <v>3.0047435906328628E-2</v>
      </c>
      <c r="P119" s="329">
        <v>3.0682951773254422E-2</v>
      </c>
      <c r="Q119" s="329">
        <v>3.1521241016378376E-2</v>
      </c>
      <c r="R119" s="329">
        <v>3.1083464351229287E-2</v>
      </c>
      <c r="S119" s="329">
        <v>3.30671550853395E-2</v>
      </c>
      <c r="T119" s="329">
        <v>5.898198580192094E-2</v>
      </c>
      <c r="U119" s="329">
        <v>5.7406322354516301E-2</v>
      </c>
      <c r="V119" s="329">
        <v>5.8854176634972645E-2</v>
      </c>
      <c r="W119" s="329">
        <v>5.7598349214851484E-2</v>
      </c>
      <c r="X119" s="329">
        <v>3.2066354392640169E-2</v>
      </c>
      <c r="Y119" s="329">
        <v>3.2516302023050919E-2</v>
      </c>
      <c r="Z119" s="329">
        <v>3.0728329424068494E-2</v>
      </c>
      <c r="AA119" s="329">
        <v>3.0047435906328628E-2</v>
      </c>
    </row>
    <row r="120" spans="1:27" hidden="1" x14ac:dyDescent="0.35">
      <c r="A120" s="790"/>
      <c r="B120" s="264" t="s">
        <v>24</v>
      </c>
      <c r="C120" s="329">
        <v>3.0047435906328628E-2</v>
      </c>
      <c r="D120" s="329">
        <v>3.0682951773254422E-2</v>
      </c>
      <c r="E120" s="329">
        <v>3.1521241016378376E-2</v>
      </c>
      <c r="F120" s="329">
        <v>3.1083464351229287E-2</v>
      </c>
      <c r="G120" s="329">
        <v>3.30671550853395E-2</v>
      </c>
      <c r="H120" s="329">
        <v>5.898198580192094E-2</v>
      </c>
      <c r="I120" s="329">
        <v>5.7406322354516301E-2</v>
      </c>
      <c r="J120" s="329">
        <v>5.8854176634972645E-2</v>
      </c>
      <c r="K120" s="329">
        <v>5.7598349214851484E-2</v>
      </c>
      <c r="L120" s="329">
        <v>3.2066354392640169E-2</v>
      </c>
      <c r="M120" s="329">
        <v>3.2516302023050919E-2</v>
      </c>
      <c r="N120" s="329">
        <v>3.0728329424068494E-2</v>
      </c>
      <c r="O120" s="329">
        <v>3.0047435906328628E-2</v>
      </c>
      <c r="P120" s="329">
        <v>3.0682951773254422E-2</v>
      </c>
      <c r="Q120" s="329">
        <v>3.1521241016378376E-2</v>
      </c>
      <c r="R120" s="329">
        <v>3.1083464351229287E-2</v>
      </c>
      <c r="S120" s="329">
        <v>3.30671550853395E-2</v>
      </c>
      <c r="T120" s="329">
        <v>5.898198580192094E-2</v>
      </c>
      <c r="U120" s="329">
        <v>5.7406322354516301E-2</v>
      </c>
      <c r="V120" s="329">
        <v>5.8854176634972645E-2</v>
      </c>
      <c r="W120" s="329">
        <v>5.7598349214851484E-2</v>
      </c>
      <c r="X120" s="329">
        <v>3.2066354392640169E-2</v>
      </c>
      <c r="Y120" s="329">
        <v>3.2516302023050919E-2</v>
      </c>
      <c r="Z120" s="329">
        <v>3.0728329424068494E-2</v>
      </c>
      <c r="AA120" s="329">
        <v>3.0047435906328628E-2</v>
      </c>
    </row>
    <row r="121" spans="1:27" hidden="1" x14ac:dyDescent="0.35">
      <c r="A121" s="790"/>
      <c r="B121" s="264" t="s">
        <v>7</v>
      </c>
      <c r="C121" s="329">
        <v>2.9364297074451706E-2</v>
      </c>
      <c r="D121" s="329">
        <v>2.9913555412812067E-2</v>
      </c>
      <c r="E121" s="329">
        <v>3.0693897157094273E-2</v>
      </c>
      <c r="F121" s="329">
        <v>3.0913889558165635E-2</v>
      </c>
      <c r="G121" s="329">
        <v>3.2361737819521917E-2</v>
      </c>
      <c r="H121" s="329">
        <v>5.7200797399378348E-2</v>
      </c>
      <c r="I121" s="329">
        <v>5.561483381777961E-2</v>
      </c>
      <c r="J121" s="329">
        <v>5.7118172868544495E-2</v>
      </c>
      <c r="K121" s="329">
        <v>5.5929828386218315E-2</v>
      </c>
      <c r="L121" s="329">
        <v>3.1307587547243554E-2</v>
      </c>
      <c r="M121" s="329">
        <v>3.1778355335990688E-2</v>
      </c>
      <c r="N121" s="329">
        <v>3.0077842757225165E-2</v>
      </c>
      <c r="O121" s="329">
        <v>2.9364297074451706E-2</v>
      </c>
      <c r="P121" s="329">
        <v>2.9913555412812067E-2</v>
      </c>
      <c r="Q121" s="329">
        <v>3.0693897157094273E-2</v>
      </c>
      <c r="R121" s="329">
        <v>3.0913889558165635E-2</v>
      </c>
      <c r="S121" s="329">
        <v>3.2361737819521917E-2</v>
      </c>
      <c r="T121" s="329">
        <v>5.7200797399378348E-2</v>
      </c>
      <c r="U121" s="329">
        <v>5.561483381777961E-2</v>
      </c>
      <c r="V121" s="329">
        <v>5.7118172868544495E-2</v>
      </c>
      <c r="W121" s="329">
        <v>5.5929828386218315E-2</v>
      </c>
      <c r="X121" s="329">
        <v>3.1307587547243554E-2</v>
      </c>
      <c r="Y121" s="329">
        <v>3.1778355335990688E-2</v>
      </c>
      <c r="Z121" s="329">
        <v>3.0077842757225165E-2</v>
      </c>
      <c r="AA121" s="329">
        <v>2.9364297074451706E-2</v>
      </c>
    </row>
    <row r="122" spans="1:27" ht="15" hidden="1" thickBot="1" x14ac:dyDescent="0.4">
      <c r="A122" s="791"/>
      <c r="B122" s="265" t="s">
        <v>8</v>
      </c>
      <c r="C122" s="329">
        <v>3.1017221923380616E-2</v>
      </c>
      <c r="D122" s="329">
        <v>3.1200685692449472E-2</v>
      </c>
      <c r="E122" s="329">
        <v>3.1801403442750183E-2</v>
      </c>
      <c r="F122" s="329">
        <v>3.349236331787657E-2</v>
      </c>
      <c r="G122" s="329">
        <v>3.5292013748440362E-2</v>
      </c>
      <c r="H122" s="329">
        <v>6.2033911329458021E-2</v>
      </c>
      <c r="I122" s="329">
        <v>6.0306201724596678E-2</v>
      </c>
      <c r="J122" s="329">
        <v>6.1900404553814445E-2</v>
      </c>
      <c r="K122" s="329">
        <v>5.9514655708048605E-2</v>
      </c>
      <c r="L122" s="329">
        <v>3.4153693100780286E-2</v>
      </c>
      <c r="M122" s="329">
        <v>3.4295547748655897E-2</v>
      </c>
      <c r="N122" s="329">
        <v>3.2150655678149544E-2</v>
      </c>
      <c r="O122" s="329">
        <v>3.1017221923380616E-2</v>
      </c>
      <c r="P122" s="329">
        <v>3.1200685692449472E-2</v>
      </c>
      <c r="Q122" s="329">
        <v>3.1801403442750183E-2</v>
      </c>
      <c r="R122" s="329">
        <v>3.349236331787657E-2</v>
      </c>
      <c r="S122" s="329">
        <v>3.5292013748440362E-2</v>
      </c>
      <c r="T122" s="329">
        <v>6.2033911329458021E-2</v>
      </c>
      <c r="U122" s="329">
        <v>6.0306201724596678E-2</v>
      </c>
      <c r="V122" s="329">
        <v>6.1900404553814445E-2</v>
      </c>
      <c r="W122" s="329">
        <v>5.9514655708048605E-2</v>
      </c>
      <c r="X122" s="329">
        <v>3.4153693100780286E-2</v>
      </c>
      <c r="Y122" s="329">
        <v>3.4295547748655897E-2</v>
      </c>
      <c r="Z122" s="329">
        <v>3.2150655678149544E-2</v>
      </c>
      <c r="AA122" s="329">
        <v>3.1017221923380616E-2</v>
      </c>
    </row>
    <row r="123" spans="1:27" hidden="1" x14ac:dyDescent="0.35">
      <c r="A123" s="107"/>
      <c r="B123" s="107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9"/>
    </row>
    <row r="124" spans="1:27" ht="15" hidden="1" thickBot="1" x14ac:dyDescent="0.4"/>
    <row r="125" spans="1:27" ht="15" hidden="1" thickBot="1" x14ac:dyDescent="0.4">
      <c r="C125" s="792" t="s">
        <v>129</v>
      </c>
      <c r="D125" s="793"/>
      <c r="E125" s="793"/>
      <c r="F125" s="793"/>
      <c r="G125" s="793"/>
      <c r="H125" s="793"/>
      <c r="I125" s="793"/>
      <c r="J125" s="793"/>
      <c r="K125" s="793"/>
      <c r="L125" s="793"/>
      <c r="M125" s="793"/>
      <c r="N125" s="794"/>
      <c r="O125" s="795" t="s">
        <v>129</v>
      </c>
      <c r="P125" s="793"/>
      <c r="Q125" s="793"/>
      <c r="R125" s="793"/>
      <c r="S125" s="793"/>
      <c r="T125" s="793"/>
      <c r="U125" s="793"/>
      <c r="V125" s="793"/>
      <c r="W125" s="793"/>
      <c r="X125" s="793"/>
      <c r="Y125" s="793"/>
      <c r="Z125" s="794"/>
      <c r="AA125" s="551" t="s">
        <v>129</v>
      </c>
    </row>
    <row r="126" spans="1:27" ht="15" hidden="1" customHeight="1" thickBot="1" x14ac:dyDescent="0.4">
      <c r="A126" s="789" t="s">
        <v>130</v>
      </c>
      <c r="B126" s="288" t="s">
        <v>128</v>
      </c>
      <c r="C126" s="156">
        <f>C$4</f>
        <v>44562</v>
      </c>
      <c r="D126" s="156">
        <f t="shared" ref="D126:AA126" si="58">D$4</f>
        <v>44593</v>
      </c>
      <c r="E126" s="156">
        <f t="shared" si="58"/>
        <v>44621</v>
      </c>
      <c r="F126" s="156">
        <f t="shared" si="58"/>
        <v>44652</v>
      </c>
      <c r="G126" s="156">
        <f t="shared" si="58"/>
        <v>44682</v>
      </c>
      <c r="H126" s="156">
        <f t="shared" si="58"/>
        <v>44713</v>
      </c>
      <c r="I126" s="156">
        <f t="shared" si="58"/>
        <v>44743</v>
      </c>
      <c r="J126" s="156">
        <f t="shared" si="58"/>
        <v>44774</v>
      </c>
      <c r="K126" s="156">
        <f t="shared" si="58"/>
        <v>44805</v>
      </c>
      <c r="L126" s="156">
        <f t="shared" si="58"/>
        <v>44835</v>
      </c>
      <c r="M126" s="156">
        <f t="shared" si="58"/>
        <v>44866</v>
      </c>
      <c r="N126" s="156">
        <f t="shared" si="58"/>
        <v>44896</v>
      </c>
      <c r="O126" s="156">
        <f t="shared" si="58"/>
        <v>44927</v>
      </c>
      <c r="P126" s="156">
        <f t="shared" si="58"/>
        <v>44958</v>
      </c>
      <c r="Q126" s="156">
        <f t="shared" si="58"/>
        <v>44986</v>
      </c>
      <c r="R126" s="156">
        <f t="shared" si="58"/>
        <v>45017</v>
      </c>
      <c r="S126" s="156">
        <f t="shared" si="58"/>
        <v>45047</v>
      </c>
      <c r="T126" s="156">
        <f t="shared" si="58"/>
        <v>45078</v>
      </c>
      <c r="U126" s="156">
        <f t="shared" si="58"/>
        <v>45108</v>
      </c>
      <c r="V126" s="156">
        <f t="shared" si="58"/>
        <v>45139</v>
      </c>
      <c r="W126" s="156">
        <f t="shared" si="58"/>
        <v>45170</v>
      </c>
      <c r="X126" s="156">
        <f t="shared" si="58"/>
        <v>45200</v>
      </c>
      <c r="Y126" s="156">
        <f t="shared" si="58"/>
        <v>45231</v>
      </c>
      <c r="Z126" s="156">
        <f t="shared" si="58"/>
        <v>45261</v>
      </c>
      <c r="AA126" s="156">
        <f t="shared" si="58"/>
        <v>45292</v>
      </c>
    </row>
    <row r="127" spans="1:27" ht="15" hidden="1" customHeight="1" x14ac:dyDescent="0.35">
      <c r="A127" s="790"/>
      <c r="B127" s="263" t="s">
        <v>20</v>
      </c>
      <c r="C127" s="330">
        <v>2.8530000000000001E-3</v>
      </c>
      <c r="D127" s="330">
        <v>2.9459999999999998E-3</v>
      </c>
      <c r="E127" s="330">
        <v>3.101E-3</v>
      </c>
      <c r="F127" s="330">
        <v>2.6919999999999999E-3</v>
      </c>
      <c r="G127" s="330">
        <v>3.6480000000000002E-3</v>
      </c>
      <c r="H127" s="330">
        <v>9.3989999999999994E-3</v>
      </c>
      <c r="I127" s="330">
        <v>8.6339999999999993E-3</v>
      </c>
      <c r="J127" s="330">
        <v>9.2370000000000004E-3</v>
      </c>
      <c r="K127" s="330">
        <v>8.4950000000000008E-3</v>
      </c>
      <c r="L127" s="330">
        <v>3.6459999999999999E-3</v>
      </c>
      <c r="M127" s="330">
        <v>3.6189999999999998E-3</v>
      </c>
      <c r="N127" s="330">
        <v>2.846E-3</v>
      </c>
      <c r="O127" s="330">
        <v>2.8530000000000001E-3</v>
      </c>
      <c r="P127" s="330">
        <v>2.9459999999999998E-3</v>
      </c>
      <c r="Q127" s="330">
        <v>3.101E-3</v>
      </c>
      <c r="R127" s="330">
        <v>2.6919999999999999E-3</v>
      </c>
      <c r="S127" s="330">
        <v>3.6480000000000002E-3</v>
      </c>
      <c r="T127" s="330">
        <v>9.3989999999999994E-3</v>
      </c>
      <c r="U127" s="330">
        <v>8.6339999999999993E-3</v>
      </c>
      <c r="V127" s="330">
        <v>9.2370000000000004E-3</v>
      </c>
      <c r="W127" s="330">
        <v>8.4950000000000008E-3</v>
      </c>
      <c r="X127" s="330">
        <v>3.6459999999999999E-3</v>
      </c>
      <c r="Y127" s="330">
        <v>3.6189999999999998E-3</v>
      </c>
      <c r="Z127" s="330">
        <v>2.846E-3</v>
      </c>
      <c r="AA127" s="330">
        <v>2.8530000000000001E-3</v>
      </c>
    </row>
    <row r="128" spans="1:27" hidden="1" x14ac:dyDescent="0.35">
      <c r="A128" s="790"/>
      <c r="B128" s="263" t="s">
        <v>0</v>
      </c>
      <c r="C128" s="330">
        <v>3.5509999999999999E-3</v>
      </c>
      <c r="D128" s="330">
        <v>4.0660000000000002E-3</v>
      </c>
      <c r="E128" s="330">
        <v>4.7829999999999999E-3</v>
      </c>
      <c r="F128" s="330">
        <v>2.826E-3</v>
      </c>
      <c r="G128" s="330">
        <v>6.0169999999999998E-3</v>
      </c>
      <c r="H128" s="330">
        <v>1.5726E-2</v>
      </c>
      <c r="I128" s="330">
        <v>1.3672E-2</v>
      </c>
      <c r="J128" s="330">
        <v>1.5037E-2</v>
      </c>
      <c r="K128" s="330">
        <v>1.5061E-2</v>
      </c>
      <c r="L128" s="330">
        <v>3.7230000000000002E-3</v>
      </c>
      <c r="M128" s="330">
        <v>4.4580000000000002E-3</v>
      </c>
      <c r="N128" s="330">
        <v>3.1909999999999998E-3</v>
      </c>
      <c r="O128" s="330">
        <v>3.5509999999999999E-3</v>
      </c>
      <c r="P128" s="330">
        <v>4.0660000000000002E-3</v>
      </c>
      <c r="Q128" s="330">
        <v>4.7829999999999999E-3</v>
      </c>
      <c r="R128" s="330">
        <v>2.826E-3</v>
      </c>
      <c r="S128" s="330">
        <v>6.0169999999999998E-3</v>
      </c>
      <c r="T128" s="330">
        <v>1.5726E-2</v>
      </c>
      <c r="U128" s="330">
        <v>1.3672E-2</v>
      </c>
      <c r="V128" s="330">
        <v>1.5037E-2</v>
      </c>
      <c r="W128" s="330">
        <v>1.5061E-2</v>
      </c>
      <c r="X128" s="330">
        <v>3.7230000000000002E-3</v>
      </c>
      <c r="Y128" s="330">
        <v>4.4580000000000002E-3</v>
      </c>
      <c r="Z128" s="330">
        <v>3.1909999999999998E-3</v>
      </c>
      <c r="AA128" s="330">
        <v>3.5509999999999999E-3</v>
      </c>
    </row>
    <row r="129" spans="1:27" hidden="1" x14ac:dyDescent="0.35">
      <c r="A129" s="790"/>
      <c r="B129" s="263" t="s">
        <v>21</v>
      </c>
      <c r="C129" s="330">
        <v>3.0200000000000001E-3</v>
      </c>
      <c r="D129" s="330">
        <v>2.9520000000000002E-3</v>
      </c>
      <c r="E129" s="330">
        <v>3.0969999999999999E-3</v>
      </c>
      <c r="F129" s="330">
        <v>3.6800000000000001E-3</v>
      </c>
      <c r="G129" s="330">
        <v>4.326E-3</v>
      </c>
      <c r="H129" s="330">
        <v>1.1368E-2</v>
      </c>
      <c r="I129" s="330">
        <v>1.0385E-2</v>
      </c>
      <c r="J129" s="330">
        <v>1.1174999999999999E-2</v>
      </c>
      <c r="K129" s="330">
        <v>1.0097E-2</v>
      </c>
      <c r="L129" s="330">
        <v>4.3080000000000002E-3</v>
      </c>
      <c r="M129" s="330">
        <v>3.9639999999999996E-3</v>
      </c>
      <c r="N129" s="330">
        <v>3.1110000000000001E-3</v>
      </c>
      <c r="O129" s="330">
        <v>3.0200000000000001E-3</v>
      </c>
      <c r="P129" s="330">
        <v>2.9520000000000002E-3</v>
      </c>
      <c r="Q129" s="330">
        <v>3.0969999999999999E-3</v>
      </c>
      <c r="R129" s="330">
        <v>3.6800000000000001E-3</v>
      </c>
      <c r="S129" s="330">
        <v>4.326E-3</v>
      </c>
      <c r="T129" s="330">
        <v>1.1368E-2</v>
      </c>
      <c r="U129" s="330">
        <v>1.0385E-2</v>
      </c>
      <c r="V129" s="330">
        <v>1.1174999999999999E-2</v>
      </c>
      <c r="W129" s="330">
        <v>1.0097E-2</v>
      </c>
      <c r="X129" s="330">
        <v>4.3080000000000002E-3</v>
      </c>
      <c r="Y129" s="330">
        <v>3.9639999999999996E-3</v>
      </c>
      <c r="Z129" s="330">
        <v>3.1110000000000001E-3</v>
      </c>
      <c r="AA129" s="330">
        <v>3.0200000000000001E-3</v>
      </c>
    </row>
    <row r="130" spans="1:27" hidden="1" x14ac:dyDescent="0.35">
      <c r="A130" s="790"/>
      <c r="B130" s="263" t="s">
        <v>1</v>
      </c>
      <c r="C130" s="330">
        <v>0</v>
      </c>
      <c r="D130" s="330">
        <v>0</v>
      </c>
      <c r="E130" s="330">
        <v>0</v>
      </c>
      <c r="F130" s="330">
        <v>4.2690000000000002E-3</v>
      </c>
      <c r="G130" s="330">
        <v>8.5869999999999991E-3</v>
      </c>
      <c r="H130" s="330">
        <v>1.6046000000000001E-2</v>
      </c>
      <c r="I130" s="330">
        <v>1.3816E-2</v>
      </c>
      <c r="J130" s="330">
        <v>1.5232000000000001E-2</v>
      </c>
      <c r="K130" s="330">
        <v>1.6389999999999998E-2</v>
      </c>
      <c r="L130" s="330">
        <v>4.6680000000000003E-3</v>
      </c>
      <c r="M130" s="330">
        <v>0</v>
      </c>
      <c r="N130" s="330">
        <v>0</v>
      </c>
      <c r="O130" s="330">
        <v>0</v>
      </c>
      <c r="P130" s="330">
        <v>0</v>
      </c>
      <c r="Q130" s="330">
        <v>0</v>
      </c>
      <c r="R130" s="330">
        <v>4.2690000000000002E-3</v>
      </c>
      <c r="S130" s="330">
        <v>8.5869999999999991E-3</v>
      </c>
      <c r="T130" s="330">
        <v>1.6046000000000001E-2</v>
      </c>
      <c r="U130" s="330">
        <v>1.3816E-2</v>
      </c>
      <c r="V130" s="330">
        <v>1.5232000000000001E-2</v>
      </c>
      <c r="W130" s="330">
        <v>1.6389999999999998E-2</v>
      </c>
      <c r="X130" s="330">
        <v>4.6680000000000003E-3</v>
      </c>
      <c r="Y130" s="330">
        <v>0</v>
      </c>
      <c r="Z130" s="330">
        <v>0</v>
      </c>
      <c r="AA130" s="330">
        <v>0</v>
      </c>
    </row>
    <row r="131" spans="1:27" hidden="1" x14ac:dyDescent="0.35">
      <c r="A131" s="790"/>
      <c r="B131" s="263" t="s">
        <v>22</v>
      </c>
      <c r="C131" s="330">
        <v>5.0000000000000004E-6</v>
      </c>
      <c r="D131" s="330">
        <v>3.0000000000000001E-6</v>
      </c>
      <c r="E131" s="330">
        <v>3.9999999999999998E-6</v>
      </c>
      <c r="F131" s="330">
        <v>4.0099999999999999E-4</v>
      </c>
      <c r="G131" s="330">
        <v>7.2000000000000002E-5</v>
      </c>
      <c r="H131" s="330">
        <v>1.6699999999999999E-4</v>
      </c>
      <c r="I131" s="330">
        <v>1.6100000000000001E-4</v>
      </c>
      <c r="J131" s="330">
        <v>1.66E-4</v>
      </c>
      <c r="K131" s="330">
        <v>1.6899999999999999E-4</v>
      </c>
      <c r="L131" s="330">
        <v>6.0999999999999999E-5</v>
      </c>
      <c r="M131" s="330">
        <v>5.7000000000000003E-5</v>
      </c>
      <c r="N131" s="330">
        <v>5.7000000000000003E-5</v>
      </c>
      <c r="O131" s="330">
        <v>5.0000000000000004E-6</v>
      </c>
      <c r="P131" s="330">
        <v>3.0000000000000001E-6</v>
      </c>
      <c r="Q131" s="330">
        <v>3.9999999999999998E-6</v>
      </c>
      <c r="R131" s="330">
        <v>4.0099999999999999E-4</v>
      </c>
      <c r="S131" s="330">
        <v>7.2000000000000002E-5</v>
      </c>
      <c r="T131" s="330">
        <v>1.6699999999999999E-4</v>
      </c>
      <c r="U131" s="330">
        <v>1.6100000000000001E-4</v>
      </c>
      <c r="V131" s="330">
        <v>1.66E-4</v>
      </c>
      <c r="W131" s="330">
        <v>1.6899999999999999E-4</v>
      </c>
      <c r="X131" s="330">
        <v>6.0999999999999999E-5</v>
      </c>
      <c r="Y131" s="330">
        <v>5.7000000000000003E-5</v>
      </c>
      <c r="Z131" s="330">
        <v>5.7000000000000003E-5</v>
      </c>
      <c r="AA131" s="330">
        <v>5.0000000000000004E-6</v>
      </c>
    </row>
    <row r="132" spans="1:27" hidden="1" x14ac:dyDescent="0.35">
      <c r="A132" s="790"/>
      <c r="B132" s="264" t="s">
        <v>9</v>
      </c>
      <c r="C132" s="330">
        <v>3.5509999999999999E-3</v>
      </c>
      <c r="D132" s="330">
        <v>4.0720000000000001E-3</v>
      </c>
      <c r="E132" s="330">
        <v>4.9550000000000002E-3</v>
      </c>
      <c r="F132" s="330">
        <v>3.7559999999999998E-3</v>
      </c>
      <c r="G132" s="330">
        <v>3.1979999999999999E-3</v>
      </c>
      <c r="H132" s="330">
        <v>0</v>
      </c>
      <c r="I132" s="330">
        <v>0</v>
      </c>
      <c r="J132" s="330">
        <v>0</v>
      </c>
      <c r="K132" s="330">
        <v>9.3019999999999995E-3</v>
      </c>
      <c r="L132" s="330">
        <v>4.45E-3</v>
      </c>
      <c r="M132" s="330">
        <v>4.6759999999999996E-3</v>
      </c>
      <c r="N132" s="330">
        <v>3.1930000000000001E-3</v>
      </c>
      <c r="O132" s="330">
        <v>3.5509999999999999E-3</v>
      </c>
      <c r="P132" s="330">
        <v>4.0720000000000001E-3</v>
      </c>
      <c r="Q132" s="330">
        <v>4.9550000000000002E-3</v>
      </c>
      <c r="R132" s="330">
        <v>3.7559999999999998E-3</v>
      </c>
      <c r="S132" s="330">
        <v>3.1979999999999999E-3</v>
      </c>
      <c r="T132" s="330">
        <v>0</v>
      </c>
      <c r="U132" s="330">
        <v>0</v>
      </c>
      <c r="V132" s="330">
        <v>0</v>
      </c>
      <c r="W132" s="330">
        <v>9.3019999999999995E-3</v>
      </c>
      <c r="X132" s="330">
        <v>4.45E-3</v>
      </c>
      <c r="Y132" s="330">
        <v>4.6759999999999996E-3</v>
      </c>
      <c r="Z132" s="330">
        <v>3.1930000000000001E-3</v>
      </c>
      <c r="AA132" s="330">
        <v>3.5509999999999999E-3</v>
      </c>
    </row>
    <row r="133" spans="1:27" hidden="1" x14ac:dyDescent="0.35">
      <c r="A133" s="790"/>
      <c r="B133" s="264" t="s">
        <v>3</v>
      </c>
      <c r="C133" s="330">
        <v>3.5509999999999999E-3</v>
      </c>
      <c r="D133" s="330">
        <v>4.0660000000000002E-3</v>
      </c>
      <c r="E133" s="330">
        <v>4.7829999999999999E-3</v>
      </c>
      <c r="F133" s="330">
        <v>2.826E-3</v>
      </c>
      <c r="G133" s="330">
        <v>6.0169999999999998E-3</v>
      </c>
      <c r="H133" s="330">
        <v>1.5726E-2</v>
      </c>
      <c r="I133" s="330">
        <v>1.3672E-2</v>
      </c>
      <c r="J133" s="330">
        <v>1.5037E-2</v>
      </c>
      <c r="K133" s="330">
        <v>1.5061E-2</v>
      </c>
      <c r="L133" s="330">
        <v>3.7230000000000002E-3</v>
      </c>
      <c r="M133" s="330">
        <v>4.4580000000000002E-3</v>
      </c>
      <c r="N133" s="330">
        <v>3.1909999999999998E-3</v>
      </c>
      <c r="O133" s="330">
        <v>3.5509999999999999E-3</v>
      </c>
      <c r="P133" s="330">
        <v>4.0660000000000002E-3</v>
      </c>
      <c r="Q133" s="330">
        <v>4.7829999999999999E-3</v>
      </c>
      <c r="R133" s="330">
        <v>2.826E-3</v>
      </c>
      <c r="S133" s="330">
        <v>6.0169999999999998E-3</v>
      </c>
      <c r="T133" s="330">
        <v>1.5726E-2</v>
      </c>
      <c r="U133" s="330">
        <v>1.3672E-2</v>
      </c>
      <c r="V133" s="330">
        <v>1.5037E-2</v>
      </c>
      <c r="W133" s="330">
        <v>1.5061E-2</v>
      </c>
      <c r="X133" s="330">
        <v>3.7230000000000002E-3</v>
      </c>
      <c r="Y133" s="330">
        <v>4.4580000000000002E-3</v>
      </c>
      <c r="Z133" s="330">
        <v>3.1909999999999998E-3</v>
      </c>
      <c r="AA133" s="330">
        <v>3.5509999999999999E-3</v>
      </c>
    </row>
    <row r="134" spans="1:27" hidden="1" x14ac:dyDescent="0.35">
      <c r="A134" s="790"/>
      <c r="B134" s="264" t="s">
        <v>4</v>
      </c>
      <c r="C134" s="330">
        <v>3.3570000000000002E-3</v>
      </c>
      <c r="D134" s="330">
        <v>3.3170000000000001E-3</v>
      </c>
      <c r="E134" s="330">
        <v>3.5750000000000001E-3</v>
      </c>
      <c r="F134" s="330">
        <v>3.4499999999999999E-3</v>
      </c>
      <c r="G134" s="330">
        <v>4.4089999999999997E-3</v>
      </c>
      <c r="H134" s="330">
        <v>1.0983E-2</v>
      </c>
      <c r="I134" s="330">
        <v>1.0083E-2</v>
      </c>
      <c r="J134" s="330">
        <v>1.0762000000000001E-2</v>
      </c>
      <c r="K134" s="330">
        <v>9.2289999999999994E-3</v>
      </c>
      <c r="L134" s="330">
        <v>4.4390000000000002E-3</v>
      </c>
      <c r="M134" s="330">
        <v>4.0359999999999997E-3</v>
      </c>
      <c r="N134" s="330">
        <v>2.9940000000000001E-3</v>
      </c>
      <c r="O134" s="330">
        <v>3.3570000000000002E-3</v>
      </c>
      <c r="P134" s="330">
        <v>3.3170000000000001E-3</v>
      </c>
      <c r="Q134" s="330">
        <v>3.5750000000000001E-3</v>
      </c>
      <c r="R134" s="330">
        <v>3.4499999999999999E-3</v>
      </c>
      <c r="S134" s="330">
        <v>4.4089999999999997E-3</v>
      </c>
      <c r="T134" s="330">
        <v>1.0983E-2</v>
      </c>
      <c r="U134" s="330">
        <v>1.0083E-2</v>
      </c>
      <c r="V134" s="330">
        <v>1.0762000000000001E-2</v>
      </c>
      <c r="W134" s="330">
        <v>9.2289999999999994E-3</v>
      </c>
      <c r="X134" s="330">
        <v>4.4390000000000002E-3</v>
      </c>
      <c r="Y134" s="330">
        <v>4.0359999999999997E-3</v>
      </c>
      <c r="Z134" s="330">
        <v>2.9940000000000001E-3</v>
      </c>
      <c r="AA134" s="330">
        <v>3.3570000000000002E-3</v>
      </c>
    </row>
    <row r="135" spans="1:27" hidden="1" x14ac:dyDescent="0.35">
      <c r="A135" s="790"/>
      <c r="B135" s="264" t="s">
        <v>5</v>
      </c>
      <c r="C135" s="330">
        <v>2.8530000000000001E-3</v>
      </c>
      <c r="D135" s="330">
        <v>2.9459999999999998E-3</v>
      </c>
      <c r="E135" s="330">
        <v>3.101E-3</v>
      </c>
      <c r="F135" s="330">
        <v>2.6919999999999999E-3</v>
      </c>
      <c r="G135" s="330">
        <v>3.6480000000000002E-3</v>
      </c>
      <c r="H135" s="330">
        <v>9.3989999999999994E-3</v>
      </c>
      <c r="I135" s="330">
        <v>8.6339999999999993E-3</v>
      </c>
      <c r="J135" s="330">
        <v>9.2370000000000004E-3</v>
      </c>
      <c r="K135" s="330">
        <v>8.4950000000000008E-3</v>
      </c>
      <c r="L135" s="330">
        <v>3.6459999999999999E-3</v>
      </c>
      <c r="M135" s="330">
        <v>3.6189999999999998E-3</v>
      </c>
      <c r="N135" s="330">
        <v>2.846E-3</v>
      </c>
      <c r="O135" s="330">
        <v>2.8530000000000001E-3</v>
      </c>
      <c r="P135" s="330">
        <v>2.9459999999999998E-3</v>
      </c>
      <c r="Q135" s="330">
        <v>3.101E-3</v>
      </c>
      <c r="R135" s="330">
        <v>2.6919999999999999E-3</v>
      </c>
      <c r="S135" s="330">
        <v>3.6480000000000002E-3</v>
      </c>
      <c r="T135" s="330">
        <v>9.3989999999999994E-3</v>
      </c>
      <c r="U135" s="330">
        <v>8.6339999999999993E-3</v>
      </c>
      <c r="V135" s="330">
        <v>9.2370000000000004E-3</v>
      </c>
      <c r="W135" s="330">
        <v>8.4950000000000008E-3</v>
      </c>
      <c r="X135" s="330">
        <v>3.6459999999999999E-3</v>
      </c>
      <c r="Y135" s="330">
        <v>3.6189999999999998E-3</v>
      </c>
      <c r="Z135" s="330">
        <v>2.846E-3</v>
      </c>
      <c r="AA135" s="330">
        <v>2.8530000000000001E-3</v>
      </c>
    </row>
    <row r="136" spans="1:27" hidden="1" x14ac:dyDescent="0.35">
      <c r="A136" s="790"/>
      <c r="B136" s="264" t="s">
        <v>23</v>
      </c>
      <c r="C136" s="330">
        <v>2.8530000000000001E-3</v>
      </c>
      <c r="D136" s="330">
        <v>2.9459999999999998E-3</v>
      </c>
      <c r="E136" s="330">
        <v>3.101E-3</v>
      </c>
      <c r="F136" s="330">
        <v>2.6919999999999999E-3</v>
      </c>
      <c r="G136" s="330">
        <v>3.6480000000000002E-3</v>
      </c>
      <c r="H136" s="330">
        <v>9.3989999999999994E-3</v>
      </c>
      <c r="I136" s="330">
        <v>8.6339999999999993E-3</v>
      </c>
      <c r="J136" s="330">
        <v>9.2370000000000004E-3</v>
      </c>
      <c r="K136" s="330">
        <v>8.4950000000000008E-3</v>
      </c>
      <c r="L136" s="330">
        <v>3.6459999999999999E-3</v>
      </c>
      <c r="M136" s="330">
        <v>3.6189999999999998E-3</v>
      </c>
      <c r="N136" s="330">
        <v>2.846E-3</v>
      </c>
      <c r="O136" s="330">
        <v>2.8530000000000001E-3</v>
      </c>
      <c r="P136" s="330">
        <v>2.9459999999999998E-3</v>
      </c>
      <c r="Q136" s="330">
        <v>3.101E-3</v>
      </c>
      <c r="R136" s="330">
        <v>2.6919999999999999E-3</v>
      </c>
      <c r="S136" s="330">
        <v>3.6480000000000002E-3</v>
      </c>
      <c r="T136" s="330">
        <v>9.3989999999999994E-3</v>
      </c>
      <c r="U136" s="330">
        <v>8.6339999999999993E-3</v>
      </c>
      <c r="V136" s="330">
        <v>9.2370000000000004E-3</v>
      </c>
      <c r="W136" s="330">
        <v>8.4950000000000008E-3</v>
      </c>
      <c r="X136" s="330">
        <v>3.6459999999999999E-3</v>
      </c>
      <c r="Y136" s="330">
        <v>3.6189999999999998E-3</v>
      </c>
      <c r="Z136" s="330">
        <v>2.846E-3</v>
      </c>
      <c r="AA136" s="330">
        <v>2.8530000000000001E-3</v>
      </c>
    </row>
    <row r="137" spans="1:27" hidden="1" x14ac:dyDescent="0.35">
      <c r="A137" s="790"/>
      <c r="B137" s="264" t="s">
        <v>24</v>
      </c>
      <c r="C137" s="330">
        <v>2.8530000000000001E-3</v>
      </c>
      <c r="D137" s="330">
        <v>2.9459999999999998E-3</v>
      </c>
      <c r="E137" s="330">
        <v>3.101E-3</v>
      </c>
      <c r="F137" s="330">
        <v>2.6919999999999999E-3</v>
      </c>
      <c r="G137" s="330">
        <v>3.6480000000000002E-3</v>
      </c>
      <c r="H137" s="330">
        <v>9.3989999999999994E-3</v>
      </c>
      <c r="I137" s="330">
        <v>8.6339999999999993E-3</v>
      </c>
      <c r="J137" s="330">
        <v>9.2370000000000004E-3</v>
      </c>
      <c r="K137" s="330">
        <v>8.4950000000000008E-3</v>
      </c>
      <c r="L137" s="330">
        <v>3.6459999999999999E-3</v>
      </c>
      <c r="M137" s="330">
        <v>3.6189999999999998E-3</v>
      </c>
      <c r="N137" s="330">
        <v>2.846E-3</v>
      </c>
      <c r="O137" s="330">
        <v>2.8530000000000001E-3</v>
      </c>
      <c r="P137" s="330">
        <v>2.9459999999999998E-3</v>
      </c>
      <c r="Q137" s="330">
        <v>3.101E-3</v>
      </c>
      <c r="R137" s="330">
        <v>2.6919999999999999E-3</v>
      </c>
      <c r="S137" s="330">
        <v>3.6480000000000002E-3</v>
      </c>
      <c r="T137" s="330">
        <v>9.3989999999999994E-3</v>
      </c>
      <c r="U137" s="330">
        <v>8.6339999999999993E-3</v>
      </c>
      <c r="V137" s="330">
        <v>9.2370000000000004E-3</v>
      </c>
      <c r="W137" s="330">
        <v>8.4950000000000008E-3</v>
      </c>
      <c r="X137" s="330">
        <v>3.6459999999999999E-3</v>
      </c>
      <c r="Y137" s="330">
        <v>3.6189999999999998E-3</v>
      </c>
      <c r="Z137" s="330">
        <v>2.846E-3</v>
      </c>
      <c r="AA137" s="330">
        <v>2.8530000000000001E-3</v>
      </c>
    </row>
    <row r="138" spans="1:27" hidden="1" x14ac:dyDescent="0.35">
      <c r="A138" s="790"/>
      <c r="B138" s="264" t="s">
        <v>7</v>
      </c>
      <c r="C138" s="330">
        <v>2.3930000000000002E-3</v>
      </c>
      <c r="D138" s="330">
        <v>2.4099999999999998E-3</v>
      </c>
      <c r="E138" s="330">
        <v>2.532E-3</v>
      </c>
      <c r="F138" s="330">
        <v>2.5790000000000001E-3</v>
      </c>
      <c r="G138" s="330">
        <v>3.1459999999999999E-3</v>
      </c>
      <c r="H138" s="330">
        <v>8.2480000000000001E-3</v>
      </c>
      <c r="I138" s="330">
        <v>7.535E-3</v>
      </c>
      <c r="J138" s="330">
        <v>8.1329999999999996E-3</v>
      </c>
      <c r="K138" s="330">
        <v>7.4019999999999997E-3</v>
      </c>
      <c r="L138" s="330">
        <v>3.1189999999999998E-3</v>
      </c>
      <c r="M138" s="330">
        <v>3.078E-3</v>
      </c>
      <c r="N138" s="330">
        <v>2.4130000000000002E-3</v>
      </c>
      <c r="O138" s="330">
        <v>2.3930000000000002E-3</v>
      </c>
      <c r="P138" s="330">
        <v>2.4099999999999998E-3</v>
      </c>
      <c r="Q138" s="330">
        <v>2.532E-3</v>
      </c>
      <c r="R138" s="330">
        <v>2.5790000000000001E-3</v>
      </c>
      <c r="S138" s="330">
        <v>3.1459999999999999E-3</v>
      </c>
      <c r="T138" s="330">
        <v>8.2480000000000001E-3</v>
      </c>
      <c r="U138" s="330">
        <v>7.535E-3</v>
      </c>
      <c r="V138" s="330">
        <v>8.1329999999999996E-3</v>
      </c>
      <c r="W138" s="330">
        <v>7.4019999999999997E-3</v>
      </c>
      <c r="X138" s="330">
        <v>3.1189999999999998E-3</v>
      </c>
      <c r="Y138" s="330">
        <v>3.078E-3</v>
      </c>
      <c r="Z138" s="330">
        <v>2.4130000000000002E-3</v>
      </c>
      <c r="AA138" s="330">
        <v>2.3930000000000002E-3</v>
      </c>
    </row>
    <row r="139" spans="1:27" ht="15" hidden="1" thickBot="1" x14ac:dyDescent="0.4">
      <c r="A139" s="791"/>
      <c r="B139" s="265" t="s">
        <v>8</v>
      </c>
      <c r="C139" s="331">
        <v>2.879E-3</v>
      </c>
      <c r="D139" s="331">
        <v>2.6879999999999999E-3</v>
      </c>
      <c r="E139" s="331">
        <v>2.6459999999999999E-3</v>
      </c>
      <c r="F139" s="331">
        <v>3.4529999999999999E-3</v>
      </c>
      <c r="G139" s="331">
        <v>4.1749999999999999E-3</v>
      </c>
      <c r="H139" s="331">
        <v>1.1337E-2</v>
      </c>
      <c r="I139" s="331">
        <v>1.0385999999999999E-2</v>
      </c>
      <c r="J139" s="331">
        <v>1.115E-2</v>
      </c>
      <c r="K139" s="331">
        <v>9.7389999999999994E-3</v>
      </c>
      <c r="L139" s="331">
        <v>4.1619999999999999E-3</v>
      </c>
      <c r="M139" s="331">
        <v>3.9139999999999999E-3</v>
      </c>
      <c r="N139" s="331">
        <v>3.0730000000000002E-3</v>
      </c>
      <c r="O139" s="331">
        <v>2.879E-3</v>
      </c>
      <c r="P139" s="331">
        <v>2.6879999999999999E-3</v>
      </c>
      <c r="Q139" s="331">
        <v>2.6459999999999999E-3</v>
      </c>
      <c r="R139" s="331">
        <v>3.4529999999999999E-3</v>
      </c>
      <c r="S139" s="331">
        <v>4.1749999999999999E-3</v>
      </c>
      <c r="T139" s="331">
        <v>1.1337E-2</v>
      </c>
      <c r="U139" s="331">
        <v>1.0385999999999999E-2</v>
      </c>
      <c r="V139" s="331">
        <v>1.115E-2</v>
      </c>
      <c r="W139" s="331">
        <v>9.7389999999999994E-3</v>
      </c>
      <c r="X139" s="331">
        <v>4.1619999999999999E-3</v>
      </c>
      <c r="Y139" s="331">
        <v>3.9139999999999999E-3</v>
      </c>
      <c r="Z139" s="331">
        <v>3.0730000000000002E-3</v>
      </c>
      <c r="AA139" s="331">
        <v>2.879E-3</v>
      </c>
    </row>
    <row r="140" spans="1:27" ht="15" hidden="1" thickBot="1" x14ac:dyDescent="0.4">
      <c r="A140" s="107"/>
      <c r="B140" s="107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</row>
    <row r="141" spans="1:27" ht="15.75" hidden="1" customHeight="1" thickBot="1" x14ac:dyDescent="0.4">
      <c r="A141" s="783" t="s">
        <v>131</v>
      </c>
      <c r="B141" s="289" t="s">
        <v>128</v>
      </c>
      <c r="C141" s="156">
        <f>C$4</f>
        <v>44562</v>
      </c>
      <c r="D141" s="156">
        <f t="shared" ref="D141:AA141" si="59">D$4</f>
        <v>44593</v>
      </c>
      <c r="E141" s="156">
        <f t="shared" si="59"/>
        <v>44621</v>
      </c>
      <c r="F141" s="156">
        <f t="shared" si="59"/>
        <v>44652</v>
      </c>
      <c r="G141" s="156">
        <f t="shared" si="59"/>
        <v>44682</v>
      </c>
      <c r="H141" s="156">
        <f t="shared" si="59"/>
        <v>44713</v>
      </c>
      <c r="I141" s="156">
        <f t="shared" si="59"/>
        <v>44743</v>
      </c>
      <c r="J141" s="156">
        <f t="shared" si="59"/>
        <v>44774</v>
      </c>
      <c r="K141" s="156">
        <f t="shared" si="59"/>
        <v>44805</v>
      </c>
      <c r="L141" s="156">
        <f t="shared" si="59"/>
        <v>44835</v>
      </c>
      <c r="M141" s="156">
        <f t="shared" si="59"/>
        <v>44866</v>
      </c>
      <c r="N141" s="156">
        <f t="shared" si="59"/>
        <v>44896</v>
      </c>
      <c r="O141" s="156">
        <f t="shared" si="59"/>
        <v>44927</v>
      </c>
      <c r="P141" s="156">
        <f t="shared" si="59"/>
        <v>44958</v>
      </c>
      <c r="Q141" s="156">
        <f t="shared" si="59"/>
        <v>44986</v>
      </c>
      <c r="R141" s="156">
        <f t="shared" si="59"/>
        <v>45017</v>
      </c>
      <c r="S141" s="156">
        <f t="shared" si="59"/>
        <v>45047</v>
      </c>
      <c r="T141" s="156">
        <f t="shared" si="59"/>
        <v>45078</v>
      </c>
      <c r="U141" s="156">
        <f t="shared" si="59"/>
        <v>45108</v>
      </c>
      <c r="V141" s="156">
        <f t="shared" si="59"/>
        <v>45139</v>
      </c>
      <c r="W141" s="156">
        <f t="shared" si="59"/>
        <v>45170</v>
      </c>
      <c r="X141" s="156">
        <f t="shared" si="59"/>
        <v>45200</v>
      </c>
      <c r="Y141" s="156">
        <f t="shared" si="59"/>
        <v>45231</v>
      </c>
      <c r="Z141" s="156">
        <f t="shared" si="59"/>
        <v>45261</v>
      </c>
      <c r="AA141" s="156">
        <f t="shared" si="59"/>
        <v>45292</v>
      </c>
    </row>
    <row r="142" spans="1:27" hidden="1" x14ac:dyDescent="0.35">
      <c r="A142" s="784"/>
      <c r="B142" s="263" t="s">
        <v>20</v>
      </c>
      <c r="C142" s="26">
        <f>IF(C23=0,0,((C5*0.5)-C41)*C78*C110*C$2)</f>
        <v>0</v>
      </c>
      <c r="D142" s="26">
        <f>IF(D23=0,0,((D5*0.5)+C23-D41)*D78*D110*D$2)</f>
        <v>0</v>
      </c>
      <c r="E142" s="26">
        <f t="shared" ref="E142:AA143" si="60">IF(E23=0,0,((E5*0.5)+D23-E41)*E78*E110*E$2)</f>
        <v>0</v>
      </c>
      <c r="F142" s="26">
        <f t="shared" si="60"/>
        <v>0</v>
      </c>
      <c r="G142" s="26">
        <f t="shared" si="60"/>
        <v>0</v>
      </c>
      <c r="H142" s="26">
        <f t="shared" si="60"/>
        <v>0</v>
      </c>
      <c r="I142" s="26">
        <f t="shared" si="60"/>
        <v>0</v>
      </c>
      <c r="J142" s="26">
        <f t="shared" si="60"/>
        <v>0</v>
      </c>
      <c r="K142" s="26">
        <f t="shared" si="60"/>
        <v>0</v>
      </c>
      <c r="L142" s="26">
        <f t="shared" si="60"/>
        <v>0</v>
      </c>
      <c r="M142" s="26">
        <f t="shared" si="60"/>
        <v>0</v>
      </c>
      <c r="N142" s="26">
        <f t="shared" si="60"/>
        <v>0</v>
      </c>
      <c r="O142" s="26">
        <f t="shared" si="60"/>
        <v>0</v>
      </c>
      <c r="P142" s="26">
        <f t="shared" si="60"/>
        <v>0</v>
      </c>
      <c r="Q142" s="26">
        <f t="shared" si="60"/>
        <v>0</v>
      </c>
      <c r="R142" s="26">
        <f t="shared" si="60"/>
        <v>0</v>
      </c>
      <c r="S142" s="26">
        <f t="shared" si="60"/>
        <v>0</v>
      </c>
      <c r="T142" s="26">
        <f t="shared" si="60"/>
        <v>0</v>
      </c>
      <c r="U142" s="26">
        <f t="shared" si="60"/>
        <v>0</v>
      </c>
      <c r="V142" s="26">
        <f t="shared" si="60"/>
        <v>0</v>
      </c>
      <c r="W142" s="26">
        <f t="shared" si="60"/>
        <v>0</v>
      </c>
      <c r="X142" s="26">
        <f t="shared" si="60"/>
        <v>0</v>
      </c>
      <c r="Y142" s="26">
        <f t="shared" si="60"/>
        <v>0</v>
      </c>
      <c r="Z142" s="26">
        <f t="shared" si="60"/>
        <v>0</v>
      </c>
      <c r="AA142" s="26">
        <f t="shared" si="60"/>
        <v>0</v>
      </c>
    </row>
    <row r="143" spans="1:27" hidden="1" x14ac:dyDescent="0.35">
      <c r="A143" s="784"/>
      <c r="B143" s="263" t="s">
        <v>0</v>
      </c>
      <c r="C143" s="26">
        <f t="shared" ref="C143:C154" si="61">IF(C24=0,0,((C6*0.5)-C42)*C79*C111*C$2)</f>
        <v>0</v>
      </c>
      <c r="D143" s="26">
        <f t="shared" ref="D143:S154" si="62">IF(D24=0,0,((D6*0.5)+C24-D42)*D79*D111*D$2)</f>
        <v>0</v>
      </c>
      <c r="E143" s="26">
        <f t="shared" si="62"/>
        <v>0</v>
      </c>
      <c r="F143" s="26">
        <f t="shared" si="62"/>
        <v>0</v>
      </c>
      <c r="G143" s="26">
        <f t="shared" si="62"/>
        <v>0</v>
      </c>
      <c r="H143" s="26">
        <f t="shared" si="62"/>
        <v>0</v>
      </c>
      <c r="I143" s="26">
        <f t="shared" si="62"/>
        <v>0</v>
      </c>
      <c r="J143" s="26">
        <f t="shared" si="62"/>
        <v>0</v>
      </c>
      <c r="K143" s="26">
        <f t="shared" si="62"/>
        <v>0</v>
      </c>
      <c r="L143" s="26">
        <f t="shared" si="62"/>
        <v>0</v>
      </c>
      <c r="M143" s="26">
        <f t="shared" si="62"/>
        <v>0</v>
      </c>
      <c r="N143" s="26">
        <f t="shared" si="62"/>
        <v>0</v>
      </c>
      <c r="O143" s="26">
        <f t="shared" si="62"/>
        <v>0</v>
      </c>
      <c r="P143" s="26">
        <f t="shared" si="62"/>
        <v>0</v>
      </c>
      <c r="Q143" s="26">
        <f t="shared" si="62"/>
        <v>0</v>
      </c>
      <c r="R143" s="26">
        <f t="shared" si="62"/>
        <v>0</v>
      </c>
      <c r="S143" s="26">
        <f t="shared" si="62"/>
        <v>0</v>
      </c>
      <c r="T143" s="26">
        <f t="shared" si="60"/>
        <v>0</v>
      </c>
      <c r="U143" s="26">
        <f t="shared" si="60"/>
        <v>0</v>
      </c>
      <c r="V143" s="26">
        <f t="shared" si="60"/>
        <v>0</v>
      </c>
      <c r="W143" s="26">
        <f t="shared" si="60"/>
        <v>0</v>
      </c>
      <c r="X143" s="26">
        <f t="shared" si="60"/>
        <v>0</v>
      </c>
      <c r="Y143" s="26">
        <f t="shared" si="60"/>
        <v>0</v>
      </c>
      <c r="Z143" s="26">
        <f t="shared" si="60"/>
        <v>0</v>
      </c>
      <c r="AA143" s="26">
        <f t="shared" si="60"/>
        <v>0</v>
      </c>
    </row>
    <row r="144" spans="1:27" hidden="1" x14ac:dyDescent="0.35">
      <c r="A144" s="784"/>
      <c r="B144" s="263" t="s">
        <v>21</v>
      </c>
      <c r="C144" s="26">
        <f t="shared" si="61"/>
        <v>0</v>
      </c>
      <c r="D144" s="26">
        <f t="shared" si="62"/>
        <v>0</v>
      </c>
      <c r="E144" s="26">
        <f t="shared" ref="E144:AA147" si="63">IF(E25=0,0,((E7*0.5)+D25-E43)*E80*E112*E$2)</f>
        <v>0</v>
      </c>
      <c r="F144" s="26">
        <f t="shared" si="63"/>
        <v>0</v>
      </c>
      <c r="G144" s="26">
        <f t="shared" si="63"/>
        <v>0</v>
      </c>
      <c r="H144" s="26">
        <f t="shared" si="63"/>
        <v>0</v>
      </c>
      <c r="I144" s="26">
        <f t="shared" si="63"/>
        <v>0</v>
      </c>
      <c r="J144" s="26">
        <f t="shared" si="63"/>
        <v>0</v>
      </c>
      <c r="K144" s="26">
        <f t="shared" si="63"/>
        <v>0</v>
      </c>
      <c r="L144" s="26">
        <f t="shared" si="63"/>
        <v>0</v>
      </c>
      <c r="M144" s="26">
        <f t="shared" si="63"/>
        <v>0</v>
      </c>
      <c r="N144" s="26">
        <f t="shared" si="63"/>
        <v>0</v>
      </c>
      <c r="O144" s="26">
        <f t="shared" si="63"/>
        <v>0</v>
      </c>
      <c r="P144" s="26">
        <f t="shared" si="63"/>
        <v>0</v>
      </c>
      <c r="Q144" s="26">
        <f t="shared" si="63"/>
        <v>0</v>
      </c>
      <c r="R144" s="26">
        <f t="shared" si="63"/>
        <v>0</v>
      </c>
      <c r="S144" s="26">
        <f t="shared" si="63"/>
        <v>0</v>
      </c>
      <c r="T144" s="26">
        <f t="shared" si="63"/>
        <v>0</v>
      </c>
      <c r="U144" s="26">
        <f t="shared" si="63"/>
        <v>0</v>
      </c>
      <c r="V144" s="26">
        <f t="shared" si="63"/>
        <v>0</v>
      </c>
      <c r="W144" s="26">
        <f t="shared" si="63"/>
        <v>0</v>
      </c>
      <c r="X144" s="26">
        <f t="shared" si="63"/>
        <v>0</v>
      </c>
      <c r="Y144" s="26">
        <f t="shared" si="63"/>
        <v>0</v>
      </c>
      <c r="Z144" s="26">
        <f t="shared" si="63"/>
        <v>0</v>
      </c>
      <c r="AA144" s="26">
        <f t="shared" si="63"/>
        <v>0</v>
      </c>
    </row>
    <row r="145" spans="1:27" hidden="1" x14ac:dyDescent="0.35">
      <c r="A145" s="784"/>
      <c r="B145" s="263" t="s">
        <v>1</v>
      </c>
      <c r="C145" s="26">
        <f t="shared" si="61"/>
        <v>0</v>
      </c>
      <c r="D145" s="26">
        <f t="shared" si="62"/>
        <v>0</v>
      </c>
      <c r="E145" s="26">
        <f t="shared" si="63"/>
        <v>0</v>
      </c>
      <c r="F145" s="26">
        <f t="shared" si="63"/>
        <v>0</v>
      </c>
      <c r="G145" s="26">
        <f t="shared" si="63"/>
        <v>0</v>
      </c>
      <c r="H145" s="26">
        <f t="shared" si="63"/>
        <v>0</v>
      </c>
      <c r="I145" s="26">
        <f t="shared" si="63"/>
        <v>0</v>
      </c>
      <c r="J145" s="26">
        <f t="shared" si="63"/>
        <v>0</v>
      </c>
      <c r="K145" s="26">
        <f t="shared" si="63"/>
        <v>0</v>
      </c>
      <c r="L145" s="26">
        <f t="shared" si="63"/>
        <v>0</v>
      </c>
      <c r="M145" s="26">
        <f t="shared" si="63"/>
        <v>0</v>
      </c>
      <c r="N145" s="26">
        <f t="shared" si="63"/>
        <v>0</v>
      </c>
      <c r="O145" s="26">
        <f t="shared" si="63"/>
        <v>0</v>
      </c>
      <c r="P145" s="26">
        <f t="shared" si="63"/>
        <v>0</v>
      </c>
      <c r="Q145" s="26">
        <f t="shared" si="63"/>
        <v>0</v>
      </c>
      <c r="R145" s="26">
        <f t="shared" si="63"/>
        <v>0</v>
      </c>
      <c r="S145" s="26">
        <f t="shared" si="63"/>
        <v>0</v>
      </c>
      <c r="T145" s="26">
        <f t="shared" si="63"/>
        <v>0</v>
      </c>
      <c r="U145" s="26">
        <f t="shared" si="63"/>
        <v>0</v>
      </c>
      <c r="V145" s="26">
        <f t="shared" si="63"/>
        <v>0</v>
      </c>
      <c r="W145" s="26">
        <f t="shared" si="63"/>
        <v>0</v>
      </c>
      <c r="X145" s="26">
        <f t="shared" si="63"/>
        <v>0</v>
      </c>
      <c r="Y145" s="26">
        <f t="shared" si="63"/>
        <v>0</v>
      </c>
      <c r="Z145" s="26">
        <f t="shared" si="63"/>
        <v>0</v>
      </c>
      <c r="AA145" s="26">
        <f t="shared" si="63"/>
        <v>0</v>
      </c>
    </row>
    <row r="146" spans="1:27" hidden="1" x14ac:dyDescent="0.35">
      <c r="A146" s="784"/>
      <c r="B146" s="263" t="s">
        <v>22</v>
      </c>
      <c r="C146" s="26">
        <f t="shared" si="61"/>
        <v>0</v>
      </c>
      <c r="D146" s="26">
        <f t="shared" si="62"/>
        <v>0</v>
      </c>
      <c r="E146" s="26">
        <f t="shared" si="63"/>
        <v>0</v>
      </c>
      <c r="F146" s="26">
        <f t="shared" si="63"/>
        <v>0</v>
      </c>
      <c r="G146" s="26">
        <f t="shared" si="63"/>
        <v>0</v>
      </c>
      <c r="H146" s="26">
        <f t="shared" si="63"/>
        <v>0</v>
      </c>
      <c r="I146" s="26">
        <f t="shared" si="63"/>
        <v>0</v>
      </c>
      <c r="J146" s="26">
        <f t="shared" si="63"/>
        <v>82.272280006186776</v>
      </c>
      <c r="K146" s="26">
        <f t="shared" si="63"/>
        <v>197.30251853975159</v>
      </c>
      <c r="L146" s="26">
        <f t="shared" si="63"/>
        <v>142.6875550546321</v>
      </c>
      <c r="M146" s="26">
        <f t="shared" si="63"/>
        <v>127.32912669621139</v>
      </c>
      <c r="N146" s="26">
        <f t="shared" si="63"/>
        <v>135.08312206269909</v>
      </c>
      <c r="O146" s="26">
        <f t="shared" si="63"/>
        <v>144.25008693469223</v>
      </c>
      <c r="P146" s="26">
        <f t="shared" si="63"/>
        <v>114.39594804389792</v>
      </c>
      <c r="Q146" s="26">
        <f t="shared" si="63"/>
        <v>100.87871717391397</v>
      </c>
      <c r="R146" s="26">
        <f t="shared" si="63"/>
        <v>99.11702998635046</v>
      </c>
      <c r="S146" s="26">
        <f t="shared" si="63"/>
        <v>121.18145199196128</v>
      </c>
      <c r="T146" s="26">
        <f t="shared" si="63"/>
        <v>159.51580200880687</v>
      </c>
      <c r="U146" s="26">
        <f t="shared" si="63"/>
        <v>200.64519637717743</v>
      </c>
      <c r="V146" s="26">
        <f t="shared" si="63"/>
        <v>164.54456001237355</v>
      </c>
      <c r="W146" s="26">
        <f t="shared" si="63"/>
        <v>197.30251853975159</v>
      </c>
      <c r="X146" s="26">
        <f t="shared" si="63"/>
        <v>142.6875550546321</v>
      </c>
      <c r="Y146" s="26">
        <f t="shared" si="63"/>
        <v>127.32912669621139</v>
      </c>
      <c r="Z146" s="26">
        <f t="shared" si="63"/>
        <v>135.08312206269909</v>
      </c>
      <c r="AA146" s="26">
        <f t="shared" si="63"/>
        <v>144.25008693469223</v>
      </c>
    </row>
    <row r="147" spans="1:27" hidden="1" x14ac:dyDescent="0.35">
      <c r="A147" s="784"/>
      <c r="B147" s="264" t="s">
        <v>9</v>
      </c>
      <c r="C147" s="26">
        <f t="shared" si="61"/>
        <v>0</v>
      </c>
      <c r="D147" s="26">
        <f t="shared" si="62"/>
        <v>0</v>
      </c>
      <c r="E147" s="26">
        <f t="shared" si="63"/>
        <v>0</v>
      </c>
      <c r="F147" s="26">
        <f t="shared" si="63"/>
        <v>0</v>
      </c>
      <c r="G147" s="26">
        <f t="shared" si="63"/>
        <v>0</v>
      </c>
      <c r="H147" s="26">
        <f t="shared" si="63"/>
        <v>0</v>
      </c>
      <c r="I147" s="26">
        <f t="shared" si="63"/>
        <v>0</v>
      </c>
      <c r="J147" s="26">
        <f t="shared" si="63"/>
        <v>0</v>
      </c>
      <c r="K147" s="26">
        <f t="shared" si="63"/>
        <v>0</v>
      </c>
      <c r="L147" s="26">
        <f t="shared" si="63"/>
        <v>0</v>
      </c>
      <c r="M147" s="26">
        <f t="shared" si="63"/>
        <v>0</v>
      </c>
      <c r="N147" s="26">
        <f t="shared" si="63"/>
        <v>0</v>
      </c>
      <c r="O147" s="26">
        <f t="shared" si="63"/>
        <v>0</v>
      </c>
      <c r="P147" s="26">
        <f t="shared" si="63"/>
        <v>0</v>
      </c>
      <c r="Q147" s="26">
        <f t="shared" si="63"/>
        <v>0</v>
      </c>
      <c r="R147" s="26">
        <f t="shared" si="63"/>
        <v>0</v>
      </c>
      <c r="S147" s="26">
        <f t="shared" si="63"/>
        <v>0</v>
      </c>
      <c r="T147" s="26">
        <f t="shared" si="63"/>
        <v>0</v>
      </c>
      <c r="U147" s="26">
        <f t="shared" si="63"/>
        <v>0</v>
      </c>
      <c r="V147" s="26">
        <f t="shared" si="63"/>
        <v>0</v>
      </c>
      <c r="W147" s="26">
        <f t="shared" si="63"/>
        <v>0</v>
      </c>
      <c r="X147" s="26">
        <f t="shared" si="63"/>
        <v>0</v>
      </c>
      <c r="Y147" s="26">
        <f t="shared" si="63"/>
        <v>0</v>
      </c>
      <c r="Z147" s="26">
        <f t="shared" si="63"/>
        <v>0</v>
      </c>
      <c r="AA147" s="26">
        <f t="shared" si="63"/>
        <v>0</v>
      </c>
    </row>
    <row r="148" spans="1:27" hidden="1" x14ac:dyDescent="0.35">
      <c r="A148" s="784"/>
      <c r="B148" s="264" t="s">
        <v>3</v>
      </c>
      <c r="C148" s="26">
        <f t="shared" si="61"/>
        <v>0</v>
      </c>
      <c r="D148" s="26">
        <f t="shared" si="62"/>
        <v>0</v>
      </c>
      <c r="E148" s="26">
        <f t="shared" ref="E148:AA151" si="64">IF(E29=0,0,((E11*0.5)+D29-E47)*E84*E116*E$2)</f>
        <v>0</v>
      </c>
      <c r="F148" s="26">
        <f t="shared" si="64"/>
        <v>0</v>
      </c>
      <c r="G148" s="26">
        <f t="shared" si="64"/>
        <v>0</v>
      </c>
      <c r="H148" s="26">
        <f t="shared" si="64"/>
        <v>0</v>
      </c>
      <c r="I148" s="26">
        <f t="shared" si="64"/>
        <v>0</v>
      </c>
      <c r="J148" s="26">
        <f t="shared" si="64"/>
        <v>0</v>
      </c>
      <c r="K148" s="26">
        <f t="shared" si="64"/>
        <v>0</v>
      </c>
      <c r="L148" s="26">
        <f t="shared" si="64"/>
        <v>0</v>
      </c>
      <c r="M148" s="26">
        <f t="shared" si="64"/>
        <v>0</v>
      </c>
      <c r="N148" s="26">
        <f t="shared" si="64"/>
        <v>0</v>
      </c>
      <c r="O148" s="26">
        <f t="shared" si="64"/>
        <v>0</v>
      </c>
      <c r="P148" s="26">
        <f t="shared" si="64"/>
        <v>0</v>
      </c>
      <c r="Q148" s="26">
        <f t="shared" si="64"/>
        <v>0</v>
      </c>
      <c r="R148" s="26">
        <f t="shared" si="64"/>
        <v>0</v>
      </c>
      <c r="S148" s="26">
        <f t="shared" si="64"/>
        <v>0</v>
      </c>
      <c r="T148" s="26">
        <f t="shared" si="64"/>
        <v>0</v>
      </c>
      <c r="U148" s="26">
        <f t="shared" si="64"/>
        <v>0</v>
      </c>
      <c r="V148" s="26">
        <f t="shared" si="64"/>
        <v>0</v>
      </c>
      <c r="W148" s="26">
        <f t="shared" si="64"/>
        <v>0</v>
      </c>
      <c r="X148" s="26">
        <f t="shared" si="64"/>
        <v>0</v>
      </c>
      <c r="Y148" s="26">
        <f t="shared" si="64"/>
        <v>0</v>
      </c>
      <c r="Z148" s="26">
        <f t="shared" si="64"/>
        <v>0</v>
      </c>
      <c r="AA148" s="26">
        <f t="shared" si="64"/>
        <v>0</v>
      </c>
    </row>
    <row r="149" spans="1:27" ht="15.75" hidden="1" customHeight="1" x14ac:dyDescent="0.35">
      <c r="A149" s="784"/>
      <c r="B149" s="264" t="s">
        <v>4</v>
      </c>
      <c r="C149" s="26">
        <f t="shared" si="61"/>
        <v>0</v>
      </c>
      <c r="D149" s="26">
        <f t="shared" si="62"/>
        <v>0</v>
      </c>
      <c r="E149" s="26">
        <f t="shared" si="64"/>
        <v>0</v>
      </c>
      <c r="F149" s="26">
        <f t="shared" si="64"/>
        <v>0</v>
      </c>
      <c r="G149" s="26">
        <f t="shared" si="64"/>
        <v>0</v>
      </c>
      <c r="H149" s="26">
        <f t="shared" si="64"/>
        <v>174.19814729449439</v>
      </c>
      <c r="I149" s="26">
        <f t="shared" si="64"/>
        <v>771.27538115303378</v>
      </c>
      <c r="J149" s="26">
        <f t="shared" si="64"/>
        <v>1230.1839213860146</v>
      </c>
      <c r="K149" s="26">
        <f t="shared" si="64"/>
        <v>1793.3109841668877</v>
      </c>
      <c r="L149" s="26">
        <f t="shared" si="64"/>
        <v>1373.5954763723321</v>
      </c>
      <c r="M149" s="26">
        <f t="shared" si="64"/>
        <v>1268.2686233680274</v>
      </c>
      <c r="N149" s="26">
        <f t="shared" si="64"/>
        <v>1487.8956569292377</v>
      </c>
      <c r="O149" s="26">
        <f t="shared" si="64"/>
        <v>1729.5841563962135</v>
      </c>
      <c r="P149" s="26">
        <f t="shared" si="64"/>
        <v>1352.2487225898763</v>
      </c>
      <c r="Q149" s="26">
        <f t="shared" si="64"/>
        <v>1515.4988898451534</v>
      </c>
      <c r="R149" s="26">
        <f t="shared" si="64"/>
        <v>1480.556813994069</v>
      </c>
      <c r="S149" s="26">
        <f t="shared" si="64"/>
        <v>1931.8953797990857</v>
      </c>
      <c r="T149" s="26">
        <f t="shared" si="64"/>
        <v>2789.4130074844065</v>
      </c>
      <c r="U149" s="26">
        <f t="shared" si="64"/>
        <v>3021.7411335930483</v>
      </c>
      <c r="V149" s="26">
        <f t="shared" si="64"/>
        <v>2480.9615495637795</v>
      </c>
      <c r="W149" s="26">
        <f t="shared" si="64"/>
        <v>2510.1511817935229</v>
      </c>
      <c r="X149" s="26">
        <f t="shared" si="64"/>
        <v>1641.6906251694309</v>
      </c>
      <c r="Y149" s="26">
        <f t="shared" si="64"/>
        <v>1333.237664353527</v>
      </c>
      <c r="Z149" s="26">
        <f t="shared" si="64"/>
        <v>1367.0612286846713</v>
      </c>
      <c r="AA149" s="26">
        <f t="shared" si="64"/>
        <v>1513.5599571645294</v>
      </c>
    </row>
    <row r="150" spans="1:27" hidden="1" x14ac:dyDescent="0.35">
      <c r="A150" s="784"/>
      <c r="B150" s="264" t="s">
        <v>5</v>
      </c>
      <c r="C150" s="26">
        <f t="shared" si="61"/>
        <v>0</v>
      </c>
      <c r="D150" s="26">
        <f t="shared" si="62"/>
        <v>0</v>
      </c>
      <c r="E150" s="26">
        <f t="shared" si="64"/>
        <v>0</v>
      </c>
      <c r="F150" s="26">
        <f t="shared" si="64"/>
        <v>0</v>
      </c>
      <c r="G150" s="26">
        <f t="shared" si="64"/>
        <v>0</v>
      </c>
      <c r="H150" s="26">
        <f t="shared" si="64"/>
        <v>0</v>
      </c>
      <c r="I150" s="26">
        <f t="shared" si="64"/>
        <v>0</v>
      </c>
      <c r="J150" s="26">
        <f t="shared" si="64"/>
        <v>0</v>
      </c>
      <c r="K150" s="26">
        <f t="shared" si="64"/>
        <v>0</v>
      </c>
      <c r="L150" s="26">
        <f t="shared" si="64"/>
        <v>0</v>
      </c>
      <c r="M150" s="26">
        <f t="shared" si="64"/>
        <v>0</v>
      </c>
      <c r="N150" s="26">
        <f t="shared" si="64"/>
        <v>0</v>
      </c>
      <c r="O150" s="26">
        <f t="shared" si="64"/>
        <v>0</v>
      </c>
      <c r="P150" s="26">
        <f t="shared" si="64"/>
        <v>0</v>
      </c>
      <c r="Q150" s="26">
        <f t="shared" si="64"/>
        <v>0</v>
      </c>
      <c r="R150" s="26">
        <f t="shared" si="64"/>
        <v>0</v>
      </c>
      <c r="S150" s="26">
        <f t="shared" si="64"/>
        <v>0</v>
      </c>
      <c r="T150" s="26">
        <f t="shared" si="64"/>
        <v>0</v>
      </c>
      <c r="U150" s="26">
        <f t="shared" si="64"/>
        <v>0</v>
      </c>
      <c r="V150" s="26">
        <f t="shared" si="64"/>
        <v>0</v>
      </c>
      <c r="W150" s="26">
        <f t="shared" si="64"/>
        <v>0</v>
      </c>
      <c r="X150" s="26">
        <f t="shared" si="64"/>
        <v>0</v>
      </c>
      <c r="Y150" s="26">
        <f t="shared" si="64"/>
        <v>0</v>
      </c>
      <c r="Z150" s="26">
        <f t="shared" si="64"/>
        <v>0</v>
      </c>
      <c r="AA150" s="26">
        <f t="shared" si="64"/>
        <v>0</v>
      </c>
    </row>
    <row r="151" spans="1:27" hidden="1" x14ac:dyDescent="0.35">
      <c r="A151" s="784"/>
      <c r="B151" s="264" t="s">
        <v>23</v>
      </c>
      <c r="C151" s="26">
        <f t="shared" si="61"/>
        <v>0</v>
      </c>
      <c r="D151" s="26">
        <f t="shared" si="62"/>
        <v>0</v>
      </c>
      <c r="E151" s="26">
        <f t="shared" si="64"/>
        <v>0</v>
      </c>
      <c r="F151" s="26">
        <f t="shared" si="64"/>
        <v>0</v>
      </c>
      <c r="G151" s="26">
        <f t="shared" si="64"/>
        <v>0</v>
      </c>
      <c r="H151" s="26">
        <f t="shared" si="64"/>
        <v>0</v>
      </c>
      <c r="I151" s="26">
        <f t="shared" si="64"/>
        <v>0</v>
      </c>
      <c r="J151" s="26">
        <f t="shared" si="64"/>
        <v>0</v>
      </c>
      <c r="K151" s="26">
        <f t="shared" si="64"/>
        <v>0</v>
      </c>
      <c r="L151" s="26">
        <f t="shared" si="64"/>
        <v>0</v>
      </c>
      <c r="M151" s="26">
        <f t="shared" si="64"/>
        <v>0</v>
      </c>
      <c r="N151" s="26">
        <f t="shared" si="64"/>
        <v>0</v>
      </c>
      <c r="O151" s="26">
        <f t="shared" si="64"/>
        <v>0</v>
      </c>
      <c r="P151" s="26">
        <f t="shared" si="64"/>
        <v>0</v>
      </c>
      <c r="Q151" s="26">
        <f t="shared" si="64"/>
        <v>0</v>
      </c>
      <c r="R151" s="26">
        <f t="shared" si="64"/>
        <v>0</v>
      </c>
      <c r="S151" s="26">
        <f t="shared" si="64"/>
        <v>0</v>
      </c>
      <c r="T151" s="26">
        <f t="shared" si="64"/>
        <v>0</v>
      </c>
      <c r="U151" s="26">
        <f t="shared" si="64"/>
        <v>0</v>
      </c>
      <c r="V151" s="26">
        <f t="shared" si="64"/>
        <v>0</v>
      </c>
      <c r="W151" s="26">
        <f t="shared" si="64"/>
        <v>0</v>
      </c>
      <c r="X151" s="26">
        <f t="shared" si="64"/>
        <v>0</v>
      </c>
      <c r="Y151" s="26">
        <f t="shared" si="64"/>
        <v>0</v>
      </c>
      <c r="Z151" s="26">
        <f t="shared" si="64"/>
        <v>0</v>
      </c>
      <c r="AA151" s="26">
        <f t="shared" si="64"/>
        <v>0</v>
      </c>
    </row>
    <row r="152" spans="1:27" hidden="1" x14ac:dyDescent="0.35">
      <c r="A152" s="784"/>
      <c r="B152" s="264" t="s">
        <v>24</v>
      </c>
      <c r="C152" s="26">
        <f t="shared" si="61"/>
        <v>0</v>
      </c>
      <c r="D152" s="26">
        <f t="shared" si="62"/>
        <v>0</v>
      </c>
      <c r="E152" s="26">
        <f t="shared" ref="E152:AA154" si="65">IF(E33=0,0,((E15*0.5)+D33-E51)*E88*E120*E$2)</f>
        <v>0</v>
      </c>
      <c r="F152" s="26">
        <f t="shared" si="65"/>
        <v>0</v>
      </c>
      <c r="G152" s="26">
        <f t="shared" si="65"/>
        <v>0</v>
      </c>
      <c r="H152" s="26">
        <f t="shared" si="65"/>
        <v>0</v>
      </c>
      <c r="I152" s="26">
        <f t="shared" si="65"/>
        <v>0</v>
      </c>
      <c r="J152" s="26">
        <f t="shared" si="65"/>
        <v>0</v>
      </c>
      <c r="K152" s="26">
        <f t="shared" si="65"/>
        <v>0</v>
      </c>
      <c r="L152" s="26">
        <f t="shared" si="65"/>
        <v>0</v>
      </c>
      <c r="M152" s="26">
        <f t="shared" si="65"/>
        <v>0</v>
      </c>
      <c r="N152" s="26">
        <f t="shared" si="65"/>
        <v>0</v>
      </c>
      <c r="O152" s="26">
        <f t="shared" si="65"/>
        <v>0</v>
      </c>
      <c r="P152" s="26">
        <f t="shared" si="65"/>
        <v>0</v>
      </c>
      <c r="Q152" s="26">
        <f t="shared" si="65"/>
        <v>0</v>
      </c>
      <c r="R152" s="26">
        <f t="shared" si="65"/>
        <v>0</v>
      </c>
      <c r="S152" s="26">
        <f t="shared" si="65"/>
        <v>0</v>
      </c>
      <c r="T152" s="26">
        <f t="shared" si="65"/>
        <v>0</v>
      </c>
      <c r="U152" s="26">
        <f t="shared" si="65"/>
        <v>0</v>
      </c>
      <c r="V152" s="26">
        <f t="shared" si="65"/>
        <v>0</v>
      </c>
      <c r="W152" s="26">
        <f t="shared" si="65"/>
        <v>0</v>
      </c>
      <c r="X152" s="26">
        <f t="shared" si="65"/>
        <v>0</v>
      </c>
      <c r="Y152" s="26">
        <f t="shared" si="65"/>
        <v>0</v>
      </c>
      <c r="Z152" s="26">
        <f t="shared" si="65"/>
        <v>0</v>
      </c>
      <c r="AA152" s="26">
        <f t="shared" si="65"/>
        <v>0</v>
      </c>
    </row>
    <row r="153" spans="1:27" ht="15.75" hidden="1" customHeight="1" x14ac:dyDescent="0.35">
      <c r="A153" s="784"/>
      <c r="B153" s="264" t="s">
        <v>7</v>
      </c>
      <c r="C153" s="26">
        <f t="shared" si="61"/>
        <v>0</v>
      </c>
      <c r="D153" s="26">
        <f t="shared" si="62"/>
        <v>0</v>
      </c>
      <c r="E153" s="26">
        <f t="shared" si="65"/>
        <v>0</v>
      </c>
      <c r="F153" s="26">
        <f t="shared" si="65"/>
        <v>0</v>
      </c>
      <c r="G153" s="26">
        <f t="shared" si="65"/>
        <v>0</v>
      </c>
      <c r="H153" s="26">
        <f t="shared" si="65"/>
        <v>0</v>
      </c>
      <c r="I153" s="26">
        <f t="shared" si="65"/>
        <v>0</v>
      </c>
      <c r="J153" s="26">
        <f t="shared" si="65"/>
        <v>0</v>
      </c>
      <c r="K153" s="26">
        <f t="shared" si="65"/>
        <v>0</v>
      </c>
      <c r="L153" s="26">
        <f t="shared" si="65"/>
        <v>0</v>
      </c>
      <c r="M153" s="26">
        <f t="shared" si="65"/>
        <v>0</v>
      </c>
      <c r="N153" s="26">
        <f t="shared" si="65"/>
        <v>0</v>
      </c>
      <c r="O153" s="26">
        <f t="shared" si="65"/>
        <v>0</v>
      </c>
      <c r="P153" s="26">
        <f t="shared" si="65"/>
        <v>0</v>
      </c>
      <c r="Q153" s="26">
        <f t="shared" si="65"/>
        <v>0</v>
      </c>
      <c r="R153" s="26">
        <f t="shared" si="65"/>
        <v>0</v>
      </c>
      <c r="S153" s="26">
        <f t="shared" si="65"/>
        <v>0</v>
      </c>
      <c r="T153" s="26">
        <f t="shared" si="65"/>
        <v>0</v>
      </c>
      <c r="U153" s="26">
        <f t="shared" si="65"/>
        <v>0</v>
      </c>
      <c r="V153" s="26">
        <f t="shared" si="65"/>
        <v>0</v>
      </c>
      <c r="W153" s="26">
        <f t="shared" si="65"/>
        <v>0</v>
      </c>
      <c r="X153" s="26">
        <f t="shared" si="65"/>
        <v>0</v>
      </c>
      <c r="Y153" s="26">
        <f t="shared" si="65"/>
        <v>0</v>
      </c>
      <c r="Z153" s="26">
        <f t="shared" si="65"/>
        <v>0</v>
      </c>
      <c r="AA153" s="26">
        <f t="shared" si="65"/>
        <v>0</v>
      </c>
    </row>
    <row r="154" spans="1:27" ht="15.75" hidden="1" customHeight="1" x14ac:dyDescent="0.35">
      <c r="A154" s="784"/>
      <c r="B154" s="264" t="s">
        <v>8</v>
      </c>
      <c r="C154" s="26">
        <f t="shared" si="61"/>
        <v>0</v>
      </c>
      <c r="D154" s="26">
        <f t="shared" si="62"/>
        <v>0</v>
      </c>
      <c r="E154" s="26">
        <f t="shared" si="65"/>
        <v>0</v>
      </c>
      <c r="F154" s="26">
        <f t="shared" si="65"/>
        <v>0</v>
      </c>
      <c r="G154" s="26">
        <f t="shared" si="65"/>
        <v>0</v>
      </c>
      <c r="H154" s="26">
        <f t="shared" si="65"/>
        <v>0</v>
      </c>
      <c r="I154" s="26">
        <f t="shared" si="65"/>
        <v>0</v>
      </c>
      <c r="J154" s="26">
        <f t="shared" si="65"/>
        <v>0</v>
      </c>
      <c r="K154" s="26">
        <f t="shared" si="65"/>
        <v>0</v>
      </c>
      <c r="L154" s="26">
        <f t="shared" si="65"/>
        <v>0</v>
      </c>
      <c r="M154" s="26">
        <f t="shared" si="65"/>
        <v>0</v>
      </c>
      <c r="N154" s="26">
        <f t="shared" si="65"/>
        <v>0</v>
      </c>
      <c r="O154" s="26">
        <f t="shared" si="65"/>
        <v>0</v>
      </c>
      <c r="P154" s="26">
        <f t="shared" si="65"/>
        <v>0</v>
      </c>
      <c r="Q154" s="26">
        <f t="shared" si="65"/>
        <v>0</v>
      </c>
      <c r="R154" s="26">
        <f t="shared" si="65"/>
        <v>0</v>
      </c>
      <c r="S154" s="26">
        <f t="shared" si="65"/>
        <v>0</v>
      </c>
      <c r="T154" s="26">
        <f t="shared" si="65"/>
        <v>0</v>
      </c>
      <c r="U154" s="26">
        <f t="shared" si="65"/>
        <v>0</v>
      </c>
      <c r="V154" s="26">
        <f t="shared" si="65"/>
        <v>0</v>
      </c>
      <c r="W154" s="26">
        <f t="shared" si="65"/>
        <v>0</v>
      </c>
      <c r="X154" s="26">
        <f t="shared" si="65"/>
        <v>0</v>
      </c>
      <c r="Y154" s="26">
        <f t="shared" si="65"/>
        <v>0</v>
      </c>
      <c r="Z154" s="26">
        <f t="shared" si="65"/>
        <v>0</v>
      </c>
      <c r="AA154" s="26">
        <f t="shared" si="65"/>
        <v>0</v>
      </c>
    </row>
    <row r="155" spans="1:27" ht="15.75" hidden="1" customHeight="1" x14ac:dyDescent="0.35">
      <c r="A155" s="784"/>
      <c r="B155" s="1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hidden="1" customHeight="1" x14ac:dyDescent="0.35">
      <c r="A156" s="784"/>
      <c r="B156" s="259" t="s">
        <v>26</v>
      </c>
      <c r="C156" s="26">
        <f>SUM(C142:C155)</f>
        <v>0</v>
      </c>
      <c r="D156" s="26">
        <f>SUM(D142:D155)</f>
        <v>0</v>
      </c>
      <c r="E156" s="26">
        <f t="shared" ref="E156:AA156" si="66">SUM(E142:E155)</f>
        <v>0</v>
      </c>
      <c r="F156" s="26">
        <f t="shared" si="66"/>
        <v>0</v>
      </c>
      <c r="G156" s="26">
        <f t="shared" si="66"/>
        <v>0</v>
      </c>
      <c r="H156" s="26">
        <f t="shared" si="66"/>
        <v>174.19814729449439</v>
      </c>
      <c r="I156" s="26">
        <f t="shared" si="66"/>
        <v>771.27538115303378</v>
      </c>
      <c r="J156" s="26">
        <f t="shared" si="66"/>
        <v>1312.4562013922014</v>
      </c>
      <c r="K156" s="26">
        <f t="shared" si="66"/>
        <v>1990.6135027066393</v>
      </c>
      <c r="L156" s="112">
        <f t="shared" si="66"/>
        <v>1516.2830314269643</v>
      </c>
      <c r="M156" s="26">
        <f t="shared" si="66"/>
        <v>1395.5977500642389</v>
      </c>
      <c r="N156" s="26">
        <f t="shared" si="66"/>
        <v>1622.9787789919369</v>
      </c>
      <c r="O156" s="26">
        <f t="shared" si="66"/>
        <v>1873.8342433309058</v>
      </c>
      <c r="P156" s="26">
        <f t="shared" si="66"/>
        <v>1466.6446706337742</v>
      </c>
      <c r="Q156" s="26">
        <f t="shared" si="66"/>
        <v>1616.3776070190675</v>
      </c>
      <c r="R156" s="26">
        <f t="shared" si="66"/>
        <v>1579.6738439804194</v>
      </c>
      <c r="S156" s="26">
        <f t="shared" si="66"/>
        <v>2053.076831791047</v>
      </c>
      <c r="T156" s="26">
        <f t="shared" si="66"/>
        <v>2948.9288094932135</v>
      </c>
      <c r="U156" s="26">
        <f t="shared" si="66"/>
        <v>3222.3863299702257</v>
      </c>
      <c r="V156" s="26">
        <f t="shared" si="66"/>
        <v>2645.506109576153</v>
      </c>
      <c r="W156" s="26">
        <f t="shared" si="66"/>
        <v>2707.4537003332744</v>
      </c>
      <c r="X156" s="26">
        <f t="shared" si="66"/>
        <v>1784.378180224063</v>
      </c>
      <c r="Y156" s="26">
        <f t="shared" si="66"/>
        <v>1460.5667910497384</v>
      </c>
      <c r="Z156" s="26">
        <f t="shared" si="66"/>
        <v>1502.1443507473705</v>
      </c>
      <c r="AA156" s="26">
        <f t="shared" si="66"/>
        <v>1657.8100440992216</v>
      </c>
    </row>
    <row r="157" spans="1:27" ht="16.5" hidden="1" customHeight="1" thickBot="1" x14ac:dyDescent="0.4">
      <c r="A157" s="785"/>
      <c r="B157" s="148" t="s">
        <v>27</v>
      </c>
      <c r="C157" s="27">
        <f>C156</f>
        <v>0</v>
      </c>
      <c r="D157" s="27">
        <f>C157+D156</f>
        <v>0</v>
      </c>
      <c r="E157" s="27">
        <f t="shared" ref="E157:AA157" si="67">D157+E156</f>
        <v>0</v>
      </c>
      <c r="F157" s="27">
        <f t="shared" si="67"/>
        <v>0</v>
      </c>
      <c r="G157" s="27">
        <f t="shared" si="67"/>
        <v>0</v>
      </c>
      <c r="H157" s="27">
        <f t="shared" si="67"/>
        <v>174.19814729449439</v>
      </c>
      <c r="I157" s="27">
        <f t="shared" si="67"/>
        <v>945.47352844752822</v>
      </c>
      <c r="J157" s="27">
        <f t="shared" si="67"/>
        <v>2257.9297298397296</v>
      </c>
      <c r="K157" s="27">
        <f t="shared" si="67"/>
        <v>4248.5432325463689</v>
      </c>
      <c r="L157" s="27">
        <f t="shared" si="67"/>
        <v>5764.826263973333</v>
      </c>
      <c r="M157" s="27">
        <f t="shared" si="67"/>
        <v>7160.4240140375714</v>
      </c>
      <c r="N157" s="27">
        <f t="shared" si="67"/>
        <v>8783.4027930295088</v>
      </c>
      <c r="O157" s="27">
        <f t="shared" si="67"/>
        <v>10657.237036360415</v>
      </c>
      <c r="P157" s="27">
        <f t="shared" si="67"/>
        <v>12123.881706994189</v>
      </c>
      <c r="Q157" s="27">
        <f t="shared" si="67"/>
        <v>13740.259314013256</v>
      </c>
      <c r="R157" s="27">
        <f t="shared" si="67"/>
        <v>15319.933157993675</v>
      </c>
      <c r="S157" s="27">
        <f t="shared" si="67"/>
        <v>17373.009989784721</v>
      </c>
      <c r="T157" s="27">
        <f t="shared" si="67"/>
        <v>20321.938799277934</v>
      </c>
      <c r="U157" s="27">
        <f t="shared" si="67"/>
        <v>23544.325129248158</v>
      </c>
      <c r="V157" s="27">
        <f t="shared" si="67"/>
        <v>26189.83123882431</v>
      </c>
      <c r="W157" s="27">
        <f t="shared" si="67"/>
        <v>28897.284939157584</v>
      </c>
      <c r="X157" s="27">
        <f t="shared" si="67"/>
        <v>30681.663119381647</v>
      </c>
      <c r="Y157" s="27">
        <f t="shared" si="67"/>
        <v>32142.229910431386</v>
      </c>
      <c r="Z157" s="27">
        <f t="shared" si="67"/>
        <v>33644.37426117876</v>
      </c>
      <c r="AA157" s="27">
        <f t="shared" si="67"/>
        <v>35302.18430527798</v>
      </c>
    </row>
    <row r="158" spans="1:27" hidden="1" x14ac:dyDescent="0.35">
      <c r="A158" s="107"/>
      <c r="B158" s="107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</row>
    <row r="159" spans="1:27" ht="15" hidden="1" thickBot="1" x14ac:dyDescent="0.4">
      <c r="A159" s="107"/>
      <c r="B159" s="107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</row>
    <row r="160" spans="1:27" ht="15.75" hidden="1" customHeight="1" thickBot="1" x14ac:dyDescent="0.4">
      <c r="A160" s="783" t="s">
        <v>132</v>
      </c>
      <c r="B160" s="289" t="s">
        <v>128</v>
      </c>
      <c r="C160" s="156">
        <f>C$4</f>
        <v>44562</v>
      </c>
      <c r="D160" s="156">
        <f t="shared" ref="D160:AA160" si="68">D$4</f>
        <v>44593</v>
      </c>
      <c r="E160" s="156">
        <f t="shared" si="68"/>
        <v>44621</v>
      </c>
      <c r="F160" s="156">
        <f t="shared" si="68"/>
        <v>44652</v>
      </c>
      <c r="G160" s="156">
        <f t="shared" si="68"/>
        <v>44682</v>
      </c>
      <c r="H160" s="156">
        <f t="shared" si="68"/>
        <v>44713</v>
      </c>
      <c r="I160" s="156">
        <f t="shared" si="68"/>
        <v>44743</v>
      </c>
      <c r="J160" s="156">
        <f t="shared" si="68"/>
        <v>44774</v>
      </c>
      <c r="K160" s="156">
        <f t="shared" si="68"/>
        <v>44805</v>
      </c>
      <c r="L160" s="156">
        <f t="shared" si="68"/>
        <v>44835</v>
      </c>
      <c r="M160" s="156">
        <f t="shared" si="68"/>
        <v>44866</v>
      </c>
      <c r="N160" s="156">
        <f t="shared" si="68"/>
        <v>44896</v>
      </c>
      <c r="O160" s="156">
        <f t="shared" si="68"/>
        <v>44927</v>
      </c>
      <c r="P160" s="156">
        <f t="shared" si="68"/>
        <v>44958</v>
      </c>
      <c r="Q160" s="156">
        <f t="shared" si="68"/>
        <v>44986</v>
      </c>
      <c r="R160" s="156">
        <f t="shared" si="68"/>
        <v>45017</v>
      </c>
      <c r="S160" s="156">
        <f t="shared" si="68"/>
        <v>45047</v>
      </c>
      <c r="T160" s="156">
        <f t="shared" si="68"/>
        <v>45078</v>
      </c>
      <c r="U160" s="156">
        <f t="shared" si="68"/>
        <v>45108</v>
      </c>
      <c r="V160" s="156">
        <f t="shared" si="68"/>
        <v>45139</v>
      </c>
      <c r="W160" s="156">
        <f t="shared" si="68"/>
        <v>45170</v>
      </c>
      <c r="X160" s="156">
        <f t="shared" si="68"/>
        <v>45200</v>
      </c>
      <c r="Y160" s="156">
        <f t="shared" si="68"/>
        <v>45231</v>
      </c>
      <c r="Z160" s="156">
        <f t="shared" si="68"/>
        <v>45261</v>
      </c>
      <c r="AA160" s="156">
        <f t="shared" si="68"/>
        <v>45292</v>
      </c>
    </row>
    <row r="161" spans="1:27" hidden="1" x14ac:dyDescent="0.35">
      <c r="A161" s="784"/>
      <c r="B161" s="263" t="s">
        <v>20</v>
      </c>
      <c r="C161" s="26">
        <f>IF(C23=0,0,((C5*0.5)-C41)*C78*C127*C$2)</f>
        <v>0</v>
      </c>
      <c r="D161" s="26">
        <f>IF(D23=0,0,((D5*0.5)+C23-D41)*D78*D127*D$2)</f>
        <v>0</v>
      </c>
      <c r="E161" s="26">
        <f t="shared" ref="E161:AA162" si="69">IF(E23=0,0,((E5*0.5)+D23-E41)*E78*E127*E$2)</f>
        <v>0</v>
      </c>
      <c r="F161" s="26">
        <f t="shared" si="69"/>
        <v>0</v>
      </c>
      <c r="G161" s="26">
        <f t="shared" si="69"/>
        <v>0</v>
      </c>
      <c r="H161" s="26">
        <f t="shared" si="69"/>
        <v>0</v>
      </c>
      <c r="I161" s="26">
        <f t="shared" si="69"/>
        <v>0</v>
      </c>
      <c r="J161" s="26">
        <f t="shared" si="69"/>
        <v>0</v>
      </c>
      <c r="K161" s="26">
        <f t="shared" si="69"/>
        <v>0</v>
      </c>
      <c r="L161" s="26">
        <f t="shared" si="69"/>
        <v>0</v>
      </c>
      <c r="M161" s="26">
        <f t="shared" si="69"/>
        <v>0</v>
      </c>
      <c r="N161" s="26">
        <f t="shared" si="69"/>
        <v>0</v>
      </c>
      <c r="O161" s="26">
        <f t="shared" si="69"/>
        <v>0</v>
      </c>
      <c r="P161" s="26">
        <f t="shared" si="69"/>
        <v>0</v>
      </c>
      <c r="Q161" s="26">
        <f t="shared" si="69"/>
        <v>0</v>
      </c>
      <c r="R161" s="26">
        <f t="shared" si="69"/>
        <v>0</v>
      </c>
      <c r="S161" s="26">
        <f t="shared" si="69"/>
        <v>0</v>
      </c>
      <c r="T161" s="26">
        <f t="shared" si="69"/>
        <v>0</v>
      </c>
      <c r="U161" s="26">
        <f t="shared" si="69"/>
        <v>0</v>
      </c>
      <c r="V161" s="26">
        <f t="shared" si="69"/>
        <v>0</v>
      </c>
      <c r="W161" s="26">
        <f t="shared" si="69"/>
        <v>0</v>
      </c>
      <c r="X161" s="26">
        <f t="shared" si="69"/>
        <v>0</v>
      </c>
      <c r="Y161" s="26">
        <f t="shared" si="69"/>
        <v>0</v>
      </c>
      <c r="Z161" s="26">
        <f t="shared" si="69"/>
        <v>0</v>
      </c>
      <c r="AA161" s="26">
        <f t="shared" si="69"/>
        <v>0</v>
      </c>
    </row>
    <row r="162" spans="1:27" hidden="1" x14ac:dyDescent="0.35">
      <c r="A162" s="784"/>
      <c r="B162" s="263" t="s">
        <v>0</v>
      </c>
      <c r="C162" s="26">
        <f t="shared" ref="C162:C173" si="70">IF(C24=0,0,((C6*0.5)-C42)*C79*C128*C$2)</f>
        <v>0</v>
      </c>
      <c r="D162" s="26">
        <f t="shared" ref="D162:S173" si="71">IF(D24=0,0,((D6*0.5)+C24-D42)*D79*D128*D$2)</f>
        <v>0</v>
      </c>
      <c r="E162" s="26">
        <f t="shared" si="71"/>
        <v>0</v>
      </c>
      <c r="F162" s="26">
        <f t="shared" si="71"/>
        <v>0</v>
      </c>
      <c r="G162" s="26">
        <f t="shared" si="71"/>
        <v>0</v>
      </c>
      <c r="H162" s="26">
        <f t="shared" si="71"/>
        <v>0</v>
      </c>
      <c r="I162" s="26">
        <f t="shared" si="71"/>
        <v>0</v>
      </c>
      <c r="J162" s="26">
        <f t="shared" si="71"/>
        <v>0</v>
      </c>
      <c r="K162" s="26">
        <f t="shared" si="71"/>
        <v>0</v>
      </c>
      <c r="L162" s="26">
        <f t="shared" si="71"/>
        <v>0</v>
      </c>
      <c r="M162" s="26">
        <f t="shared" si="71"/>
        <v>0</v>
      </c>
      <c r="N162" s="26">
        <f t="shared" si="71"/>
        <v>0</v>
      </c>
      <c r="O162" s="26">
        <f t="shared" si="71"/>
        <v>0</v>
      </c>
      <c r="P162" s="26">
        <f t="shared" si="71"/>
        <v>0</v>
      </c>
      <c r="Q162" s="26">
        <f t="shared" si="71"/>
        <v>0</v>
      </c>
      <c r="R162" s="26">
        <f t="shared" si="71"/>
        <v>0</v>
      </c>
      <c r="S162" s="26">
        <f t="shared" si="71"/>
        <v>0</v>
      </c>
      <c r="T162" s="26">
        <f t="shared" si="69"/>
        <v>0</v>
      </c>
      <c r="U162" s="26">
        <f t="shared" si="69"/>
        <v>0</v>
      </c>
      <c r="V162" s="26">
        <f t="shared" si="69"/>
        <v>0</v>
      </c>
      <c r="W162" s="26">
        <f t="shared" si="69"/>
        <v>0</v>
      </c>
      <c r="X162" s="26">
        <f t="shared" si="69"/>
        <v>0</v>
      </c>
      <c r="Y162" s="26">
        <f t="shared" si="69"/>
        <v>0</v>
      </c>
      <c r="Z162" s="26">
        <f t="shared" si="69"/>
        <v>0</v>
      </c>
      <c r="AA162" s="26">
        <f t="shared" si="69"/>
        <v>0</v>
      </c>
    </row>
    <row r="163" spans="1:27" hidden="1" x14ac:dyDescent="0.35">
      <c r="A163" s="784"/>
      <c r="B163" s="263" t="s">
        <v>21</v>
      </c>
      <c r="C163" s="26">
        <f t="shared" si="70"/>
        <v>0</v>
      </c>
      <c r="D163" s="26">
        <f t="shared" si="71"/>
        <v>0</v>
      </c>
      <c r="E163" s="26">
        <f t="shared" ref="E163:AA166" si="72">IF(E25=0,0,((E7*0.5)+D25-E43)*E80*E129*E$2)</f>
        <v>0</v>
      </c>
      <c r="F163" s="26">
        <f t="shared" si="72"/>
        <v>0</v>
      </c>
      <c r="G163" s="26">
        <f t="shared" si="72"/>
        <v>0</v>
      </c>
      <c r="H163" s="26">
        <f t="shared" si="72"/>
        <v>0</v>
      </c>
      <c r="I163" s="26">
        <f t="shared" si="72"/>
        <v>0</v>
      </c>
      <c r="J163" s="26">
        <f t="shared" si="72"/>
        <v>0</v>
      </c>
      <c r="K163" s="26">
        <f t="shared" si="72"/>
        <v>0</v>
      </c>
      <c r="L163" s="26">
        <f t="shared" si="72"/>
        <v>0</v>
      </c>
      <c r="M163" s="26">
        <f t="shared" si="72"/>
        <v>0</v>
      </c>
      <c r="N163" s="26">
        <f t="shared" si="72"/>
        <v>0</v>
      </c>
      <c r="O163" s="26">
        <f t="shared" si="72"/>
        <v>0</v>
      </c>
      <c r="P163" s="26">
        <f t="shared" si="72"/>
        <v>0</v>
      </c>
      <c r="Q163" s="26">
        <f t="shared" si="72"/>
        <v>0</v>
      </c>
      <c r="R163" s="26">
        <f t="shared" si="72"/>
        <v>0</v>
      </c>
      <c r="S163" s="26">
        <f t="shared" si="72"/>
        <v>0</v>
      </c>
      <c r="T163" s="26">
        <f t="shared" si="72"/>
        <v>0</v>
      </c>
      <c r="U163" s="26">
        <f t="shared" si="72"/>
        <v>0</v>
      </c>
      <c r="V163" s="26">
        <f t="shared" si="72"/>
        <v>0</v>
      </c>
      <c r="W163" s="26">
        <f t="shared" si="72"/>
        <v>0</v>
      </c>
      <c r="X163" s="26">
        <f t="shared" si="72"/>
        <v>0</v>
      </c>
      <c r="Y163" s="26">
        <f t="shared" si="72"/>
        <v>0</v>
      </c>
      <c r="Z163" s="26">
        <f t="shared" si="72"/>
        <v>0</v>
      </c>
      <c r="AA163" s="26">
        <f t="shared" si="72"/>
        <v>0</v>
      </c>
    </row>
    <row r="164" spans="1:27" hidden="1" x14ac:dyDescent="0.35">
      <c r="A164" s="784"/>
      <c r="B164" s="263" t="s">
        <v>1</v>
      </c>
      <c r="C164" s="26">
        <f t="shared" si="70"/>
        <v>0</v>
      </c>
      <c r="D164" s="26">
        <f t="shared" si="71"/>
        <v>0</v>
      </c>
      <c r="E164" s="26">
        <f t="shared" si="72"/>
        <v>0</v>
      </c>
      <c r="F164" s="26">
        <f t="shared" si="72"/>
        <v>0</v>
      </c>
      <c r="G164" s="26">
        <f t="shared" si="72"/>
        <v>0</v>
      </c>
      <c r="H164" s="26">
        <f t="shared" si="72"/>
        <v>0</v>
      </c>
      <c r="I164" s="26">
        <f t="shared" si="72"/>
        <v>0</v>
      </c>
      <c r="J164" s="26">
        <f t="shared" si="72"/>
        <v>0</v>
      </c>
      <c r="K164" s="26">
        <f t="shared" si="72"/>
        <v>0</v>
      </c>
      <c r="L164" s="26">
        <f t="shared" si="72"/>
        <v>0</v>
      </c>
      <c r="M164" s="26">
        <f t="shared" si="72"/>
        <v>0</v>
      </c>
      <c r="N164" s="26">
        <f t="shared" si="72"/>
        <v>0</v>
      </c>
      <c r="O164" s="26">
        <f t="shared" si="72"/>
        <v>0</v>
      </c>
      <c r="P164" s="26">
        <f t="shared" si="72"/>
        <v>0</v>
      </c>
      <c r="Q164" s="26">
        <f t="shared" si="72"/>
        <v>0</v>
      </c>
      <c r="R164" s="26">
        <f t="shared" si="72"/>
        <v>0</v>
      </c>
      <c r="S164" s="26">
        <f t="shared" si="72"/>
        <v>0</v>
      </c>
      <c r="T164" s="26">
        <f t="shared" si="72"/>
        <v>0</v>
      </c>
      <c r="U164" s="26">
        <f t="shared" si="72"/>
        <v>0</v>
      </c>
      <c r="V164" s="26">
        <f t="shared" si="72"/>
        <v>0</v>
      </c>
      <c r="W164" s="26">
        <f t="shared" si="72"/>
        <v>0</v>
      </c>
      <c r="X164" s="26">
        <f t="shared" si="72"/>
        <v>0</v>
      </c>
      <c r="Y164" s="26">
        <f t="shared" si="72"/>
        <v>0</v>
      </c>
      <c r="Z164" s="26">
        <f t="shared" si="72"/>
        <v>0</v>
      </c>
      <c r="AA164" s="26">
        <f t="shared" si="72"/>
        <v>0</v>
      </c>
    </row>
    <row r="165" spans="1:27" hidden="1" x14ac:dyDescent="0.35">
      <c r="A165" s="784"/>
      <c r="B165" s="263" t="s">
        <v>22</v>
      </c>
      <c r="C165" s="26">
        <f t="shared" si="70"/>
        <v>0</v>
      </c>
      <c r="D165" s="26">
        <f t="shared" si="71"/>
        <v>0</v>
      </c>
      <c r="E165" s="26">
        <f t="shared" si="72"/>
        <v>0</v>
      </c>
      <c r="F165" s="26">
        <f t="shared" si="72"/>
        <v>0</v>
      </c>
      <c r="G165" s="26">
        <f t="shared" si="72"/>
        <v>0</v>
      </c>
      <c r="H165" s="26">
        <f t="shared" si="72"/>
        <v>0</v>
      </c>
      <c r="I165" s="26">
        <f t="shared" si="72"/>
        <v>0</v>
      </c>
      <c r="J165" s="26">
        <f t="shared" si="72"/>
        <v>0.30218558393714745</v>
      </c>
      <c r="K165" s="26">
        <f t="shared" si="72"/>
        <v>0.73504353942806488</v>
      </c>
      <c r="L165" s="26">
        <f t="shared" si="72"/>
        <v>0.3216296413858527</v>
      </c>
      <c r="M165" s="26">
        <f t="shared" si="72"/>
        <v>0.2609036577668124</v>
      </c>
      <c r="N165" s="26">
        <f t="shared" si="72"/>
        <v>0.28916732362217284</v>
      </c>
      <c r="O165" s="26">
        <f t="shared" si="72"/>
        <v>2.7873414446027193E-2</v>
      </c>
      <c r="P165" s="26">
        <f t="shared" si="72"/>
        <v>1.2930704245317762E-2</v>
      </c>
      <c r="Q165" s="26">
        <f t="shared" si="72"/>
        <v>1.4874984085714242E-2</v>
      </c>
      <c r="R165" s="26">
        <f t="shared" si="72"/>
        <v>1.4335560006331842</v>
      </c>
      <c r="S165" s="26">
        <f t="shared" si="72"/>
        <v>0.30916976741325519</v>
      </c>
      <c r="T165" s="26">
        <f t="shared" si="72"/>
        <v>0.58840516906080764</v>
      </c>
      <c r="U165" s="26">
        <f t="shared" si="72"/>
        <v>0.7327153558622348</v>
      </c>
      <c r="V165" s="26">
        <f t="shared" si="72"/>
        <v>0.6043711678742949</v>
      </c>
      <c r="W165" s="26">
        <f t="shared" si="72"/>
        <v>0.73504353942806488</v>
      </c>
      <c r="X165" s="26">
        <f t="shared" si="72"/>
        <v>0.3216296413858527</v>
      </c>
      <c r="Y165" s="26">
        <f t="shared" si="72"/>
        <v>0.2609036577668124</v>
      </c>
      <c r="Z165" s="26">
        <f t="shared" si="72"/>
        <v>0.28916732362217284</v>
      </c>
      <c r="AA165" s="26">
        <f t="shared" si="72"/>
        <v>2.7873414446027193E-2</v>
      </c>
    </row>
    <row r="166" spans="1:27" hidden="1" x14ac:dyDescent="0.35">
      <c r="A166" s="784"/>
      <c r="B166" s="264" t="s">
        <v>9</v>
      </c>
      <c r="C166" s="26">
        <f t="shared" si="70"/>
        <v>0</v>
      </c>
      <c r="D166" s="26">
        <f t="shared" si="71"/>
        <v>0</v>
      </c>
      <c r="E166" s="26">
        <f t="shared" si="72"/>
        <v>0</v>
      </c>
      <c r="F166" s="26">
        <f t="shared" si="72"/>
        <v>0</v>
      </c>
      <c r="G166" s="26">
        <f t="shared" si="72"/>
        <v>0</v>
      </c>
      <c r="H166" s="26">
        <f t="shared" si="72"/>
        <v>0</v>
      </c>
      <c r="I166" s="26">
        <f t="shared" si="72"/>
        <v>0</v>
      </c>
      <c r="J166" s="26">
        <f t="shared" si="72"/>
        <v>0</v>
      </c>
      <c r="K166" s="26">
        <f t="shared" si="72"/>
        <v>0</v>
      </c>
      <c r="L166" s="26">
        <f t="shared" si="72"/>
        <v>0</v>
      </c>
      <c r="M166" s="26">
        <f t="shared" si="72"/>
        <v>0</v>
      </c>
      <c r="N166" s="26">
        <f t="shared" si="72"/>
        <v>0</v>
      </c>
      <c r="O166" s="26">
        <f t="shared" si="72"/>
        <v>0</v>
      </c>
      <c r="P166" s="26">
        <f t="shared" si="72"/>
        <v>0</v>
      </c>
      <c r="Q166" s="26">
        <f t="shared" si="72"/>
        <v>0</v>
      </c>
      <c r="R166" s="26">
        <f t="shared" si="72"/>
        <v>0</v>
      </c>
      <c r="S166" s="26">
        <f t="shared" si="72"/>
        <v>0</v>
      </c>
      <c r="T166" s="26">
        <f t="shared" si="72"/>
        <v>0</v>
      </c>
      <c r="U166" s="26">
        <f t="shared" si="72"/>
        <v>0</v>
      </c>
      <c r="V166" s="26">
        <f t="shared" si="72"/>
        <v>0</v>
      </c>
      <c r="W166" s="26">
        <f t="shared" si="72"/>
        <v>0</v>
      </c>
      <c r="X166" s="26">
        <f t="shared" si="72"/>
        <v>0</v>
      </c>
      <c r="Y166" s="26">
        <f t="shared" si="72"/>
        <v>0</v>
      </c>
      <c r="Z166" s="26">
        <f t="shared" si="72"/>
        <v>0</v>
      </c>
      <c r="AA166" s="26">
        <f t="shared" si="72"/>
        <v>0</v>
      </c>
    </row>
    <row r="167" spans="1:27" hidden="1" x14ac:dyDescent="0.35">
      <c r="A167" s="784"/>
      <c r="B167" s="264" t="s">
        <v>3</v>
      </c>
      <c r="C167" s="26">
        <f t="shared" si="70"/>
        <v>0</v>
      </c>
      <c r="D167" s="26">
        <f t="shared" si="71"/>
        <v>0</v>
      </c>
      <c r="E167" s="26">
        <f t="shared" ref="E167:AA170" si="73">IF(E29=0,0,((E11*0.5)+D29-E47)*E84*E133*E$2)</f>
        <v>0</v>
      </c>
      <c r="F167" s="26">
        <f t="shared" si="73"/>
        <v>0</v>
      </c>
      <c r="G167" s="26">
        <f t="shared" si="73"/>
        <v>0</v>
      </c>
      <c r="H167" s="26">
        <f t="shared" si="73"/>
        <v>0</v>
      </c>
      <c r="I167" s="26">
        <f t="shared" si="73"/>
        <v>0</v>
      </c>
      <c r="J167" s="26">
        <f t="shared" si="73"/>
        <v>0</v>
      </c>
      <c r="K167" s="26">
        <f t="shared" si="73"/>
        <v>0</v>
      </c>
      <c r="L167" s="26">
        <f t="shared" si="73"/>
        <v>0</v>
      </c>
      <c r="M167" s="26">
        <f t="shared" si="73"/>
        <v>0</v>
      </c>
      <c r="N167" s="26">
        <f t="shared" si="73"/>
        <v>0</v>
      </c>
      <c r="O167" s="26">
        <f t="shared" si="73"/>
        <v>0</v>
      </c>
      <c r="P167" s="26">
        <f t="shared" si="73"/>
        <v>0</v>
      </c>
      <c r="Q167" s="26">
        <f t="shared" si="73"/>
        <v>0</v>
      </c>
      <c r="R167" s="26">
        <f t="shared" si="73"/>
        <v>0</v>
      </c>
      <c r="S167" s="26">
        <f t="shared" si="73"/>
        <v>0</v>
      </c>
      <c r="T167" s="26">
        <f t="shared" si="73"/>
        <v>0</v>
      </c>
      <c r="U167" s="26">
        <f t="shared" si="73"/>
        <v>0</v>
      </c>
      <c r="V167" s="26">
        <f t="shared" si="73"/>
        <v>0</v>
      </c>
      <c r="W167" s="26">
        <f t="shared" si="73"/>
        <v>0</v>
      </c>
      <c r="X167" s="26">
        <f t="shared" si="73"/>
        <v>0</v>
      </c>
      <c r="Y167" s="26">
        <f t="shared" si="73"/>
        <v>0</v>
      </c>
      <c r="Z167" s="26">
        <f t="shared" si="73"/>
        <v>0</v>
      </c>
      <c r="AA167" s="26">
        <f t="shared" si="73"/>
        <v>0</v>
      </c>
    </row>
    <row r="168" spans="1:27" ht="15.75" hidden="1" customHeight="1" x14ac:dyDescent="0.35">
      <c r="A168" s="784"/>
      <c r="B168" s="264" t="s">
        <v>4</v>
      </c>
      <c r="C168" s="26">
        <f t="shared" si="70"/>
        <v>0</v>
      </c>
      <c r="D168" s="26">
        <f t="shared" si="71"/>
        <v>0</v>
      </c>
      <c r="E168" s="26">
        <f t="shared" si="73"/>
        <v>0</v>
      </c>
      <c r="F168" s="26">
        <f t="shared" si="73"/>
        <v>0</v>
      </c>
      <c r="G168" s="26">
        <f t="shared" si="73"/>
        <v>0</v>
      </c>
      <c r="H168" s="26">
        <f t="shared" si="73"/>
        <v>31.123346988775381</v>
      </c>
      <c r="I168" s="26">
        <f t="shared" si="73"/>
        <v>130.04496233585999</v>
      </c>
      <c r="J168" s="26">
        <f t="shared" si="73"/>
        <v>216.04783528371215</v>
      </c>
      <c r="K168" s="26">
        <f t="shared" si="73"/>
        <v>281.82046136136341</v>
      </c>
      <c r="L168" s="26">
        <f t="shared" si="73"/>
        <v>183.52259332263338</v>
      </c>
      <c r="M168" s="26">
        <f t="shared" si="73"/>
        <v>154.69145023841304</v>
      </c>
      <c r="N168" s="26">
        <f t="shared" si="73"/>
        <v>143.93192689647037</v>
      </c>
      <c r="O168" s="26">
        <f t="shared" si="73"/>
        <v>188.52922045412583</v>
      </c>
      <c r="P168" s="26">
        <f t="shared" si="73"/>
        <v>143.67214744171091</v>
      </c>
      <c r="Q168" s="26">
        <f t="shared" si="73"/>
        <v>168.17485721162373</v>
      </c>
      <c r="R168" s="26">
        <f t="shared" si="73"/>
        <v>158.48642072959055</v>
      </c>
      <c r="S168" s="26">
        <f t="shared" si="73"/>
        <v>249.41707629064766</v>
      </c>
      <c r="T168" s="26">
        <f t="shared" si="73"/>
        <v>498.37423804612723</v>
      </c>
      <c r="U168" s="26">
        <f t="shared" si="73"/>
        <v>509.49663571441886</v>
      </c>
      <c r="V168" s="26">
        <f t="shared" si="73"/>
        <v>435.7123864872782</v>
      </c>
      <c r="W168" s="26">
        <f t="shared" si="73"/>
        <v>394.47255405534816</v>
      </c>
      <c r="X168" s="26">
        <f t="shared" si="73"/>
        <v>219.342103368198</v>
      </c>
      <c r="Y168" s="26">
        <f t="shared" si="73"/>
        <v>162.615761370511</v>
      </c>
      <c r="Z168" s="26">
        <f t="shared" si="73"/>
        <v>132.24298082577096</v>
      </c>
      <c r="AA168" s="26">
        <f t="shared" si="73"/>
        <v>164.98201476901173</v>
      </c>
    </row>
    <row r="169" spans="1:27" hidden="1" x14ac:dyDescent="0.35">
      <c r="A169" s="784"/>
      <c r="B169" s="264" t="s">
        <v>5</v>
      </c>
      <c r="C169" s="26">
        <f t="shared" si="70"/>
        <v>0</v>
      </c>
      <c r="D169" s="26">
        <f t="shared" si="71"/>
        <v>0</v>
      </c>
      <c r="E169" s="26">
        <f t="shared" si="73"/>
        <v>0</v>
      </c>
      <c r="F169" s="26">
        <f t="shared" si="73"/>
        <v>0</v>
      </c>
      <c r="G169" s="26">
        <f t="shared" si="73"/>
        <v>0</v>
      </c>
      <c r="H169" s="26">
        <f t="shared" si="73"/>
        <v>0</v>
      </c>
      <c r="I169" s="26">
        <f t="shared" si="73"/>
        <v>0</v>
      </c>
      <c r="J169" s="26">
        <f t="shared" si="73"/>
        <v>0</v>
      </c>
      <c r="K169" s="26">
        <f t="shared" si="73"/>
        <v>0</v>
      </c>
      <c r="L169" s="26">
        <f t="shared" si="73"/>
        <v>0</v>
      </c>
      <c r="M169" s="26">
        <f t="shared" si="73"/>
        <v>0</v>
      </c>
      <c r="N169" s="26">
        <f t="shared" si="73"/>
        <v>0</v>
      </c>
      <c r="O169" s="26">
        <f t="shared" si="73"/>
        <v>0</v>
      </c>
      <c r="P169" s="26">
        <f t="shared" si="73"/>
        <v>0</v>
      </c>
      <c r="Q169" s="26">
        <f t="shared" si="73"/>
        <v>0</v>
      </c>
      <c r="R169" s="26">
        <f t="shared" si="73"/>
        <v>0</v>
      </c>
      <c r="S169" s="26">
        <f t="shared" si="73"/>
        <v>0</v>
      </c>
      <c r="T169" s="26">
        <f t="shared" si="73"/>
        <v>0</v>
      </c>
      <c r="U169" s="26">
        <f t="shared" si="73"/>
        <v>0</v>
      </c>
      <c r="V169" s="26">
        <f t="shared" si="73"/>
        <v>0</v>
      </c>
      <c r="W169" s="26">
        <f t="shared" si="73"/>
        <v>0</v>
      </c>
      <c r="X169" s="26">
        <f t="shared" si="73"/>
        <v>0</v>
      </c>
      <c r="Y169" s="26">
        <f t="shared" si="73"/>
        <v>0</v>
      </c>
      <c r="Z169" s="26">
        <f t="shared" si="73"/>
        <v>0</v>
      </c>
      <c r="AA169" s="26">
        <f t="shared" si="73"/>
        <v>0</v>
      </c>
    </row>
    <row r="170" spans="1:27" hidden="1" x14ac:dyDescent="0.35">
      <c r="A170" s="784"/>
      <c r="B170" s="264" t="s">
        <v>23</v>
      </c>
      <c r="C170" s="26">
        <f t="shared" si="70"/>
        <v>0</v>
      </c>
      <c r="D170" s="26">
        <f t="shared" si="71"/>
        <v>0</v>
      </c>
      <c r="E170" s="26">
        <f t="shared" si="73"/>
        <v>0</v>
      </c>
      <c r="F170" s="26">
        <f t="shared" si="73"/>
        <v>0</v>
      </c>
      <c r="G170" s="26">
        <f t="shared" si="73"/>
        <v>0</v>
      </c>
      <c r="H170" s="26">
        <f t="shared" si="73"/>
        <v>0</v>
      </c>
      <c r="I170" s="26">
        <f t="shared" si="73"/>
        <v>0</v>
      </c>
      <c r="J170" s="26">
        <f t="shared" si="73"/>
        <v>0</v>
      </c>
      <c r="K170" s="26">
        <f t="shared" si="73"/>
        <v>0</v>
      </c>
      <c r="L170" s="26">
        <f t="shared" si="73"/>
        <v>0</v>
      </c>
      <c r="M170" s="26">
        <f t="shared" si="73"/>
        <v>0</v>
      </c>
      <c r="N170" s="26">
        <f t="shared" si="73"/>
        <v>0</v>
      </c>
      <c r="O170" s="26">
        <f t="shared" si="73"/>
        <v>0</v>
      </c>
      <c r="P170" s="26">
        <f t="shared" si="73"/>
        <v>0</v>
      </c>
      <c r="Q170" s="26">
        <f t="shared" si="73"/>
        <v>0</v>
      </c>
      <c r="R170" s="26">
        <f t="shared" si="73"/>
        <v>0</v>
      </c>
      <c r="S170" s="26">
        <f t="shared" si="73"/>
        <v>0</v>
      </c>
      <c r="T170" s="26">
        <f t="shared" si="73"/>
        <v>0</v>
      </c>
      <c r="U170" s="26">
        <f t="shared" si="73"/>
        <v>0</v>
      </c>
      <c r="V170" s="26">
        <f t="shared" si="73"/>
        <v>0</v>
      </c>
      <c r="W170" s="26">
        <f t="shared" si="73"/>
        <v>0</v>
      </c>
      <c r="X170" s="26">
        <f t="shared" si="73"/>
        <v>0</v>
      </c>
      <c r="Y170" s="26">
        <f t="shared" si="73"/>
        <v>0</v>
      </c>
      <c r="Z170" s="26">
        <f t="shared" si="73"/>
        <v>0</v>
      </c>
      <c r="AA170" s="26">
        <f t="shared" si="73"/>
        <v>0</v>
      </c>
    </row>
    <row r="171" spans="1:27" hidden="1" x14ac:dyDescent="0.35">
      <c r="A171" s="784"/>
      <c r="B171" s="264" t="s">
        <v>24</v>
      </c>
      <c r="C171" s="26">
        <f t="shared" si="70"/>
        <v>0</v>
      </c>
      <c r="D171" s="26">
        <f t="shared" si="71"/>
        <v>0</v>
      </c>
      <c r="E171" s="26">
        <f t="shared" ref="E171:AA173" si="74">IF(E33=0,0,((E15*0.5)+D33-E51)*E88*E137*E$2)</f>
        <v>0</v>
      </c>
      <c r="F171" s="26">
        <f t="shared" si="74"/>
        <v>0</v>
      </c>
      <c r="G171" s="26">
        <f t="shared" si="74"/>
        <v>0</v>
      </c>
      <c r="H171" s="26">
        <f t="shared" si="74"/>
        <v>0</v>
      </c>
      <c r="I171" s="26">
        <f t="shared" si="74"/>
        <v>0</v>
      </c>
      <c r="J171" s="26">
        <f t="shared" si="74"/>
        <v>0</v>
      </c>
      <c r="K171" s="26">
        <f t="shared" si="74"/>
        <v>0</v>
      </c>
      <c r="L171" s="26">
        <f t="shared" si="74"/>
        <v>0</v>
      </c>
      <c r="M171" s="26">
        <f t="shared" si="74"/>
        <v>0</v>
      </c>
      <c r="N171" s="26">
        <f t="shared" si="74"/>
        <v>0</v>
      </c>
      <c r="O171" s="26">
        <f t="shared" si="74"/>
        <v>0</v>
      </c>
      <c r="P171" s="26">
        <f t="shared" si="74"/>
        <v>0</v>
      </c>
      <c r="Q171" s="26">
        <f t="shared" si="74"/>
        <v>0</v>
      </c>
      <c r="R171" s="26">
        <f t="shared" si="74"/>
        <v>0</v>
      </c>
      <c r="S171" s="26">
        <f t="shared" si="74"/>
        <v>0</v>
      </c>
      <c r="T171" s="26">
        <f t="shared" si="74"/>
        <v>0</v>
      </c>
      <c r="U171" s="26">
        <f t="shared" si="74"/>
        <v>0</v>
      </c>
      <c r="V171" s="26">
        <f t="shared" si="74"/>
        <v>0</v>
      </c>
      <c r="W171" s="26">
        <f t="shared" si="74"/>
        <v>0</v>
      </c>
      <c r="X171" s="26">
        <f t="shared" si="74"/>
        <v>0</v>
      </c>
      <c r="Y171" s="26">
        <f t="shared" si="74"/>
        <v>0</v>
      </c>
      <c r="Z171" s="26">
        <f t="shared" si="74"/>
        <v>0</v>
      </c>
      <c r="AA171" s="26">
        <f t="shared" si="74"/>
        <v>0</v>
      </c>
    </row>
    <row r="172" spans="1:27" ht="15.75" hidden="1" customHeight="1" x14ac:dyDescent="0.35">
      <c r="A172" s="784"/>
      <c r="B172" s="264" t="s">
        <v>7</v>
      </c>
      <c r="C172" s="26">
        <f t="shared" si="70"/>
        <v>0</v>
      </c>
      <c r="D172" s="26">
        <f t="shared" si="71"/>
        <v>0</v>
      </c>
      <c r="E172" s="26">
        <f t="shared" si="74"/>
        <v>0</v>
      </c>
      <c r="F172" s="26">
        <f t="shared" si="74"/>
        <v>0</v>
      </c>
      <c r="G172" s="26">
        <f t="shared" si="74"/>
        <v>0</v>
      </c>
      <c r="H172" s="26">
        <f t="shared" si="74"/>
        <v>0</v>
      </c>
      <c r="I172" s="26">
        <f t="shared" si="74"/>
        <v>0</v>
      </c>
      <c r="J172" s="26">
        <f t="shared" si="74"/>
        <v>0</v>
      </c>
      <c r="K172" s="26">
        <f t="shared" si="74"/>
        <v>0</v>
      </c>
      <c r="L172" s="26">
        <f t="shared" si="74"/>
        <v>0</v>
      </c>
      <c r="M172" s="26">
        <f t="shared" si="74"/>
        <v>0</v>
      </c>
      <c r="N172" s="26">
        <f t="shared" si="74"/>
        <v>0</v>
      </c>
      <c r="O172" s="26">
        <f t="shared" si="74"/>
        <v>0</v>
      </c>
      <c r="P172" s="26">
        <f t="shared" si="74"/>
        <v>0</v>
      </c>
      <c r="Q172" s="26">
        <f t="shared" si="74"/>
        <v>0</v>
      </c>
      <c r="R172" s="26">
        <f t="shared" si="74"/>
        <v>0</v>
      </c>
      <c r="S172" s="26">
        <f t="shared" si="74"/>
        <v>0</v>
      </c>
      <c r="T172" s="26">
        <f t="shared" si="74"/>
        <v>0</v>
      </c>
      <c r="U172" s="26">
        <f t="shared" si="74"/>
        <v>0</v>
      </c>
      <c r="V172" s="26">
        <f t="shared" si="74"/>
        <v>0</v>
      </c>
      <c r="W172" s="26">
        <f t="shared" si="74"/>
        <v>0</v>
      </c>
      <c r="X172" s="26">
        <f t="shared" si="74"/>
        <v>0</v>
      </c>
      <c r="Y172" s="26">
        <f t="shared" si="74"/>
        <v>0</v>
      </c>
      <c r="Z172" s="26">
        <f t="shared" si="74"/>
        <v>0</v>
      </c>
      <c r="AA172" s="26">
        <f t="shared" si="74"/>
        <v>0</v>
      </c>
    </row>
    <row r="173" spans="1:27" ht="15.75" hidden="1" customHeight="1" x14ac:dyDescent="0.35">
      <c r="A173" s="784"/>
      <c r="B173" s="264" t="s">
        <v>8</v>
      </c>
      <c r="C173" s="26">
        <f t="shared" si="70"/>
        <v>0</v>
      </c>
      <c r="D173" s="26">
        <f t="shared" si="71"/>
        <v>0</v>
      </c>
      <c r="E173" s="26">
        <f t="shared" si="74"/>
        <v>0</v>
      </c>
      <c r="F173" s="26">
        <f t="shared" si="74"/>
        <v>0</v>
      </c>
      <c r="G173" s="26">
        <f t="shared" si="74"/>
        <v>0</v>
      </c>
      <c r="H173" s="26">
        <f t="shared" si="74"/>
        <v>0</v>
      </c>
      <c r="I173" s="26">
        <f t="shared" si="74"/>
        <v>0</v>
      </c>
      <c r="J173" s="26">
        <f t="shared" si="74"/>
        <v>0</v>
      </c>
      <c r="K173" s="26">
        <f t="shared" si="74"/>
        <v>0</v>
      </c>
      <c r="L173" s="26">
        <f t="shared" si="74"/>
        <v>0</v>
      </c>
      <c r="M173" s="26">
        <f t="shared" si="74"/>
        <v>0</v>
      </c>
      <c r="N173" s="26">
        <f t="shared" si="74"/>
        <v>0</v>
      </c>
      <c r="O173" s="26">
        <f t="shared" si="74"/>
        <v>0</v>
      </c>
      <c r="P173" s="26">
        <f t="shared" si="74"/>
        <v>0</v>
      </c>
      <c r="Q173" s="26">
        <f t="shared" si="74"/>
        <v>0</v>
      </c>
      <c r="R173" s="26">
        <f t="shared" si="74"/>
        <v>0</v>
      </c>
      <c r="S173" s="26">
        <f t="shared" si="74"/>
        <v>0</v>
      </c>
      <c r="T173" s="26">
        <f t="shared" si="74"/>
        <v>0</v>
      </c>
      <c r="U173" s="26">
        <f t="shared" si="74"/>
        <v>0</v>
      </c>
      <c r="V173" s="26">
        <f t="shared" si="74"/>
        <v>0</v>
      </c>
      <c r="W173" s="26">
        <f t="shared" si="74"/>
        <v>0</v>
      </c>
      <c r="X173" s="26">
        <f t="shared" si="74"/>
        <v>0</v>
      </c>
      <c r="Y173" s="26">
        <f t="shared" si="74"/>
        <v>0</v>
      </c>
      <c r="Z173" s="26">
        <f t="shared" si="74"/>
        <v>0</v>
      </c>
      <c r="AA173" s="26">
        <f t="shared" si="74"/>
        <v>0</v>
      </c>
    </row>
    <row r="174" spans="1:27" ht="15.75" hidden="1" customHeight="1" x14ac:dyDescent="0.35">
      <c r="A174" s="784"/>
      <c r="B174" s="1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hidden="1" customHeight="1" x14ac:dyDescent="0.35">
      <c r="A175" s="784"/>
      <c r="B175" s="259" t="s">
        <v>26</v>
      </c>
      <c r="C175" s="26">
        <f>SUM(C161:C174)</f>
        <v>0</v>
      </c>
      <c r="D175" s="26">
        <f>SUM(D161:D174)</f>
        <v>0</v>
      </c>
      <c r="E175" s="26">
        <f t="shared" ref="E175:AA175" si="75">SUM(E161:E174)</f>
        <v>0</v>
      </c>
      <c r="F175" s="26">
        <f t="shared" si="75"/>
        <v>0</v>
      </c>
      <c r="G175" s="26">
        <f t="shared" si="75"/>
        <v>0</v>
      </c>
      <c r="H175" s="26">
        <f t="shared" si="75"/>
        <v>31.123346988775381</v>
      </c>
      <c r="I175" s="26">
        <f t="shared" si="75"/>
        <v>130.04496233585999</v>
      </c>
      <c r="J175" s="26">
        <f t="shared" si="75"/>
        <v>216.35002086764931</v>
      </c>
      <c r="K175" s="26">
        <f t="shared" si="75"/>
        <v>282.5555049007915</v>
      </c>
      <c r="L175" s="26">
        <f t="shared" si="75"/>
        <v>183.84422296401922</v>
      </c>
      <c r="M175" s="26">
        <f t="shared" si="75"/>
        <v>154.95235389617986</v>
      </c>
      <c r="N175" s="26">
        <f t="shared" si="75"/>
        <v>144.22109422009254</v>
      </c>
      <c r="O175" s="26">
        <f t="shared" si="75"/>
        <v>188.55709386857185</v>
      </c>
      <c r="P175" s="26">
        <f t="shared" si="75"/>
        <v>143.68507814595623</v>
      </c>
      <c r="Q175" s="26">
        <f t="shared" si="75"/>
        <v>168.18973219570944</v>
      </c>
      <c r="R175" s="26">
        <f t="shared" si="75"/>
        <v>159.91997673022374</v>
      </c>
      <c r="S175" s="26">
        <f t="shared" si="75"/>
        <v>249.72624605806092</v>
      </c>
      <c r="T175" s="26">
        <f t="shared" si="75"/>
        <v>498.96264321518805</v>
      </c>
      <c r="U175" s="26">
        <f t="shared" si="75"/>
        <v>510.2293510702811</v>
      </c>
      <c r="V175" s="26">
        <f t="shared" si="75"/>
        <v>436.31675765515251</v>
      </c>
      <c r="W175" s="26">
        <f t="shared" si="75"/>
        <v>395.20759759477625</v>
      </c>
      <c r="X175" s="26">
        <f t="shared" si="75"/>
        <v>219.66373300958384</v>
      </c>
      <c r="Y175" s="26">
        <f t="shared" si="75"/>
        <v>162.87666502827781</v>
      </c>
      <c r="Z175" s="26">
        <f t="shared" si="75"/>
        <v>132.53214814939312</v>
      </c>
      <c r="AA175" s="26">
        <f t="shared" si="75"/>
        <v>165.00988818345775</v>
      </c>
    </row>
    <row r="176" spans="1:27" ht="16.5" hidden="1" customHeight="1" thickBot="1" x14ac:dyDescent="0.4">
      <c r="A176" s="785"/>
      <c r="B176" s="148" t="s">
        <v>27</v>
      </c>
      <c r="C176" s="27">
        <f>C175</f>
        <v>0</v>
      </c>
      <c r="D176" s="27">
        <f>C176+D175</f>
        <v>0</v>
      </c>
      <c r="E176" s="27">
        <f t="shared" ref="E176:AA176" si="76">D176+E175</f>
        <v>0</v>
      </c>
      <c r="F176" s="27">
        <f t="shared" si="76"/>
        <v>0</v>
      </c>
      <c r="G176" s="27">
        <f t="shared" si="76"/>
        <v>0</v>
      </c>
      <c r="H176" s="27">
        <f t="shared" si="76"/>
        <v>31.123346988775381</v>
      </c>
      <c r="I176" s="27">
        <f t="shared" si="76"/>
        <v>161.16830932463537</v>
      </c>
      <c r="J176" s="27">
        <f t="shared" si="76"/>
        <v>377.51833019228468</v>
      </c>
      <c r="K176" s="27">
        <f t="shared" si="76"/>
        <v>660.07383509307624</v>
      </c>
      <c r="L176" s="27">
        <f t="shared" si="76"/>
        <v>843.91805805709544</v>
      </c>
      <c r="M176" s="27">
        <f t="shared" si="76"/>
        <v>998.87041195327527</v>
      </c>
      <c r="N176" s="27">
        <f t="shared" si="76"/>
        <v>1143.0915061733679</v>
      </c>
      <c r="O176" s="27">
        <f t="shared" si="76"/>
        <v>1331.6486000419397</v>
      </c>
      <c r="P176" s="27">
        <f t="shared" si="76"/>
        <v>1475.3336781878959</v>
      </c>
      <c r="Q176" s="27">
        <f t="shared" si="76"/>
        <v>1643.5234103836053</v>
      </c>
      <c r="R176" s="27">
        <f t="shared" si="76"/>
        <v>1803.443387113829</v>
      </c>
      <c r="S176" s="27">
        <f t="shared" si="76"/>
        <v>2053.1696331718899</v>
      </c>
      <c r="T176" s="27">
        <f t="shared" si="76"/>
        <v>2552.132276387078</v>
      </c>
      <c r="U176" s="27">
        <f t="shared" si="76"/>
        <v>3062.3616274573592</v>
      </c>
      <c r="V176" s="27">
        <f t="shared" si="76"/>
        <v>3498.6783851125119</v>
      </c>
      <c r="W176" s="27">
        <f t="shared" si="76"/>
        <v>3893.8859827072883</v>
      </c>
      <c r="X176" s="27">
        <f t="shared" si="76"/>
        <v>4113.549715716872</v>
      </c>
      <c r="Y176" s="27">
        <f t="shared" si="76"/>
        <v>4276.4263807451498</v>
      </c>
      <c r="Z176" s="27">
        <f t="shared" si="76"/>
        <v>4408.9585288945427</v>
      </c>
      <c r="AA176" s="27">
        <f t="shared" si="76"/>
        <v>4573.9684170780001</v>
      </c>
    </row>
    <row r="177" spans="1:27" s="114" customFormat="1" hidden="1" x14ac:dyDescent="0.35">
      <c r="A177" s="107"/>
      <c r="B177" s="107" t="s">
        <v>133</v>
      </c>
      <c r="C177" s="113">
        <f>C156+C175</f>
        <v>0</v>
      </c>
      <c r="D177" s="113"/>
      <c r="E177" s="113">
        <f>E156+E175</f>
        <v>0</v>
      </c>
      <c r="F177" s="113">
        <f t="shared" ref="F177:N177" si="77">F156+F175</f>
        <v>0</v>
      </c>
      <c r="G177" s="113">
        <f t="shared" si="77"/>
        <v>0</v>
      </c>
      <c r="H177" s="113">
        <f t="shared" si="77"/>
        <v>205.32149428326977</v>
      </c>
      <c r="I177" s="113">
        <f t="shared" si="77"/>
        <v>901.32034348889374</v>
      </c>
      <c r="J177" s="113">
        <f t="shared" si="77"/>
        <v>1528.8062222598508</v>
      </c>
      <c r="K177" s="113">
        <f t="shared" si="77"/>
        <v>2273.169007607431</v>
      </c>
      <c r="L177" s="113">
        <f t="shared" si="77"/>
        <v>1700.1272543909836</v>
      </c>
      <c r="M177" s="113">
        <f t="shared" si="77"/>
        <v>1550.5501039604187</v>
      </c>
      <c r="N177" s="113">
        <f t="shared" si="77"/>
        <v>1767.1998732120294</v>
      </c>
    </row>
    <row r="178" spans="1:27" hidden="1" x14ac:dyDescent="0.35">
      <c r="A178" s="107"/>
      <c r="B178" s="107" t="s">
        <v>194</v>
      </c>
      <c r="C178" s="110">
        <f>C177-C73</f>
        <v>0</v>
      </c>
      <c r="D178" s="110">
        <f t="shared" ref="D178:AA178" si="78">D177-D73</f>
        <v>0</v>
      </c>
      <c r="E178" s="110">
        <f t="shared" si="78"/>
        <v>0</v>
      </c>
      <c r="F178" s="110">
        <f t="shared" si="78"/>
        <v>0</v>
      </c>
      <c r="G178" s="110">
        <f t="shared" si="78"/>
        <v>0</v>
      </c>
      <c r="H178" s="110">
        <f t="shared" si="78"/>
        <v>-28.379901160990102</v>
      </c>
      <c r="I178" s="110">
        <f t="shared" si="78"/>
        <v>-98.915396274366117</v>
      </c>
      <c r="J178" s="110">
        <f t="shared" si="78"/>
        <v>-162.98403914339201</v>
      </c>
      <c r="K178" s="110">
        <f t="shared" si="78"/>
        <v>-284.67016697859617</v>
      </c>
      <c r="L178" s="110">
        <f t="shared" si="78"/>
        <v>-207.27677052154081</v>
      </c>
      <c r="M178" s="110">
        <f t="shared" si="78"/>
        <v>-207.47879112328815</v>
      </c>
      <c r="N178" s="110">
        <f t="shared" si="78"/>
        <v>-314.70306271388586</v>
      </c>
      <c r="O178" s="110">
        <f t="shared" si="78"/>
        <v>-2346.4633556663352</v>
      </c>
      <c r="P178" s="110">
        <f t="shared" si="78"/>
        <v>-1823.0672940876848</v>
      </c>
      <c r="Q178" s="110">
        <f t="shared" si="78"/>
        <v>-1991.2996073792049</v>
      </c>
      <c r="R178" s="110">
        <f t="shared" si="78"/>
        <v>-2045.9957306411875</v>
      </c>
      <c r="S178" s="110">
        <f t="shared" si="78"/>
        <v>-2627.4252865275375</v>
      </c>
      <c r="T178" s="110">
        <f t="shared" si="78"/>
        <v>-3928.8047968070196</v>
      </c>
      <c r="U178" s="110">
        <f t="shared" si="78"/>
        <v>-4144.4179118251222</v>
      </c>
      <c r="V178" s="110">
        <f t="shared" si="78"/>
        <v>-3410.3748696091193</v>
      </c>
      <c r="W178" s="110">
        <f t="shared" si="78"/>
        <v>-3490.9754331380973</v>
      </c>
      <c r="X178" s="110">
        <f t="shared" si="78"/>
        <v>-2247.7095435319416</v>
      </c>
      <c r="Y178" s="110">
        <f t="shared" si="78"/>
        <v>-1840.7118956770937</v>
      </c>
      <c r="Z178" s="110">
        <f t="shared" si="78"/>
        <v>-1925.4529907384945</v>
      </c>
      <c r="AA178" s="110">
        <f t="shared" si="78"/>
        <v>-2073.9905511270863</v>
      </c>
    </row>
    <row r="179" spans="1:27" ht="15" hidden="1" thickBot="1" x14ac:dyDescent="0.4">
      <c r="A179" s="107"/>
      <c r="B179" s="107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</row>
    <row r="180" spans="1:27" ht="15" hidden="1" thickBot="1" x14ac:dyDescent="0.4">
      <c r="A180" s="107"/>
      <c r="B180" s="283" t="s">
        <v>39</v>
      </c>
      <c r="C180" s="156">
        <f>C$4</f>
        <v>44562</v>
      </c>
      <c r="D180" s="156">
        <f t="shared" ref="D180:AA180" si="79">D$4</f>
        <v>44593</v>
      </c>
      <c r="E180" s="156">
        <f t="shared" si="79"/>
        <v>44621</v>
      </c>
      <c r="F180" s="156">
        <f t="shared" si="79"/>
        <v>44652</v>
      </c>
      <c r="G180" s="156">
        <f t="shared" si="79"/>
        <v>44682</v>
      </c>
      <c r="H180" s="156">
        <f t="shared" si="79"/>
        <v>44713</v>
      </c>
      <c r="I180" s="156">
        <f t="shared" si="79"/>
        <v>44743</v>
      </c>
      <c r="J180" s="156">
        <f t="shared" si="79"/>
        <v>44774</v>
      </c>
      <c r="K180" s="156">
        <f t="shared" si="79"/>
        <v>44805</v>
      </c>
      <c r="L180" s="156">
        <f t="shared" si="79"/>
        <v>44835</v>
      </c>
      <c r="M180" s="156">
        <f t="shared" si="79"/>
        <v>44866</v>
      </c>
      <c r="N180" s="156">
        <f t="shared" si="79"/>
        <v>44896</v>
      </c>
      <c r="O180" s="156">
        <f t="shared" si="79"/>
        <v>44927</v>
      </c>
      <c r="P180" s="156">
        <f t="shared" si="79"/>
        <v>44958</v>
      </c>
      <c r="Q180" s="156">
        <f t="shared" si="79"/>
        <v>44986</v>
      </c>
      <c r="R180" s="156">
        <f t="shared" si="79"/>
        <v>45017</v>
      </c>
      <c r="S180" s="156">
        <f t="shared" si="79"/>
        <v>45047</v>
      </c>
      <c r="T180" s="156">
        <f t="shared" si="79"/>
        <v>45078</v>
      </c>
      <c r="U180" s="156">
        <f t="shared" si="79"/>
        <v>45108</v>
      </c>
      <c r="V180" s="156">
        <f t="shared" si="79"/>
        <v>45139</v>
      </c>
      <c r="W180" s="156">
        <f t="shared" si="79"/>
        <v>45170</v>
      </c>
      <c r="X180" s="156">
        <f t="shared" si="79"/>
        <v>45200</v>
      </c>
      <c r="Y180" s="156">
        <f t="shared" si="79"/>
        <v>45231</v>
      </c>
      <c r="Z180" s="156">
        <f t="shared" si="79"/>
        <v>45261</v>
      </c>
      <c r="AA180" s="156">
        <f t="shared" si="79"/>
        <v>45292</v>
      </c>
    </row>
    <row r="181" spans="1:27" hidden="1" x14ac:dyDescent="0.35">
      <c r="A181" s="107"/>
      <c r="B181" s="275" t="s">
        <v>134</v>
      </c>
      <c r="C181" s="122">
        <f>C156*'YTD PROGRAM SUMMARY'!C39</f>
        <v>0</v>
      </c>
      <c r="D181" s="122">
        <f>D156*'YTD PROGRAM SUMMARY'!D39</f>
        <v>0</v>
      </c>
      <c r="E181" s="122">
        <f>E156*'YTD PROGRAM SUMMARY'!E39</f>
        <v>0</v>
      </c>
      <c r="F181" s="122">
        <f>F156*'YTD PROGRAM SUMMARY'!F39</f>
        <v>0</v>
      </c>
      <c r="G181" s="122">
        <f>G156*'YTD PROGRAM SUMMARY'!G39</f>
        <v>0</v>
      </c>
      <c r="H181" s="122">
        <f>H156*'YTD PROGRAM SUMMARY'!H39</f>
        <v>169.20775171971636</v>
      </c>
      <c r="I181" s="122">
        <f>I156*'YTD PROGRAM SUMMARY'!I39</f>
        <v>742.55898735445351</v>
      </c>
      <c r="J181" s="122">
        <f>J156*'YTD PROGRAM SUMMARY'!J39</f>
        <v>1164.6112251771963</v>
      </c>
      <c r="K181" s="122">
        <f>K156*'YTD PROGRAM SUMMARY'!K39</f>
        <v>1654.4372122132384</v>
      </c>
      <c r="L181" s="122">
        <f>L156*'YTD PROGRAM SUMMARY'!L39</f>
        <v>0</v>
      </c>
      <c r="M181" s="122">
        <f>M156*'YTD PROGRAM SUMMARY'!M39</f>
        <v>0</v>
      </c>
      <c r="N181" s="122">
        <f>N156*'YTD PROGRAM SUMMARY'!N39</f>
        <v>0</v>
      </c>
      <c r="O181" s="241">
        <f>O156*'YTD PROGRAM SUMMARY'!O39</f>
        <v>0</v>
      </c>
      <c r="P181" s="241">
        <f>P156*'YTD PROGRAM SUMMARY'!P39</f>
        <v>0</v>
      </c>
      <c r="Q181" s="241">
        <f>Q156*'YTD PROGRAM SUMMARY'!Q39</f>
        <v>0</v>
      </c>
      <c r="R181" s="241">
        <f>R156*'YTD PROGRAM SUMMARY'!R39</f>
        <v>0</v>
      </c>
      <c r="S181" s="241">
        <f>S156*'YTD PROGRAM SUMMARY'!S39</f>
        <v>0</v>
      </c>
      <c r="T181" s="241">
        <f>T156*'YTD PROGRAM SUMMARY'!T39</f>
        <v>0</v>
      </c>
      <c r="U181" s="241">
        <f>U156*'YTD PROGRAM SUMMARY'!U39</f>
        <v>0</v>
      </c>
      <c r="V181" s="241">
        <f>V156*'YTD PROGRAM SUMMARY'!V39</f>
        <v>0</v>
      </c>
      <c r="W181" s="241">
        <f>W156*'YTD PROGRAM SUMMARY'!W39</f>
        <v>0</v>
      </c>
      <c r="X181" s="241">
        <f>X156*'YTD PROGRAM SUMMARY'!X39</f>
        <v>0</v>
      </c>
      <c r="Y181" s="241">
        <f>Y156*'YTD PROGRAM SUMMARY'!Y39</f>
        <v>0</v>
      </c>
      <c r="Z181" s="241">
        <f>Z156*'YTD PROGRAM SUMMARY'!Z39</f>
        <v>0</v>
      </c>
      <c r="AA181" s="241">
        <f>AA156*'YTD PROGRAM SUMMARY'!AA39</f>
        <v>0</v>
      </c>
    </row>
    <row r="182" spans="1:27" ht="15" hidden="1" thickBot="1" x14ac:dyDescent="0.4">
      <c r="A182" s="107"/>
      <c r="B182" s="265" t="s">
        <v>135</v>
      </c>
      <c r="C182" s="115">
        <f>C175*'YTD PROGRAM SUMMARY'!C39</f>
        <v>0</v>
      </c>
      <c r="D182" s="115">
        <f>D175*'YTD PROGRAM SUMMARY'!D39</f>
        <v>0</v>
      </c>
      <c r="E182" s="115">
        <f>E175*'YTD PROGRAM SUMMARY'!E39</f>
        <v>0</v>
      </c>
      <c r="F182" s="115">
        <f>F175*'YTD PROGRAM SUMMARY'!F39</f>
        <v>0</v>
      </c>
      <c r="G182" s="115">
        <f>G175*'YTD PROGRAM SUMMARY'!G39</f>
        <v>0</v>
      </c>
      <c r="H182" s="115">
        <f>H175*'YTD PROGRAM SUMMARY'!H39</f>
        <v>30.231731231103229</v>
      </c>
      <c r="I182" s="115">
        <f>I175*'YTD PROGRAM SUMMARY'!I39</f>
        <v>125.2030829744635</v>
      </c>
      <c r="J182" s="115">
        <f>J175*'YTD PROGRAM SUMMARY'!J39</f>
        <v>191.9787209679927</v>
      </c>
      <c r="K182" s="115">
        <f>K175*'YTD PROGRAM SUMMARY'!K39</f>
        <v>234.83732085005431</v>
      </c>
      <c r="L182" s="115">
        <f>L175*'YTD PROGRAM SUMMARY'!L39</f>
        <v>0</v>
      </c>
      <c r="M182" s="115">
        <f>M175*'YTD PROGRAM SUMMARY'!M39</f>
        <v>0</v>
      </c>
      <c r="N182" s="115">
        <f>N175*'YTD PROGRAM SUMMARY'!N39</f>
        <v>0</v>
      </c>
      <c r="O182" s="235">
        <f>O175*'YTD PROGRAM SUMMARY'!O39</f>
        <v>0</v>
      </c>
      <c r="P182" s="235">
        <f>P175*'YTD PROGRAM SUMMARY'!P39</f>
        <v>0</v>
      </c>
      <c r="Q182" s="235">
        <f>Q175*'YTD PROGRAM SUMMARY'!Q39</f>
        <v>0</v>
      </c>
      <c r="R182" s="235">
        <f>R175*'YTD PROGRAM SUMMARY'!R39</f>
        <v>0</v>
      </c>
      <c r="S182" s="235">
        <f>S175*'YTD PROGRAM SUMMARY'!S39</f>
        <v>0</v>
      </c>
      <c r="T182" s="235">
        <f>T175*'YTD PROGRAM SUMMARY'!T39</f>
        <v>0</v>
      </c>
      <c r="U182" s="235">
        <f>U175*'YTD PROGRAM SUMMARY'!U39</f>
        <v>0</v>
      </c>
      <c r="V182" s="235">
        <f>V175*'YTD PROGRAM SUMMARY'!V39</f>
        <v>0</v>
      </c>
      <c r="W182" s="235">
        <f>W175*'YTD PROGRAM SUMMARY'!W39</f>
        <v>0</v>
      </c>
      <c r="X182" s="235">
        <f>X175*'YTD PROGRAM SUMMARY'!X39</f>
        <v>0</v>
      </c>
      <c r="Y182" s="235">
        <f>Y175*'YTD PROGRAM SUMMARY'!Y39</f>
        <v>0</v>
      </c>
      <c r="Z182" s="235">
        <f>Z175*'YTD PROGRAM SUMMARY'!Z39</f>
        <v>0</v>
      </c>
      <c r="AA182" s="235">
        <f>AA175*'YTD PROGRAM SUMMARY'!AA39</f>
        <v>0</v>
      </c>
    </row>
    <row r="183" spans="1:27" hidden="1" x14ac:dyDescent="0.35">
      <c r="A183" s="107"/>
      <c r="B183" s="275" t="s">
        <v>136</v>
      </c>
      <c r="C183" s="116">
        <f>IFERROR(C181/C73,0)</f>
        <v>0</v>
      </c>
      <c r="D183" s="116">
        <f t="shared" ref="D183:AA183" si="80">IFERROR(D181/D73,0)</f>
        <v>0</v>
      </c>
      <c r="E183" s="116">
        <f t="shared" si="80"/>
        <v>0</v>
      </c>
      <c r="F183" s="116">
        <f t="shared" si="80"/>
        <v>0</v>
      </c>
      <c r="G183" s="116">
        <f t="shared" si="80"/>
        <v>0</v>
      </c>
      <c r="H183" s="116">
        <f t="shared" si="80"/>
        <v>0.72403398104687011</v>
      </c>
      <c r="I183" s="116">
        <f t="shared" si="80"/>
        <v>0.74238397793124811</v>
      </c>
      <c r="J183" s="116">
        <f t="shared" si="80"/>
        <v>0.68838983870921344</v>
      </c>
      <c r="K183" s="116">
        <f t="shared" si="80"/>
        <v>0.64681049092189324</v>
      </c>
      <c r="L183" s="116">
        <f t="shared" si="80"/>
        <v>0</v>
      </c>
      <c r="M183" s="116">
        <f t="shared" si="80"/>
        <v>0</v>
      </c>
      <c r="N183" s="116">
        <f t="shared" si="80"/>
        <v>0</v>
      </c>
      <c r="O183" s="236">
        <f t="shared" si="80"/>
        <v>0</v>
      </c>
      <c r="P183" s="236">
        <f t="shared" si="80"/>
        <v>0</v>
      </c>
      <c r="Q183" s="236">
        <f t="shared" si="80"/>
        <v>0</v>
      </c>
      <c r="R183" s="236">
        <f t="shared" si="80"/>
        <v>0</v>
      </c>
      <c r="S183" s="236">
        <f t="shared" si="80"/>
        <v>0</v>
      </c>
      <c r="T183" s="236">
        <f t="shared" si="80"/>
        <v>0</v>
      </c>
      <c r="U183" s="236">
        <f t="shared" si="80"/>
        <v>0</v>
      </c>
      <c r="V183" s="236">
        <f t="shared" si="80"/>
        <v>0</v>
      </c>
      <c r="W183" s="236">
        <f t="shared" si="80"/>
        <v>0</v>
      </c>
      <c r="X183" s="236">
        <f t="shared" si="80"/>
        <v>0</v>
      </c>
      <c r="Y183" s="236">
        <f t="shared" si="80"/>
        <v>0</v>
      </c>
      <c r="Z183" s="236">
        <f t="shared" si="80"/>
        <v>0</v>
      </c>
      <c r="AA183" s="236">
        <f t="shared" si="80"/>
        <v>0</v>
      </c>
    </row>
    <row r="184" spans="1:27" ht="15" hidden="1" thickBot="1" x14ac:dyDescent="0.4">
      <c r="A184" s="107"/>
      <c r="B184" s="265" t="s">
        <v>137</v>
      </c>
      <c r="C184" s="117">
        <f>IFERROR(C182/C73,0)</f>
        <v>0</v>
      </c>
      <c r="D184" s="117">
        <f t="shared" ref="D184:AA184" si="81">IFERROR(D182/D73,0)</f>
        <v>0</v>
      </c>
      <c r="E184" s="117">
        <f t="shared" si="81"/>
        <v>0</v>
      </c>
      <c r="F184" s="117">
        <f t="shared" si="81"/>
        <v>0</v>
      </c>
      <c r="G184" s="117">
        <f t="shared" si="81"/>
        <v>0</v>
      </c>
      <c r="H184" s="117">
        <f t="shared" si="81"/>
        <v>0.12936050798341853</v>
      </c>
      <c r="I184" s="117">
        <f t="shared" si="81"/>
        <v>0.12517357458562428</v>
      </c>
      <c r="J184" s="117">
        <f t="shared" si="81"/>
        <v>0.11347666749704387</v>
      </c>
      <c r="K184" s="117">
        <f t="shared" si="81"/>
        <v>9.1810823441650313E-2</v>
      </c>
      <c r="L184" s="117">
        <f t="shared" si="81"/>
        <v>0</v>
      </c>
      <c r="M184" s="117">
        <f t="shared" si="81"/>
        <v>0</v>
      </c>
      <c r="N184" s="117">
        <f t="shared" si="81"/>
        <v>0</v>
      </c>
      <c r="O184" s="237">
        <f t="shared" si="81"/>
        <v>0</v>
      </c>
      <c r="P184" s="237">
        <f t="shared" si="81"/>
        <v>0</v>
      </c>
      <c r="Q184" s="237">
        <f t="shared" si="81"/>
        <v>0</v>
      </c>
      <c r="R184" s="237">
        <f t="shared" si="81"/>
        <v>0</v>
      </c>
      <c r="S184" s="237">
        <f t="shared" si="81"/>
        <v>0</v>
      </c>
      <c r="T184" s="237">
        <f t="shared" si="81"/>
        <v>0</v>
      </c>
      <c r="U184" s="237">
        <f t="shared" si="81"/>
        <v>0</v>
      </c>
      <c r="V184" s="237">
        <f t="shared" si="81"/>
        <v>0</v>
      </c>
      <c r="W184" s="237">
        <f t="shared" si="81"/>
        <v>0</v>
      </c>
      <c r="X184" s="237">
        <f t="shared" si="81"/>
        <v>0</v>
      </c>
      <c r="Y184" s="237">
        <f t="shared" si="81"/>
        <v>0</v>
      </c>
      <c r="Z184" s="237">
        <f t="shared" si="81"/>
        <v>0</v>
      </c>
      <c r="AA184" s="237">
        <f t="shared" si="81"/>
        <v>0</v>
      </c>
    </row>
    <row r="185" spans="1:27" ht="15" hidden="1" thickBot="1" x14ac:dyDescent="0.4">
      <c r="A185" s="107"/>
      <c r="B185" s="284" t="s">
        <v>138</v>
      </c>
      <c r="C185" s="119">
        <f>C183+C184</f>
        <v>0</v>
      </c>
      <c r="D185" s="119">
        <f t="shared" ref="D185:AA185" si="82">D183+D184</f>
        <v>0</v>
      </c>
      <c r="E185" s="120">
        <f t="shared" si="82"/>
        <v>0</v>
      </c>
      <c r="F185" s="120">
        <f t="shared" si="82"/>
        <v>0</v>
      </c>
      <c r="G185" s="120">
        <f t="shared" si="82"/>
        <v>0</v>
      </c>
      <c r="H185" s="120">
        <f t="shared" si="82"/>
        <v>0.85339448903028869</v>
      </c>
      <c r="I185" s="120">
        <f t="shared" si="82"/>
        <v>0.86755755251687239</v>
      </c>
      <c r="J185" s="120">
        <f t="shared" si="82"/>
        <v>0.80186650620625732</v>
      </c>
      <c r="K185" s="120">
        <f t="shared" si="82"/>
        <v>0.73862131436354361</v>
      </c>
      <c r="L185" s="120">
        <f t="shared" si="82"/>
        <v>0</v>
      </c>
      <c r="M185" s="120">
        <f t="shared" si="82"/>
        <v>0</v>
      </c>
      <c r="N185" s="120">
        <f t="shared" si="82"/>
        <v>0</v>
      </c>
      <c r="O185" s="238">
        <f t="shared" si="82"/>
        <v>0</v>
      </c>
      <c r="P185" s="238">
        <f t="shared" si="82"/>
        <v>0</v>
      </c>
      <c r="Q185" s="239">
        <f t="shared" si="82"/>
        <v>0</v>
      </c>
      <c r="R185" s="239">
        <f t="shared" si="82"/>
        <v>0</v>
      </c>
      <c r="S185" s="239">
        <f t="shared" si="82"/>
        <v>0</v>
      </c>
      <c r="T185" s="239">
        <f t="shared" si="82"/>
        <v>0</v>
      </c>
      <c r="U185" s="239">
        <f t="shared" si="82"/>
        <v>0</v>
      </c>
      <c r="V185" s="239">
        <f t="shared" si="82"/>
        <v>0</v>
      </c>
      <c r="W185" s="239">
        <f t="shared" si="82"/>
        <v>0</v>
      </c>
      <c r="X185" s="239">
        <f t="shared" si="82"/>
        <v>0</v>
      </c>
      <c r="Y185" s="240">
        <f t="shared" si="82"/>
        <v>0</v>
      </c>
      <c r="Z185" s="240">
        <f t="shared" si="82"/>
        <v>0</v>
      </c>
      <c r="AA185" s="238">
        <f t="shared" si="82"/>
        <v>0</v>
      </c>
    </row>
    <row r="186" spans="1:27" ht="15" hidden="1" thickBot="1" x14ac:dyDescent="0.4">
      <c r="A186" s="107"/>
      <c r="B186" s="107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</row>
    <row r="187" spans="1:27" ht="15" hidden="1" thickBot="1" x14ac:dyDescent="0.4">
      <c r="A187" s="107"/>
      <c r="B187" s="283" t="s">
        <v>37</v>
      </c>
      <c r="C187" s="156">
        <f>C$4</f>
        <v>44562</v>
      </c>
      <c r="D187" s="156">
        <f t="shared" ref="D187:AA187" si="83">D$4</f>
        <v>44593</v>
      </c>
      <c r="E187" s="156">
        <f t="shared" si="83"/>
        <v>44621</v>
      </c>
      <c r="F187" s="156">
        <f t="shared" si="83"/>
        <v>44652</v>
      </c>
      <c r="G187" s="156">
        <f t="shared" si="83"/>
        <v>44682</v>
      </c>
      <c r="H187" s="156">
        <f t="shared" si="83"/>
        <v>44713</v>
      </c>
      <c r="I187" s="156">
        <f t="shared" si="83"/>
        <v>44743</v>
      </c>
      <c r="J187" s="156">
        <f t="shared" si="83"/>
        <v>44774</v>
      </c>
      <c r="K187" s="156">
        <f t="shared" si="83"/>
        <v>44805</v>
      </c>
      <c r="L187" s="156">
        <f t="shared" si="83"/>
        <v>44835</v>
      </c>
      <c r="M187" s="156">
        <f t="shared" si="83"/>
        <v>44866</v>
      </c>
      <c r="N187" s="156">
        <f t="shared" si="83"/>
        <v>44896</v>
      </c>
      <c r="O187" s="156">
        <f t="shared" si="83"/>
        <v>44927</v>
      </c>
      <c r="P187" s="156">
        <f t="shared" si="83"/>
        <v>44958</v>
      </c>
      <c r="Q187" s="156">
        <f t="shared" si="83"/>
        <v>44986</v>
      </c>
      <c r="R187" s="156">
        <f t="shared" si="83"/>
        <v>45017</v>
      </c>
      <c r="S187" s="156">
        <f t="shared" si="83"/>
        <v>45047</v>
      </c>
      <c r="T187" s="156">
        <f t="shared" si="83"/>
        <v>45078</v>
      </c>
      <c r="U187" s="156">
        <f t="shared" si="83"/>
        <v>45108</v>
      </c>
      <c r="V187" s="156">
        <f t="shared" si="83"/>
        <v>45139</v>
      </c>
      <c r="W187" s="156">
        <f t="shared" si="83"/>
        <v>45170</v>
      </c>
      <c r="X187" s="156">
        <f t="shared" si="83"/>
        <v>45200</v>
      </c>
      <c r="Y187" s="156">
        <f t="shared" si="83"/>
        <v>45231</v>
      </c>
      <c r="Z187" s="156">
        <f t="shared" si="83"/>
        <v>45261</v>
      </c>
      <c r="AA187" s="156">
        <f t="shared" si="83"/>
        <v>45292</v>
      </c>
    </row>
    <row r="188" spans="1:27" hidden="1" x14ac:dyDescent="0.35">
      <c r="A188" s="107"/>
      <c r="B188" s="275" t="s">
        <v>139</v>
      </c>
      <c r="C188" s="122">
        <f>C156*'YTD PROGRAM SUMMARY'!C40</f>
        <v>0</v>
      </c>
      <c r="D188" s="122">
        <f>D156*'YTD PROGRAM SUMMARY'!D40</f>
        <v>0</v>
      </c>
      <c r="E188" s="122">
        <f>E156*'YTD PROGRAM SUMMARY'!E40</f>
        <v>0</v>
      </c>
      <c r="F188" s="122">
        <f>F156*'YTD PROGRAM SUMMARY'!F40</f>
        <v>0</v>
      </c>
      <c r="G188" s="122">
        <f>G156*'YTD PROGRAM SUMMARY'!G40</f>
        <v>0</v>
      </c>
      <c r="H188" s="122">
        <f>H156*'YTD PROGRAM SUMMARY'!H40</f>
        <v>4.9903955747780335</v>
      </c>
      <c r="I188" s="122">
        <f>I156*'YTD PROGRAM SUMMARY'!I40</f>
        <v>28.716393798580235</v>
      </c>
      <c r="J188" s="122">
        <f>J156*'YTD PROGRAM SUMMARY'!J40</f>
        <v>147.84497621500506</v>
      </c>
      <c r="K188" s="122">
        <f>K156*'YTD PROGRAM SUMMARY'!K40</f>
        <v>336.17629049340093</v>
      </c>
      <c r="L188" s="122">
        <f>L156*'YTD PROGRAM SUMMARY'!L40</f>
        <v>0</v>
      </c>
      <c r="M188" s="122">
        <f>M156*'YTD PROGRAM SUMMARY'!M40</f>
        <v>0</v>
      </c>
      <c r="N188" s="122">
        <f>N156*'YTD PROGRAM SUMMARY'!N40</f>
        <v>0</v>
      </c>
      <c r="O188" s="241">
        <f>O156*'YTD PROGRAM SUMMARY'!O40</f>
        <v>0</v>
      </c>
      <c r="P188" s="241">
        <f>P156*'YTD PROGRAM SUMMARY'!P40</f>
        <v>0</v>
      </c>
      <c r="Q188" s="241">
        <f>Q156*'YTD PROGRAM SUMMARY'!Q40</f>
        <v>0</v>
      </c>
      <c r="R188" s="241">
        <f>R156*'YTD PROGRAM SUMMARY'!R40</f>
        <v>0</v>
      </c>
      <c r="S188" s="241">
        <f>S156*'YTD PROGRAM SUMMARY'!S40</f>
        <v>0</v>
      </c>
      <c r="T188" s="241">
        <f>T156*'YTD PROGRAM SUMMARY'!T40</f>
        <v>0</v>
      </c>
      <c r="U188" s="241">
        <f>U156*'YTD PROGRAM SUMMARY'!U40</f>
        <v>0</v>
      </c>
      <c r="V188" s="241">
        <f>V156*'YTD PROGRAM SUMMARY'!V40</f>
        <v>0</v>
      </c>
      <c r="W188" s="241">
        <f>W156*'YTD PROGRAM SUMMARY'!W40</f>
        <v>0</v>
      </c>
      <c r="X188" s="241">
        <f>X156*'YTD PROGRAM SUMMARY'!X40</f>
        <v>0</v>
      </c>
      <c r="Y188" s="241">
        <f>Y156*'YTD PROGRAM SUMMARY'!Y40</f>
        <v>0</v>
      </c>
      <c r="Z188" s="241">
        <f>Z156*'YTD PROGRAM SUMMARY'!Z40</f>
        <v>0</v>
      </c>
      <c r="AA188" s="241">
        <f>AA156*'YTD PROGRAM SUMMARY'!AA40</f>
        <v>0</v>
      </c>
    </row>
    <row r="189" spans="1:27" ht="15" hidden="1" thickBot="1" x14ac:dyDescent="0.4">
      <c r="A189" s="107"/>
      <c r="B189" s="265" t="s">
        <v>140</v>
      </c>
      <c r="C189" s="115">
        <f>C175*'YTD PROGRAM SUMMARY'!C40</f>
        <v>0</v>
      </c>
      <c r="D189" s="115">
        <f>D175*'YTD PROGRAM SUMMARY'!D40</f>
        <v>0</v>
      </c>
      <c r="E189" s="115">
        <f>E175*'YTD PROGRAM SUMMARY'!E40</f>
        <v>0</v>
      </c>
      <c r="F189" s="115">
        <f>F175*'YTD PROGRAM SUMMARY'!F40</f>
        <v>0</v>
      </c>
      <c r="G189" s="115">
        <f>G175*'YTD PROGRAM SUMMARY'!G40</f>
        <v>0</v>
      </c>
      <c r="H189" s="115">
        <f>H175*'YTD PROGRAM SUMMARY'!H40</f>
        <v>0.89161575767215284</v>
      </c>
      <c r="I189" s="115">
        <f>I175*'YTD PROGRAM SUMMARY'!I40</f>
        <v>4.8418793613964963</v>
      </c>
      <c r="J189" s="115">
        <f>J175*'YTD PROGRAM SUMMARY'!J40</f>
        <v>24.371299899656613</v>
      </c>
      <c r="K189" s="115">
        <f>K175*'YTD PROGRAM SUMMARY'!K40</f>
        <v>47.718184050737193</v>
      </c>
      <c r="L189" s="115">
        <f>L175*'YTD PROGRAM SUMMARY'!L40</f>
        <v>0</v>
      </c>
      <c r="M189" s="115">
        <f>M175*'YTD PROGRAM SUMMARY'!M40</f>
        <v>0</v>
      </c>
      <c r="N189" s="115">
        <f>N175*'YTD PROGRAM SUMMARY'!N40</f>
        <v>0</v>
      </c>
      <c r="O189" s="235">
        <f>O175*'YTD PROGRAM SUMMARY'!O40</f>
        <v>0</v>
      </c>
      <c r="P189" s="235">
        <f>P175*'YTD PROGRAM SUMMARY'!P40</f>
        <v>0</v>
      </c>
      <c r="Q189" s="235">
        <f>Q175*'YTD PROGRAM SUMMARY'!Q40</f>
        <v>0</v>
      </c>
      <c r="R189" s="235">
        <f>R175*'YTD PROGRAM SUMMARY'!R40</f>
        <v>0</v>
      </c>
      <c r="S189" s="235">
        <f>S175*'YTD PROGRAM SUMMARY'!S40</f>
        <v>0</v>
      </c>
      <c r="T189" s="235">
        <f>T175*'YTD PROGRAM SUMMARY'!T40</f>
        <v>0</v>
      </c>
      <c r="U189" s="235">
        <f>U175*'YTD PROGRAM SUMMARY'!U40</f>
        <v>0</v>
      </c>
      <c r="V189" s="235">
        <f>V175*'YTD PROGRAM SUMMARY'!V40</f>
        <v>0</v>
      </c>
      <c r="W189" s="235">
        <f>W175*'YTD PROGRAM SUMMARY'!W40</f>
        <v>0</v>
      </c>
      <c r="X189" s="235">
        <f>X175*'YTD PROGRAM SUMMARY'!X40</f>
        <v>0</v>
      </c>
      <c r="Y189" s="235">
        <f>Y175*'YTD PROGRAM SUMMARY'!Y40</f>
        <v>0</v>
      </c>
      <c r="Z189" s="235">
        <f>Z175*'YTD PROGRAM SUMMARY'!Z40</f>
        <v>0</v>
      </c>
      <c r="AA189" s="235">
        <f>AA175*'YTD PROGRAM SUMMARY'!AA40</f>
        <v>0</v>
      </c>
    </row>
    <row r="190" spans="1:27" hidden="1" x14ac:dyDescent="0.35">
      <c r="A190" s="107"/>
      <c r="B190" s="275" t="s">
        <v>141</v>
      </c>
      <c r="C190" s="116">
        <f>IFERROR(C188/C73,0)</f>
        <v>0</v>
      </c>
      <c r="D190" s="116">
        <f t="shared" ref="D190:AA190" si="84">IFERROR(D188/D73,0)</f>
        <v>0</v>
      </c>
      <c r="E190" s="116">
        <f t="shared" si="84"/>
        <v>0</v>
      </c>
      <c r="F190" s="116">
        <f t="shared" si="84"/>
        <v>0</v>
      </c>
      <c r="G190" s="116">
        <f t="shared" si="84"/>
        <v>0</v>
      </c>
      <c r="H190" s="116">
        <f t="shared" si="84"/>
        <v>2.1353726045543843E-2</v>
      </c>
      <c r="I190" s="116">
        <f t="shared" si="84"/>
        <v>2.870962579819129E-2</v>
      </c>
      <c r="J190" s="116">
        <f t="shared" si="84"/>
        <v>8.7389660283524837E-2</v>
      </c>
      <c r="K190" s="116">
        <f t="shared" si="84"/>
        <v>0.13142979974407862</v>
      </c>
      <c r="L190" s="116">
        <f t="shared" si="84"/>
        <v>0</v>
      </c>
      <c r="M190" s="116">
        <f t="shared" si="84"/>
        <v>0</v>
      </c>
      <c r="N190" s="116">
        <f t="shared" si="84"/>
        <v>0</v>
      </c>
      <c r="O190" s="236">
        <f t="shared" si="84"/>
        <v>0</v>
      </c>
      <c r="P190" s="236">
        <f t="shared" si="84"/>
        <v>0</v>
      </c>
      <c r="Q190" s="236">
        <f t="shared" si="84"/>
        <v>0</v>
      </c>
      <c r="R190" s="236">
        <f t="shared" si="84"/>
        <v>0</v>
      </c>
      <c r="S190" s="236">
        <f t="shared" si="84"/>
        <v>0</v>
      </c>
      <c r="T190" s="236">
        <f t="shared" si="84"/>
        <v>0</v>
      </c>
      <c r="U190" s="236">
        <f t="shared" si="84"/>
        <v>0</v>
      </c>
      <c r="V190" s="236">
        <f t="shared" si="84"/>
        <v>0</v>
      </c>
      <c r="W190" s="236">
        <f t="shared" si="84"/>
        <v>0</v>
      </c>
      <c r="X190" s="236">
        <f t="shared" si="84"/>
        <v>0</v>
      </c>
      <c r="Y190" s="236">
        <f t="shared" si="84"/>
        <v>0</v>
      </c>
      <c r="Z190" s="236">
        <f t="shared" si="84"/>
        <v>0</v>
      </c>
      <c r="AA190" s="236">
        <f t="shared" si="84"/>
        <v>0</v>
      </c>
    </row>
    <row r="191" spans="1:27" ht="15" hidden="1" thickBot="1" x14ac:dyDescent="0.4">
      <c r="A191" s="107"/>
      <c r="B191" s="265" t="s">
        <v>142</v>
      </c>
      <c r="C191" s="117">
        <f>IFERROR(C189/C73,0)</f>
        <v>0</v>
      </c>
      <c r="D191" s="117">
        <f t="shared" ref="D191:AA191" si="85">IFERROR(D189/D73,0)</f>
        <v>0</v>
      </c>
      <c r="E191" s="117">
        <f t="shared" si="85"/>
        <v>0</v>
      </c>
      <c r="F191" s="117">
        <f t="shared" si="85"/>
        <v>0</v>
      </c>
      <c r="G191" s="117">
        <f t="shared" si="85"/>
        <v>0</v>
      </c>
      <c r="H191" s="117">
        <f t="shared" si="85"/>
        <v>3.815192271219502E-3</v>
      </c>
      <c r="I191" s="117">
        <f t="shared" si="85"/>
        <v>4.8407382069175948E-3</v>
      </c>
      <c r="J191" s="117">
        <f t="shared" si="85"/>
        <v>1.4405627255143331E-2</v>
      </c>
      <c r="K191" s="117">
        <f t="shared" si="85"/>
        <v>1.8655662375043628E-2</v>
      </c>
      <c r="L191" s="117">
        <f t="shared" si="85"/>
        <v>0</v>
      </c>
      <c r="M191" s="117">
        <f t="shared" si="85"/>
        <v>0</v>
      </c>
      <c r="N191" s="117">
        <f t="shared" si="85"/>
        <v>0</v>
      </c>
      <c r="O191" s="237">
        <f t="shared" si="85"/>
        <v>0</v>
      </c>
      <c r="P191" s="237">
        <f t="shared" si="85"/>
        <v>0</v>
      </c>
      <c r="Q191" s="237">
        <f t="shared" si="85"/>
        <v>0</v>
      </c>
      <c r="R191" s="237">
        <f t="shared" si="85"/>
        <v>0</v>
      </c>
      <c r="S191" s="237">
        <f t="shared" si="85"/>
        <v>0</v>
      </c>
      <c r="T191" s="237">
        <f t="shared" si="85"/>
        <v>0</v>
      </c>
      <c r="U191" s="237">
        <f t="shared" si="85"/>
        <v>0</v>
      </c>
      <c r="V191" s="237">
        <f t="shared" si="85"/>
        <v>0</v>
      </c>
      <c r="W191" s="237">
        <f t="shared" si="85"/>
        <v>0</v>
      </c>
      <c r="X191" s="237">
        <f t="shared" si="85"/>
        <v>0</v>
      </c>
      <c r="Y191" s="237">
        <f t="shared" si="85"/>
        <v>0</v>
      </c>
      <c r="Z191" s="237">
        <f t="shared" si="85"/>
        <v>0</v>
      </c>
      <c r="AA191" s="237">
        <f t="shared" si="85"/>
        <v>0</v>
      </c>
    </row>
    <row r="192" spans="1:27" ht="15" hidden="1" thickBot="1" x14ac:dyDescent="0.4">
      <c r="A192" s="107"/>
      <c r="B192" s="284" t="s">
        <v>143</v>
      </c>
      <c r="C192" s="119">
        <f>C190+C191</f>
        <v>0</v>
      </c>
      <c r="D192" s="119">
        <f t="shared" ref="D192:AA192" si="86">D190+D191</f>
        <v>0</v>
      </c>
      <c r="E192" s="120">
        <f t="shared" si="86"/>
        <v>0</v>
      </c>
      <c r="F192" s="120">
        <f t="shared" si="86"/>
        <v>0</v>
      </c>
      <c r="G192" s="120">
        <f t="shared" si="86"/>
        <v>0</v>
      </c>
      <c r="H192" s="120">
        <f t="shared" si="86"/>
        <v>2.5168918316763343E-2</v>
      </c>
      <c r="I192" s="120">
        <f t="shared" si="86"/>
        <v>3.3550364005108885E-2</v>
      </c>
      <c r="J192" s="120">
        <f t="shared" si="86"/>
        <v>0.10179528753866816</v>
      </c>
      <c r="K192" s="120">
        <f t="shared" si="86"/>
        <v>0.15008546211912224</v>
      </c>
      <c r="L192" s="120">
        <f t="shared" si="86"/>
        <v>0</v>
      </c>
      <c r="M192" s="120">
        <f t="shared" si="86"/>
        <v>0</v>
      </c>
      <c r="N192" s="120">
        <f t="shared" si="86"/>
        <v>0</v>
      </c>
      <c r="O192" s="238">
        <f t="shared" si="86"/>
        <v>0</v>
      </c>
      <c r="P192" s="238">
        <f t="shared" si="86"/>
        <v>0</v>
      </c>
      <c r="Q192" s="239">
        <f t="shared" si="86"/>
        <v>0</v>
      </c>
      <c r="R192" s="239">
        <f t="shared" si="86"/>
        <v>0</v>
      </c>
      <c r="S192" s="239">
        <f t="shared" si="86"/>
        <v>0</v>
      </c>
      <c r="T192" s="239">
        <f t="shared" si="86"/>
        <v>0</v>
      </c>
      <c r="U192" s="239">
        <f t="shared" si="86"/>
        <v>0</v>
      </c>
      <c r="V192" s="239">
        <f t="shared" si="86"/>
        <v>0</v>
      </c>
      <c r="W192" s="239">
        <f t="shared" si="86"/>
        <v>0</v>
      </c>
      <c r="X192" s="239">
        <f t="shared" si="86"/>
        <v>0</v>
      </c>
      <c r="Y192" s="240">
        <f t="shared" si="86"/>
        <v>0</v>
      </c>
      <c r="Z192" s="240">
        <f t="shared" si="86"/>
        <v>0</v>
      </c>
      <c r="AA192" s="238">
        <f t="shared" si="86"/>
        <v>0</v>
      </c>
    </row>
    <row r="193" spans="1:27" hidden="1" x14ac:dyDescent="0.35">
      <c r="A193" s="107"/>
      <c r="B193" s="107" t="s">
        <v>144</v>
      </c>
      <c r="C193" s="123">
        <f>C185+C192</f>
        <v>0</v>
      </c>
      <c r="D193" s="123">
        <f t="shared" ref="D193:AA193" si="87">D185+D192</f>
        <v>0</v>
      </c>
      <c r="E193" s="123">
        <f t="shared" si="87"/>
        <v>0</v>
      </c>
      <c r="F193" s="123">
        <f t="shared" si="87"/>
        <v>0</v>
      </c>
      <c r="G193" s="123">
        <f t="shared" si="87"/>
        <v>0</v>
      </c>
      <c r="H193" s="123">
        <f t="shared" si="87"/>
        <v>0.87856340734705207</v>
      </c>
      <c r="I193" s="123">
        <f t="shared" si="87"/>
        <v>0.9011079165219813</v>
      </c>
      <c r="J193" s="123">
        <f t="shared" si="87"/>
        <v>0.9036617937449255</v>
      </c>
      <c r="K193" s="123">
        <f t="shared" si="87"/>
        <v>0.88870677648266583</v>
      </c>
      <c r="L193" s="123">
        <f t="shared" si="87"/>
        <v>0</v>
      </c>
      <c r="M193" s="123">
        <f t="shared" si="87"/>
        <v>0</v>
      </c>
      <c r="N193" s="123">
        <f t="shared" si="87"/>
        <v>0</v>
      </c>
      <c r="O193" s="242">
        <f t="shared" si="87"/>
        <v>0</v>
      </c>
      <c r="P193" s="242">
        <f t="shared" si="87"/>
        <v>0</v>
      </c>
      <c r="Q193" s="242">
        <f t="shared" si="87"/>
        <v>0</v>
      </c>
      <c r="R193" s="242">
        <f t="shared" si="87"/>
        <v>0</v>
      </c>
      <c r="S193" s="242">
        <f t="shared" si="87"/>
        <v>0</v>
      </c>
      <c r="T193" s="242">
        <f t="shared" si="87"/>
        <v>0</v>
      </c>
      <c r="U193" s="242">
        <f t="shared" si="87"/>
        <v>0</v>
      </c>
      <c r="V193" s="242">
        <f t="shared" si="87"/>
        <v>0</v>
      </c>
      <c r="W193" s="242">
        <f t="shared" si="87"/>
        <v>0</v>
      </c>
      <c r="X193" s="242">
        <f t="shared" si="87"/>
        <v>0</v>
      </c>
      <c r="Y193" s="242">
        <f t="shared" si="87"/>
        <v>0</v>
      </c>
      <c r="Z193" s="242">
        <f t="shared" si="87"/>
        <v>0</v>
      </c>
      <c r="AA193" s="242">
        <f t="shared" si="87"/>
        <v>0</v>
      </c>
    </row>
    <row r="194" spans="1:27" hidden="1" x14ac:dyDescent="0.35">
      <c r="A194" s="107"/>
      <c r="B194" s="107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</row>
    <row r="195" spans="1:27" s="114" customFormat="1" hidden="1" x14ac:dyDescent="0.35">
      <c r="A195" s="107"/>
      <c r="B195" s="107" t="s">
        <v>145</v>
      </c>
      <c r="C195" s="124">
        <f t="shared" ref="C195" si="88">SUM(C181:C182)</f>
        <v>0</v>
      </c>
      <c r="D195" s="124">
        <f t="shared" ref="D195:AA195" si="89">SUM(D181:D182)</f>
        <v>0</v>
      </c>
      <c r="E195" s="125">
        <f t="shared" si="89"/>
        <v>0</v>
      </c>
      <c r="F195" s="125">
        <f t="shared" si="89"/>
        <v>0</v>
      </c>
      <c r="G195" s="125">
        <f t="shared" si="89"/>
        <v>0</v>
      </c>
      <c r="H195" s="125">
        <f t="shared" si="89"/>
        <v>199.43948295081958</v>
      </c>
      <c r="I195" s="125">
        <f t="shared" si="89"/>
        <v>867.76207032891705</v>
      </c>
      <c r="J195" s="125">
        <f t="shared" si="89"/>
        <v>1356.5899461451891</v>
      </c>
      <c r="K195" s="125">
        <f t="shared" si="89"/>
        <v>1889.2745330632927</v>
      </c>
      <c r="L195" s="125">
        <f t="shared" si="89"/>
        <v>0</v>
      </c>
      <c r="M195" s="126">
        <f t="shared" si="89"/>
        <v>0</v>
      </c>
      <c r="N195" s="126">
        <f t="shared" si="89"/>
        <v>0</v>
      </c>
      <c r="O195" s="248">
        <f t="shared" si="89"/>
        <v>0</v>
      </c>
      <c r="P195" s="248">
        <f t="shared" si="89"/>
        <v>0</v>
      </c>
      <c r="Q195" s="249">
        <f t="shared" si="89"/>
        <v>0</v>
      </c>
      <c r="R195" s="249">
        <f t="shared" si="89"/>
        <v>0</v>
      </c>
      <c r="S195" s="249">
        <f t="shared" si="89"/>
        <v>0</v>
      </c>
      <c r="T195" s="249">
        <f t="shared" si="89"/>
        <v>0</v>
      </c>
      <c r="U195" s="249">
        <f t="shared" si="89"/>
        <v>0</v>
      </c>
      <c r="V195" s="249">
        <f t="shared" si="89"/>
        <v>0</v>
      </c>
      <c r="W195" s="249">
        <f t="shared" si="89"/>
        <v>0</v>
      </c>
      <c r="X195" s="249">
        <f t="shared" si="89"/>
        <v>0</v>
      </c>
      <c r="Y195" s="250">
        <f t="shared" si="89"/>
        <v>0</v>
      </c>
      <c r="Z195" s="250">
        <f t="shared" si="89"/>
        <v>0</v>
      </c>
      <c r="AA195" s="248">
        <f t="shared" si="89"/>
        <v>0</v>
      </c>
    </row>
    <row r="196" spans="1:27" s="114" customFormat="1" hidden="1" x14ac:dyDescent="0.35">
      <c r="A196" s="107"/>
      <c r="B196" s="107" t="s">
        <v>146</v>
      </c>
      <c r="C196" s="124">
        <f t="shared" ref="C196" si="90">SUM(C188:C189)</f>
        <v>0</v>
      </c>
      <c r="D196" s="124">
        <f t="shared" ref="D196:AA196" si="91">SUM(D188:D189)</f>
        <v>0</v>
      </c>
      <c r="E196" s="125">
        <f t="shared" si="91"/>
        <v>0</v>
      </c>
      <c r="F196" s="125">
        <f t="shared" si="91"/>
        <v>0</v>
      </c>
      <c r="G196" s="125">
        <f t="shared" si="91"/>
        <v>0</v>
      </c>
      <c r="H196" s="125">
        <f t="shared" si="91"/>
        <v>5.8820113324501868</v>
      </c>
      <c r="I196" s="125">
        <f t="shared" si="91"/>
        <v>33.558273159976729</v>
      </c>
      <c r="J196" s="125">
        <f t="shared" si="91"/>
        <v>172.21627611466167</v>
      </c>
      <c r="K196" s="125">
        <f t="shared" si="91"/>
        <v>383.89447454413812</v>
      </c>
      <c r="L196" s="125">
        <f t="shared" si="91"/>
        <v>0</v>
      </c>
      <c r="M196" s="126">
        <f t="shared" si="91"/>
        <v>0</v>
      </c>
      <c r="N196" s="126">
        <f t="shared" si="91"/>
        <v>0</v>
      </c>
      <c r="O196" s="248">
        <f t="shared" si="91"/>
        <v>0</v>
      </c>
      <c r="P196" s="248">
        <f t="shared" si="91"/>
        <v>0</v>
      </c>
      <c r="Q196" s="249">
        <f t="shared" si="91"/>
        <v>0</v>
      </c>
      <c r="R196" s="249">
        <f t="shared" si="91"/>
        <v>0</v>
      </c>
      <c r="S196" s="249">
        <f t="shared" si="91"/>
        <v>0</v>
      </c>
      <c r="T196" s="249">
        <f t="shared" si="91"/>
        <v>0</v>
      </c>
      <c r="U196" s="249">
        <f t="shared" si="91"/>
        <v>0</v>
      </c>
      <c r="V196" s="249">
        <f t="shared" si="91"/>
        <v>0</v>
      </c>
      <c r="W196" s="249">
        <f t="shared" si="91"/>
        <v>0</v>
      </c>
      <c r="X196" s="249">
        <f t="shared" si="91"/>
        <v>0</v>
      </c>
      <c r="Y196" s="250">
        <f t="shared" si="91"/>
        <v>0</v>
      </c>
      <c r="Z196" s="250">
        <f t="shared" si="91"/>
        <v>0</v>
      </c>
      <c r="AA196" s="248">
        <f t="shared" si="91"/>
        <v>0</v>
      </c>
    </row>
    <row r="197" spans="1:27" s="114" customFormat="1" hidden="1" x14ac:dyDescent="0.35">
      <c r="A197" s="107"/>
      <c r="B197" s="107" t="s">
        <v>133</v>
      </c>
      <c r="C197" s="127">
        <f t="shared" ref="C197" si="92">SUM(C195:C196)</f>
        <v>0</v>
      </c>
      <c r="D197" s="127">
        <f t="shared" ref="D197:AA197" si="93">SUM(D195:D196)</f>
        <v>0</v>
      </c>
      <c r="E197" s="127">
        <f t="shared" si="93"/>
        <v>0</v>
      </c>
      <c r="F197" s="127">
        <f t="shared" si="93"/>
        <v>0</v>
      </c>
      <c r="G197" s="127">
        <f t="shared" si="93"/>
        <v>0</v>
      </c>
      <c r="H197" s="127">
        <f t="shared" si="93"/>
        <v>205.32149428326977</v>
      </c>
      <c r="I197" s="127">
        <f t="shared" si="93"/>
        <v>901.32034348889374</v>
      </c>
      <c r="J197" s="127">
        <f t="shared" si="93"/>
        <v>1528.8062222598508</v>
      </c>
      <c r="K197" s="127">
        <f t="shared" si="93"/>
        <v>2273.169007607431</v>
      </c>
      <c r="L197" s="127">
        <f t="shared" si="93"/>
        <v>0</v>
      </c>
      <c r="M197" s="128">
        <f t="shared" si="93"/>
        <v>0</v>
      </c>
      <c r="N197" s="128">
        <f t="shared" si="93"/>
        <v>0</v>
      </c>
      <c r="O197" s="251">
        <f t="shared" si="93"/>
        <v>0</v>
      </c>
      <c r="P197" s="251">
        <f t="shared" si="93"/>
        <v>0</v>
      </c>
      <c r="Q197" s="251">
        <f t="shared" si="93"/>
        <v>0</v>
      </c>
      <c r="R197" s="251">
        <f t="shared" si="93"/>
        <v>0</v>
      </c>
      <c r="S197" s="251">
        <f t="shared" si="93"/>
        <v>0</v>
      </c>
      <c r="T197" s="251">
        <f t="shared" si="93"/>
        <v>0</v>
      </c>
      <c r="U197" s="251">
        <f t="shared" si="93"/>
        <v>0</v>
      </c>
      <c r="V197" s="251">
        <f t="shared" si="93"/>
        <v>0</v>
      </c>
      <c r="W197" s="251">
        <f t="shared" si="93"/>
        <v>0</v>
      </c>
      <c r="X197" s="251">
        <f t="shared" si="93"/>
        <v>0</v>
      </c>
      <c r="Y197" s="252">
        <f t="shared" si="93"/>
        <v>0</v>
      </c>
      <c r="Z197" s="252">
        <f t="shared" si="93"/>
        <v>0</v>
      </c>
      <c r="AA197" s="251">
        <f t="shared" si="93"/>
        <v>0</v>
      </c>
    </row>
    <row r="198" spans="1:27" hidden="1" x14ac:dyDescent="0.35"/>
  </sheetData>
  <mergeCells count="14">
    <mergeCell ref="A92:A105"/>
    <mergeCell ref="A77:A90"/>
    <mergeCell ref="B108:N108"/>
    <mergeCell ref="A4:A19"/>
    <mergeCell ref="A22:A37"/>
    <mergeCell ref="A40:A55"/>
    <mergeCell ref="A58:A74"/>
    <mergeCell ref="O108:Z108"/>
    <mergeCell ref="C125:N125"/>
    <mergeCell ref="O125:Z125"/>
    <mergeCell ref="A126:A139"/>
    <mergeCell ref="A160:A176"/>
    <mergeCell ref="A107:A122"/>
    <mergeCell ref="A141:A15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AC231"/>
  <sheetViews>
    <sheetView topLeftCell="A4" zoomScale="80" zoomScaleNormal="80" workbookViewId="0">
      <pane xSplit="2" topLeftCell="C1" activePane="topRight" state="frozen"/>
      <selection activeCell="CS42" sqref="CR42:CS43"/>
      <selection pane="topRight" activeCell="U41" sqref="U41:U53"/>
    </sheetView>
  </sheetViews>
  <sheetFormatPr defaultRowHeight="14.5" x14ac:dyDescent="0.35"/>
  <cols>
    <col min="1" max="1" width="9.90625" customWidth="1"/>
    <col min="2" max="2" width="24.90625" customWidth="1"/>
    <col min="3" max="3" width="15.90625" bestFit="1" customWidth="1"/>
    <col min="4" max="10" width="13.90625" customWidth="1"/>
    <col min="11" max="11" width="15.08984375" customWidth="1"/>
    <col min="12" max="27" width="13.90625" customWidth="1"/>
    <col min="28" max="29" width="10.54296875" bestFit="1" customWidth="1"/>
    <col min="40" max="40" width="9.08984375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3">
        <f>' 1M - RES'!C2</f>
        <v>0.82499999999999996</v>
      </c>
      <c r="D2" s="569">
        <f>C2</f>
        <v>0.82499999999999996</v>
      </c>
      <c r="E2" s="569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0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21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1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22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9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8439.7235559094825</v>
      </c>
      <c r="N12" s="3">
        <f>'BIZ kWh ENTRY'!AT187</f>
        <v>3788.7505156860834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23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24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x14ac:dyDescent="0.35">
      <c r="A16" s="775"/>
      <c r="B16" s="11" t="s">
        <v>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LI 1M - RES'!B16</f>
        <v>Monthly kWh</v>
      </c>
      <c r="C19" s="256">
        <f>SUM(C5:C18)</f>
        <v>0</v>
      </c>
      <c r="D19" s="256">
        <f t="shared" ref="D19:AA19" si="1">SUM(D5:D18)</f>
        <v>0</v>
      </c>
      <c r="E19" s="256">
        <f t="shared" si="1"/>
        <v>0</v>
      </c>
      <c r="F19" s="256">
        <f t="shared" si="1"/>
        <v>0</v>
      </c>
      <c r="G19" s="256">
        <f t="shared" si="1"/>
        <v>0</v>
      </c>
      <c r="H19" s="256">
        <f t="shared" si="1"/>
        <v>0</v>
      </c>
      <c r="I19" s="256">
        <f t="shared" si="1"/>
        <v>0</v>
      </c>
      <c r="J19" s="256">
        <f t="shared" si="1"/>
        <v>0</v>
      </c>
      <c r="K19" s="256">
        <f t="shared" si="1"/>
        <v>0</v>
      </c>
      <c r="L19" s="256">
        <f t="shared" si="1"/>
        <v>0</v>
      </c>
      <c r="M19" s="256">
        <f t="shared" si="1"/>
        <v>8439.7235559094825</v>
      </c>
      <c r="N19" s="256">
        <f t="shared" si="1"/>
        <v>3788.7505156860834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281"/>
      <c r="N20" s="9"/>
      <c r="O20" s="281"/>
      <c r="P20" s="281"/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</row>
    <row r="22" spans="1:27" ht="16" thickBot="1" x14ac:dyDescent="0.4">
      <c r="A22" s="777" t="s">
        <v>15</v>
      </c>
      <c r="B22" s="17" t="str">
        <f t="shared" ref="B22" si="2">B4</f>
        <v>End Use</v>
      </c>
      <c r="C22" s="156">
        <f>C$4</f>
        <v>44562</v>
      </c>
      <c r="D22" s="156">
        <f t="shared" ref="D22:AA22" si="3">D$4</f>
        <v>44593</v>
      </c>
      <c r="E22" s="156">
        <f t="shared" si="3"/>
        <v>44621</v>
      </c>
      <c r="F22" s="156">
        <f t="shared" si="3"/>
        <v>44652</v>
      </c>
      <c r="G22" s="156">
        <f t="shared" si="3"/>
        <v>44682</v>
      </c>
      <c r="H22" s="156">
        <f t="shared" si="3"/>
        <v>44713</v>
      </c>
      <c r="I22" s="156">
        <f t="shared" si="3"/>
        <v>44743</v>
      </c>
      <c r="J22" s="156">
        <f t="shared" si="3"/>
        <v>44774</v>
      </c>
      <c r="K22" s="156">
        <f t="shared" si="3"/>
        <v>44805</v>
      </c>
      <c r="L22" s="156">
        <f t="shared" si="3"/>
        <v>44835</v>
      </c>
      <c r="M22" s="156">
        <f t="shared" si="3"/>
        <v>44866</v>
      </c>
      <c r="N22" s="156">
        <f t="shared" si="3"/>
        <v>44896</v>
      </c>
      <c r="O22" s="156">
        <f t="shared" si="3"/>
        <v>44927</v>
      </c>
      <c r="P22" s="156">
        <f t="shared" si="3"/>
        <v>44958</v>
      </c>
      <c r="Q22" s="156">
        <f t="shared" si="3"/>
        <v>44986</v>
      </c>
      <c r="R22" s="156">
        <f t="shared" si="3"/>
        <v>45017</v>
      </c>
      <c r="S22" s="156">
        <f t="shared" si="3"/>
        <v>45047</v>
      </c>
      <c r="T22" s="156">
        <f t="shared" si="3"/>
        <v>45078</v>
      </c>
      <c r="U22" s="156">
        <f t="shared" si="3"/>
        <v>45108</v>
      </c>
      <c r="V22" s="156">
        <f t="shared" si="3"/>
        <v>45139</v>
      </c>
      <c r="W22" s="156">
        <f t="shared" si="3"/>
        <v>45170</v>
      </c>
      <c r="X22" s="156">
        <f t="shared" si="3"/>
        <v>45200</v>
      </c>
      <c r="Y22" s="156">
        <f t="shared" si="3"/>
        <v>45231</v>
      </c>
      <c r="Z22" s="156">
        <f t="shared" si="3"/>
        <v>45261</v>
      </c>
      <c r="AA22" s="156">
        <f t="shared" si="3"/>
        <v>45292</v>
      </c>
    </row>
    <row r="23" spans="1:27" ht="15" customHeight="1" x14ac:dyDescent="0.35">
      <c r="A23" s="778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A23" si="5">IF(SUM($C$19:$N$19)=0,0,D23+E5)</f>
        <v>0</v>
      </c>
      <c r="F23" s="3">
        <f t="shared" si="5"/>
        <v>0</v>
      </c>
      <c r="G23" s="3">
        <f t="shared" si="5"/>
        <v>0</v>
      </c>
      <c r="H23" s="399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</row>
    <row r="24" spans="1:27" x14ac:dyDescent="0.35">
      <c r="A24" s="778"/>
      <c r="B24" s="12" t="str">
        <f t="shared" si="4"/>
        <v>Building Shell</v>
      </c>
      <c r="C24" s="3">
        <f t="shared" si="4"/>
        <v>0</v>
      </c>
      <c r="D24" s="3">
        <f t="shared" ref="D24:AA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99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</row>
    <row r="25" spans="1:27" x14ac:dyDescent="0.35">
      <c r="A25" s="778"/>
      <c r="B25" s="11" t="str">
        <f t="shared" si="4"/>
        <v>Cooking</v>
      </c>
      <c r="C25" s="3">
        <f t="shared" si="4"/>
        <v>0</v>
      </c>
      <c r="D25" s="3">
        <f t="shared" ref="D25:AA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99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</row>
    <row r="26" spans="1:27" x14ac:dyDescent="0.35">
      <c r="A26" s="778"/>
      <c r="B26" s="11" t="str">
        <f t="shared" si="4"/>
        <v>Cooling</v>
      </c>
      <c r="C26" s="3">
        <f t="shared" si="4"/>
        <v>0</v>
      </c>
      <c r="D26" s="3">
        <f t="shared" ref="D26:AA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99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3">
        <f t="shared" si="8"/>
        <v>0</v>
      </c>
      <c r="O26" s="3">
        <f t="shared" si="8"/>
        <v>0</v>
      </c>
      <c r="P26" s="3">
        <f t="shared" si="8"/>
        <v>0</v>
      </c>
      <c r="Q26" s="3">
        <f t="shared" si="8"/>
        <v>0</v>
      </c>
      <c r="R26" s="3">
        <f t="shared" si="8"/>
        <v>0</v>
      </c>
      <c r="S26" s="3">
        <f t="shared" si="8"/>
        <v>0</v>
      </c>
      <c r="T26" s="3">
        <f t="shared" si="8"/>
        <v>0</v>
      </c>
      <c r="U26" s="3">
        <f t="shared" si="8"/>
        <v>0</v>
      </c>
      <c r="V26" s="3">
        <f t="shared" si="8"/>
        <v>0</v>
      </c>
      <c r="W26" s="3">
        <f t="shared" si="8"/>
        <v>0</v>
      </c>
      <c r="X26" s="3">
        <f t="shared" si="8"/>
        <v>0</v>
      </c>
      <c r="Y26" s="3">
        <f t="shared" si="8"/>
        <v>0</v>
      </c>
      <c r="Z26" s="3">
        <f t="shared" si="8"/>
        <v>0</v>
      </c>
      <c r="AA26" s="3">
        <f t="shared" si="8"/>
        <v>0</v>
      </c>
    </row>
    <row r="27" spans="1:27" x14ac:dyDescent="0.35">
      <c r="A27" s="778"/>
      <c r="B27" s="12" t="str">
        <f t="shared" si="4"/>
        <v>Ext Lighting</v>
      </c>
      <c r="C27" s="3">
        <f t="shared" si="4"/>
        <v>0</v>
      </c>
      <c r="D27" s="3">
        <f t="shared" ref="D27:AA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99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  <c r="S27" s="3">
        <f t="shared" si="9"/>
        <v>0</v>
      </c>
      <c r="T27" s="3">
        <f t="shared" si="9"/>
        <v>0</v>
      </c>
      <c r="U27" s="3">
        <f t="shared" si="9"/>
        <v>0</v>
      </c>
      <c r="V27" s="3">
        <f t="shared" si="9"/>
        <v>0</v>
      </c>
      <c r="W27" s="3">
        <f t="shared" si="9"/>
        <v>0</v>
      </c>
      <c r="X27" s="3">
        <f t="shared" si="9"/>
        <v>0</v>
      </c>
      <c r="Y27" s="3">
        <f t="shared" si="9"/>
        <v>0</v>
      </c>
      <c r="Z27" s="3">
        <f t="shared" si="9"/>
        <v>0</v>
      </c>
      <c r="AA27" s="3">
        <f t="shared" si="9"/>
        <v>0</v>
      </c>
    </row>
    <row r="28" spans="1:27" x14ac:dyDescent="0.35">
      <c r="A28" s="778"/>
      <c r="B28" s="11" t="str">
        <f t="shared" si="4"/>
        <v>Heating</v>
      </c>
      <c r="C28" s="3">
        <f t="shared" si="4"/>
        <v>0</v>
      </c>
      <c r="D28" s="3">
        <f t="shared" ref="D28:AA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99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</row>
    <row r="29" spans="1:27" x14ac:dyDescent="0.35">
      <c r="A29" s="778"/>
      <c r="B29" s="11" t="str">
        <f t="shared" si="4"/>
        <v>HVAC</v>
      </c>
      <c r="C29" s="3">
        <f t="shared" si="4"/>
        <v>0</v>
      </c>
      <c r="D29" s="3">
        <f t="shared" ref="D29:AA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99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0</v>
      </c>
    </row>
    <row r="30" spans="1:27" x14ac:dyDescent="0.35">
      <c r="A30" s="778"/>
      <c r="B30" s="11" t="str">
        <f t="shared" si="4"/>
        <v>Lighting</v>
      </c>
      <c r="C30" s="3">
        <f t="shared" si="4"/>
        <v>0</v>
      </c>
      <c r="D30" s="3">
        <f t="shared" ref="D30:AA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99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8439.7235559094825</v>
      </c>
      <c r="N30" s="3">
        <f t="shared" si="12"/>
        <v>12228.474071595567</v>
      </c>
      <c r="O30" s="3">
        <f t="shared" si="12"/>
        <v>12228.474071595567</v>
      </c>
      <c r="P30" s="3">
        <f t="shared" si="12"/>
        <v>12228.474071595567</v>
      </c>
      <c r="Q30" s="3">
        <f t="shared" si="12"/>
        <v>12228.474071595567</v>
      </c>
      <c r="R30" s="3">
        <f t="shared" si="12"/>
        <v>12228.474071595567</v>
      </c>
      <c r="S30" s="3">
        <f t="shared" si="12"/>
        <v>12228.474071595567</v>
      </c>
      <c r="T30" s="3">
        <f t="shared" si="12"/>
        <v>12228.474071595567</v>
      </c>
      <c r="U30" s="3">
        <f t="shared" si="12"/>
        <v>12228.474071595567</v>
      </c>
      <c r="V30" s="3">
        <f t="shared" si="12"/>
        <v>12228.474071595567</v>
      </c>
      <c r="W30" s="3">
        <f t="shared" si="12"/>
        <v>12228.474071595567</v>
      </c>
      <c r="X30" s="3">
        <f t="shared" si="12"/>
        <v>12228.474071595567</v>
      </c>
      <c r="Y30" s="3">
        <f t="shared" si="12"/>
        <v>12228.474071595567</v>
      </c>
      <c r="Z30" s="3">
        <f t="shared" si="12"/>
        <v>12228.474071595567</v>
      </c>
      <c r="AA30" s="3">
        <f t="shared" si="12"/>
        <v>12228.474071595567</v>
      </c>
    </row>
    <row r="31" spans="1:27" x14ac:dyDescent="0.35">
      <c r="A31" s="778"/>
      <c r="B31" s="11" t="str">
        <f t="shared" si="4"/>
        <v>Miscellaneous</v>
      </c>
      <c r="C31" s="3">
        <f t="shared" si="4"/>
        <v>0</v>
      </c>
      <c r="D31" s="3">
        <f t="shared" ref="D31:AA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99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3">
        <f t="shared" si="13"/>
        <v>0</v>
      </c>
      <c r="O31" s="3">
        <f t="shared" si="13"/>
        <v>0</v>
      </c>
      <c r="P31" s="3">
        <f t="shared" si="13"/>
        <v>0</v>
      </c>
      <c r="Q31" s="3">
        <f t="shared" si="13"/>
        <v>0</v>
      </c>
      <c r="R31" s="3">
        <f t="shared" si="13"/>
        <v>0</v>
      </c>
      <c r="S31" s="3">
        <f t="shared" si="13"/>
        <v>0</v>
      </c>
      <c r="T31" s="3">
        <f t="shared" si="13"/>
        <v>0</v>
      </c>
      <c r="U31" s="3">
        <f t="shared" si="13"/>
        <v>0</v>
      </c>
      <c r="V31" s="3">
        <f t="shared" si="13"/>
        <v>0</v>
      </c>
      <c r="W31" s="3">
        <f t="shared" si="13"/>
        <v>0</v>
      </c>
      <c r="X31" s="3">
        <f t="shared" si="13"/>
        <v>0</v>
      </c>
      <c r="Y31" s="3">
        <f t="shared" si="13"/>
        <v>0</v>
      </c>
      <c r="Z31" s="3">
        <f t="shared" si="13"/>
        <v>0</v>
      </c>
      <c r="AA31" s="3">
        <f t="shared" si="13"/>
        <v>0</v>
      </c>
    </row>
    <row r="32" spans="1:27" ht="15" customHeight="1" x14ac:dyDescent="0.35">
      <c r="A32" s="778"/>
      <c r="B32" s="11" t="str">
        <f t="shared" si="4"/>
        <v>Motors</v>
      </c>
      <c r="C32" s="3">
        <f t="shared" si="4"/>
        <v>0</v>
      </c>
      <c r="D32" s="3">
        <f t="shared" ref="D32:AA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99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</row>
    <row r="33" spans="1:27" x14ac:dyDescent="0.35">
      <c r="A33" s="778"/>
      <c r="B33" s="11" t="str">
        <f t="shared" si="4"/>
        <v>Process</v>
      </c>
      <c r="C33" s="3">
        <f t="shared" si="4"/>
        <v>0</v>
      </c>
      <c r="D33" s="3">
        <f t="shared" ref="D33:AA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99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</row>
    <row r="34" spans="1:27" x14ac:dyDescent="0.35">
      <c r="A34" s="778"/>
      <c r="B34" s="11" t="str">
        <f t="shared" si="4"/>
        <v>Refrigeration</v>
      </c>
      <c r="C34" s="3">
        <f t="shared" si="4"/>
        <v>0</v>
      </c>
      <c r="D34" s="3">
        <f t="shared" ref="D34:AA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99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</row>
    <row r="35" spans="1:27" x14ac:dyDescent="0.35">
      <c r="A35" s="778"/>
      <c r="B35" s="11" t="str">
        <f t="shared" si="4"/>
        <v>Water Heating</v>
      </c>
      <c r="C35" s="3">
        <f t="shared" si="4"/>
        <v>0</v>
      </c>
      <c r="D35" s="3">
        <f t="shared" ref="D35:AA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99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</row>
    <row r="36" spans="1:27" ht="15" customHeight="1" x14ac:dyDescent="0.35">
      <c r="A36" s="778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255" t="str">
        <f t="shared" si="4"/>
        <v>Monthly kWh</v>
      </c>
      <c r="C37" s="256">
        <f>SUM(C23:C36)</f>
        <v>0</v>
      </c>
      <c r="D37" s="256">
        <f t="shared" ref="D37:AA37" si="18">SUM(D23:D36)</f>
        <v>0</v>
      </c>
      <c r="E37" s="256">
        <f t="shared" si="18"/>
        <v>0</v>
      </c>
      <c r="F37" s="256">
        <f t="shared" si="18"/>
        <v>0</v>
      </c>
      <c r="G37" s="256">
        <f t="shared" si="18"/>
        <v>0</v>
      </c>
      <c r="H37" s="256">
        <f t="shared" si="18"/>
        <v>0</v>
      </c>
      <c r="I37" s="256">
        <f t="shared" si="18"/>
        <v>0</v>
      </c>
      <c r="J37" s="256">
        <f t="shared" si="18"/>
        <v>0</v>
      </c>
      <c r="K37" s="256">
        <f t="shared" si="18"/>
        <v>0</v>
      </c>
      <c r="L37" s="256">
        <f t="shared" si="18"/>
        <v>0</v>
      </c>
      <c r="M37" s="256">
        <f t="shared" si="18"/>
        <v>8439.7235559094825</v>
      </c>
      <c r="N37" s="256">
        <f t="shared" si="18"/>
        <v>12228.474071595567</v>
      </c>
      <c r="O37" s="256">
        <f t="shared" si="18"/>
        <v>12228.474071595567</v>
      </c>
      <c r="P37" s="256">
        <f t="shared" si="18"/>
        <v>12228.474071595567</v>
      </c>
      <c r="Q37" s="256">
        <f t="shared" si="18"/>
        <v>12228.474071595567</v>
      </c>
      <c r="R37" s="256">
        <f t="shared" si="18"/>
        <v>12228.474071595567</v>
      </c>
      <c r="S37" s="256">
        <f t="shared" si="18"/>
        <v>12228.474071595567</v>
      </c>
      <c r="T37" s="256">
        <f t="shared" si="18"/>
        <v>12228.474071595567</v>
      </c>
      <c r="U37" s="256">
        <f t="shared" si="18"/>
        <v>12228.474071595567</v>
      </c>
      <c r="V37" s="256">
        <f t="shared" si="18"/>
        <v>12228.474071595567</v>
      </c>
      <c r="W37" s="256">
        <f t="shared" si="18"/>
        <v>12228.474071595567</v>
      </c>
      <c r="X37" s="256">
        <f t="shared" si="18"/>
        <v>12228.474071595567</v>
      </c>
      <c r="Y37" s="256">
        <f t="shared" si="18"/>
        <v>12228.474071595567</v>
      </c>
      <c r="Z37" s="256">
        <f t="shared" si="18"/>
        <v>12228.474071595567</v>
      </c>
      <c r="AA37" s="256">
        <f t="shared" si="18"/>
        <v>12228.474071595567</v>
      </c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281"/>
      <c r="N38" s="346" t="s">
        <v>214</v>
      </c>
      <c r="O38" s="345">
        <f>SUM(C5:N18)</f>
        <v>12228.474071595567</v>
      </c>
      <c r="P38" s="281"/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572" t="s">
        <v>300</v>
      </c>
      <c r="V39" s="140"/>
      <c r="W39" s="140"/>
      <c r="X39" s="140"/>
      <c r="Y39" s="140"/>
      <c r="Z39" s="140"/>
      <c r="AA39" s="140"/>
    </row>
    <row r="40" spans="1:27" ht="16" thickBot="1" x14ac:dyDescent="0.4">
      <c r="A40" s="780" t="s">
        <v>16</v>
      </c>
      <c r="B40" s="17" t="str">
        <f t="shared" ref="B40:B55" si="19">B22</f>
        <v>End Use</v>
      </c>
      <c r="C40" s="156">
        <f>C$4</f>
        <v>44562</v>
      </c>
      <c r="D40" s="156">
        <f t="shared" ref="D40:AA40" si="20">D$4</f>
        <v>44593</v>
      </c>
      <c r="E40" s="156">
        <f t="shared" si="20"/>
        <v>44621</v>
      </c>
      <c r="F40" s="156">
        <f t="shared" si="20"/>
        <v>44652</v>
      </c>
      <c r="G40" s="156">
        <f t="shared" si="20"/>
        <v>44682</v>
      </c>
      <c r="H40" s="156">
        <f t="shared" si="20"/>
        <v>44713</v>
      </c>
      <c r="I40" s="156">
        <f t="shared" si="20"/>
        <v>44743</v>
      </c>
      <c r="J40" s="156">
        <f t="shared" si="20"/>
        <v>44774</v>
      </c>
      <c r="K40" s="156">
        <f t="shared" si="20"/>
        <v>44805</v>
      </c>
      <c r="L40" s="156">
        <f t="shared" si="20"/>
        <v>44835</v>
      </c>
      <c r="M40" s="156">
        <f t="shared" si="20"/>
        <v>44866</v>
      </c>
      <c r="N40" s="156">
        <f t="shared" si="20"/>
        <v>44896</v>
      </c>
      <c r="O40" s="156">
        <f t="shared" si="20"/>
        <v>44927</v>
      </c>
      <c r="P40" s="156">
        <f t="shared" si="20"/>
        <v>44958</v>
      </c>
      <c r="Q40" s="156">
        <f t="shared" si="20"/>
        <v>44986</v>
      </c>
      <c r="R40" s="156">
        <f t="shared" si="20"/>
        <v>45017</v>
      </c>
      <c r="S40" s="156">
        <f t="shared" si="20"/>
        <v>45047</v>
      </c>
      <c r="T40" s="156">
        <f t="shared" si="20"/>
        <v>45078</v>
      </c>
      <c r="U40" s="156">
        <f t="shared" si="20"/>
        <v>45108</v>
      </c>
      <c r="V40" s="156">
        <f t="shared" si="20"/>
        <v>45139</v>
      </c>
      <c r="W40" s="156">
        <f t="shared" si="20"/>
        <v>45170</v>
      </c>
      <c r="X40" s="156">
        <f t="shared" si="20"/>
        <v>45200</v>
      </c>
      <c r="Y40" s="156">
        <f t="shared" si="20"/>
        <v>45231</v>
      </c>
      <c r="Z40" s="156">
        <f t="shared" si="20"/>
        <v>45261</v>
      </c>
      <c r="AA40" s="156">
        <f t="shared" si="20"/>
        <v>45292</v>
      </c>
    </row>
    <row r="41" spans="1:27" ht="15" customHeight="1" x14ac:dyDescent="0.35">
      <c r="A41" s="781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1">G41</f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  <c r="P41" s="3">
        <f t="shared" si="21"/>
        <v>0</v>
      </c>
      <c r="Q41" s="3">
        <f t="shared" si="21"/>
        <v>0</v>
      </c>
      <c r="R41" s="3">
        <f t="shared" si="21"/>
        <v>0</v>
      </c>
      <c r="S41" s="3">
        <f t="shared" si="21"/>
        <v>0</v>
      </c>
      <c r="T41" s="3">
        <f t="shared" si="21"/>
        <v>0</v>
      </c>
      <c r="U41" s="399">
        <f>H23</f>
        <v>0</v>
      </c>
      <c r="V41" s="3">
        <f t="shared" si="21"/>
        <v>0</v>
      </c>
      <c r="W41" s="3">
        <f t="shared" si="21"/>
        <v>0</v>
      </c>
      <c r="X41" s="3">
        <f t="shared" si="21"/>
        <v>0</v>
      </c>
      <c r="Y41" s="3">
        <f t="shared" si="21"/>
        <v>0</v>
      </c>
      <c r="Z41" s="3">
        <f t="shared" si="21"/>
        <v>0</v>
      </c>
      <c r="AA41" s="3">
        <f t="shared" si="21"/>
        <v>0</v>
      </c>
    </row>
    <row r="42" spans="1:27" x14ac:dyDescent="0.35">
      <c r="A42" s="781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2">F42</f>
        <v>0</v>
      </c>
      <c r="H42" s="3">
        <f t="shared" si="22"/>
        <v>0</v>
      </c>
      <c r="I42" s="3">
        <f t="shared" si="22"/>
        <v>0</v>
      </c>
      <c r="J42" s="3">
        <f t="shared" si="22"/>
        <v>0</v>
      </c>
      <c r="K42" s="3">
        <f t="shared" si="22"/>
        <v>0</v>
      </c>
      <c r="L42" s="3">
        <f t="shared" si="22"/>
        <v>0</v>
      </c>
      <c r="M42" s="3">
        <f t="shared" si="22"/>
        <v>0</v>
      </c>
      <c r="N42" s="3">
        <f t="shared" si="22"/>
        <v>0</v>
      </c>
      <c r="O42" s="3">
        <f t="shared" si="22"/>
        <v>0</v>
      </c>
      <c r="P42" s="3">
        <f t="shared" si="22"/>
        <v>0</v>
      </c>
      <c r="Q42" s="3">
        <f t="shared" si="22"/>
        <v>0</v>
      </c>
      <c r="R42" s="3">
        <f t="shared" si="22"/>
        <v>0</v>
      </c>
      <c r="S42" s="3">
        <f t="shared" si="22"/>
        <v>0</v>
      </c>
      <c r="T42" s="3">
        <f t="shared" si="22"/>
        <v>0</v>
      </c>
      <c r="U42" s="399">
        <f t="shared" ref="U42:U53" si="23">H24</f>
        <v>0</v>
      </c>
      <c r="V42" s="3">
        <f t="shared" si="22"/>
        <v>0</v>
      </c>
      <c r="W42" s="3">
        <f t="shared" si="22"/>
        <v>0</v>
      </c>
      <c r="X42" s="3">
        <f t="shared" si="22"/>
        <v>0</v>
      </c>
      <c r="Y42" s="3">
        <f t="shared" si="22"/>
        <v>0</v>
      </c>
      <c r="Z42" s="3">
        <f t="shared" si="22"/>
        <v>0</v>
      </c>
      <c r="AA42" s="3">
        <f t="shared" si="22"/>
        <v>0</v>
      </c>
    </row>
    <row r="43" spans="1:27" x14ac:dyDescent="0.35">
      <c r="A43" s="781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4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  <c r="P43" s="3">
        <f t="shared" si="24"/>
        <v>0</v>
      </c>
      <c r="Q43" s="3">
        <f t="shared" si="24"/>
        <v>0</v>
      </c>
      <c r="R43" s="3">
        <f t="shared" si="24"/>
        <v>0</v>
      </c>
      <c r="S43" s="3">
        <f t="shared" si="24"/>
        <v>0</v>
      </c>
      <c r="T43" s="3">
        <f t="shared" si="24"/>
        <v>0</v>
      </c>
      <c r="U43" s="399">
        <f t="shared" si="23"/>
        <v>0</v>
      </c>
      <c r="V43" s="3">
        <f t="shared" si="24"/>
        <v>0</v>
      </c>
      <c r="W43" s="3">
        <f t="shared" si="24"/>
        <v>0</v>
      </c>
      <c r="X43" s="3">
        <f t="shared" si="24"/>
        <v>0</v>
      </c>
      <c r="Y43" s="3">
        <f t="shared" si="24"/>
        <v>0</v>
      </c>
      <c r="Z43" s="3">
        <f t="shared" si="24"/>
        <v>0</v>
      </c>
      <c r="AA43" s="3">
        <f t="shared" si="24"/>
        <v>0</v>
      </c>
    </row>
    <row r="44" spans="1:27" x14ac:dyDescent="0.35">
      <c r="A44" s="781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5">F44</f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3">
        <f t="shared" si="25"/>
        <v>0</v>
      </c>
      <c r="O44" s="3">
        <f t="shared" si="25"/>
        <v>0</v>
      </c>
      <c r="P44" s="3">
        <f t="shared" si="25"/>
        <v>0</v>
      </c>
      <c r="Q44" s="3">
        <f t="shared" si="25"/>
        <v>0</v>
      </c>
      <c r="R44" s="3">
        <f t="shared" si="25"/>
        <v>0</v>
      </c>
      <c r="S44" s="3">
        <f t="shared" si="25"/>
        <v>0</v>
      </c>
      <c r="T44" s="3">
        <f t="shared" si="25"/>
        <v>0</v>
      </c>
      <c r="U44" s="399">
        <f t="shared" si="23"/>
        <v>0</v>
      </c>
      <c r="V44" s="3">
        <f t="shared" si="25"/>
        <v>0</v>
      </c>
      <c r="W44" s="3">
        <f t="shared" si="25"/>
        <v>0</v>
      </c>
      <c r="X44" s="3">
        <f t="shared" si="25"/>
        <v>0</v>
      </c>
      <c r="Y44" s="3">
        <f t="shared" si="25"/>
        <v>0</v>
      </c>
      <c r="Z44" s="3">
        <f t="shared" si="25"/>
        <v>0</v>
      </c>
      <c r="AA44" s="3">
        <f t="shared" si="25"/>
        <v>0</v>
      </c>
    </row>
    <row r="45" spans="1:27" x14ac:dyDescent="0.35">
      <c r="A45" s="781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6">F45</f>
        <v>0</v>
      </c>
      <c r="H45" s="3">
        <f t="shared" si="26"/>
        <v>0</v>
      </c>
      <c r="I45" s="3">
        <f t="shared" si="26"/>
        <v>0</v>
      </c>
      <c r="J45" s="3">
        <f t="shared" si="26"/>
        <v>0</v>
      </c>
      <c r="K45" s="3">
        <f t="shared" si="26"/>
        <v>0</v>
      </c>
      <c r="L45" s="3">
        <f t="shared" si="26"/>
        <v>0</v>
      </c>
      <c r="M45" s="3">
        <f t="shared" si="26"/>
        <v>0</v>
      </c>
      <c r="N45" s="3">
        <f t="shared" si="26"/>
        <v>0</v>
      </c>
      <c r="O45" s="3">
        <f t="shared" si="26"/>
        <v>0</v>
      </c>
      <c r="P45" s="3">
        <f t="shared" si="26"/>
        <v>0</v>
      </c>
      <c r="Q45" s="3">
        <f t="shared" si="26"/>
        <v>0</v>
      </c>
      <c r="R45" s="3">
        <f t="shared" si="26"/>
        <v>0</v>
      </c>
      <c r="S45" s="3">
        <f t="shared" si="26"/>
        <v>0</v>
      </c>
      <c r="T45" s="3">
        <f t="shared" si="26"/>
        <v>0</v>
      </c>
      <c r="U45" s="399">
        <f t="shared" si="23"/>
        <v>0</v>
      </c>
      <c r="V45" s="3">
        <f t="shared" si="26"/>
        <v>0</v>
      </c>
      <c r="W45" s="3">
        <f t="shared" si="26"/>
        <v>0</v>
      </c>
      <c r="X45" s="3">
        <f t="shared" si="26"/>
        <v>0</v>
      </c>
      <c r="Y45" s="3">
        <f t="shared" si="26"/>
        <v>0</v>
      </c>
      <c r="Z45" s="3">
        <f t="shared" si="26"/>
        <v>0</v>
      </c>
      <c r="AA45" s="3">
        <f t="shared" si="26"/>
        <v>0</v>
      </c>
    </row>
    <row r="46" spans="1:27" x14ac:dyDescent="0.35">
      <c r="A46" s="781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7">F46</f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  <c r="P46" s="3">
        <f t="shared" si="27"/>
        <v>0</v>
      </c>
      <c r="Q46" s="3">
        <f t="shared" si="27"/>
        <v>0</v>
      </c>
      <c r="R46" s="3">
        <f t="shared" si="27"/>
        <v>0</v>
      </c>
      <c r="S46" s="3">
        <f t="shared" si="27"/>
        <v>0</v>
      </c>
      <c r="T46" s="3">
        <f t="shared" si="27"/>
        <v>0</v>
      </c>
      <c r="U46" s="399">
        <f t="shared" si="23"/>
        <v>0</v>
      </c>
      <c r="V46" s="3">
        <f t="shared" si="27"/>
        <v>0</v>
      </c>
      <c r="W46" s="3">
        <f t="shared" si="27"/>
        <v>0</v>
      </c>
      <c r="X46" s="3">
        <f t="shared" si="27"/>
        <v>0</v>
      </c>
      <c r="Y46" s="3">
        <f t="shared" si="27"/>
        <v>0</v>
      </c>
      <c r="Z46" s="3">
        <f t="shared" si="27"/>
        <v>0</v>
      </c>
      <c r="AA46" s="3">
        <f t="shared" si="27"/>
        <v>0</v>
      </c>
    </row>
    <row r="47" spans="1:27" x14ac:dyDescent="0.35">
      <c r="A47" s="781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8">F47</f>
        <v>0</v>
      </c>
      <c r="H47" s="3">
        <f t="shared" si="28"/>
        <v>0</v>
      </c>
      <c r="I47" s="3">
        <f t="shared" si="28"/>
        <v>0</v>
      </c>
      <c r="J47" s="3">
        <f t="shared" si="28"/>
        <v>0</v>
      </c>
      <c r="K47" s="3">
        <f t="shared" si="28"/>
        <v>0</v>
      </c>
      <c r="L47" s="3">
        <f t="shared" si="28"/>
        <v>0</v>
      </c>
      <c r="M47" s="3">
        <f t="shared" si="28"/>
        <v>0</v>
      </c>
      <c r="N47" s="3">
        <f t="shared" si="28"/>
        <v>0</v>
      </c>
      <c r="O47" s="3">
        <f t="shared" si="28"/>
        <v>0</v>
      </c>
      <c r="P47" s="3">
        <f t="shared" si="28"/>
        <v>0</v>
      </c>
      <c r="Q47" s="3">
        <f t="shared" si="28"/>
        <v>0</v>
      </c>
      <c r="R47" s="3">
        <f t="shared" si="28"/>
        <v>0</v>
      </c>
      <c r="S47" s="3">
        <f t="shared" si="28"/>
        <v>0</v>
      </c>
      <c r="T47" s="3">
        <f t="shared" si="28"/>
        <v>0</v>
      </c>
      <c r="U47" s="399">
        <f t="shared" si="23"/>
        <v>0</v>
      </c>
      <c r="V47" s="3">
        <f t="shared" si="28"/>
        <v>0</v>
      </c>
      <c r="W47" s="3">
        <f t="shared" si="28"/>
        <v>0</v>
      </c>
      <c r="X47" s="3">
        <f t="shared" si="28"/>
        <v>0</v>
      </c>
      <c r="Y47" s="3">
        <f t="shared" si="28"/>
        <v>0</v>
      </c>
      <c r="Z47" s="3">
        <f t="shared" si="28"/>
        <v>0</v>
      </c>
      <c r="AA47" s="3">
        <f t="shared" si="28"/>
        <v>0</v>
      </c>
    </row>
    <row r="48" spans="1:27" x14ac:dyDescent="0.35">
      <c r="A48" s="781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9">F48</f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3">
        <f t="shared" si="29"/>
        <v>0</v>
      </c>
      <c r="O48" s="3">
        <f t="shared" si="29"/>
        <v>0</v>
      </c>
      <c r="P48" s="3">
        <f t="shared" si="29"/>
        <v>0</v>
      </c>
      <c r="Q48" s="3">
        <f t="shared" si="29"/>
        <v>0</v>
      </c>
      <c r="R48" s="3">
        <f t="shared" si="29"/>
        <v>0</v>
      </c>
      <c r="S48" s="3">
        <f t="shared" si="29"/>
        <v>0</v>
      </c>
      <c r="T48" s="3">
        <f t="shared" si="29"/>
        <v>0</v>
      </c>
      <c r="U48" s="399">
        <f t="shared" si="23"/>
        <v>0</v>
      </c>
      <c r="V48" s="3">
        <f t="shared" si="29"/>
        <v>0</v>
      </c>
      <c r="W48" s="3">
        <f t="shared" si="29"/>
        <v>0</v>
      </c>
      <c r="X48" s="3">
        <f t="shared" si="29"/>
        <v>0</v>
      </c>
      <c r="Y48" s="3">
        <f t="shared" si="29"/>
        <v>0</v>
      </c>
      <c r="Z48" s="3">
        <f t="shared" si="29"/>
        <v>0</v>
      </c>
      <c r="AA48" s="3">
        <f t="shared" si="29"/>
        <v>0</v>
      </c>
    </row>
    <row r="49" spans="1:27" x14ac:dyDescent="0.35">
      <c r="A49" s="781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30">F49</f>
        <v>0</v>
      </c>
      <c r="H49" s="3">
        <f t="shared" si="30"/>
        <v>0</v>
      </c>
      <c r="I49" s="3">
        <f t="shared" si="30"/>
        <v>0</v>
      </c>
      <c r="J49" s="3">
        <f t="shared" si="30"/>
        <v>0</v>
      </c>
      <c r="K49" s="3">
        <f t="shared" si="30"/>
        <v>0</v>
      </c>
      <c r="L49" s="3">
        <f t="shared" si="30"/>
        <v>0</v>
      </c>
      <c r="M49" s="3">
        <f t="shared" si="30"/>
        <v>0</v>
      </c>
      <c r="N49" s="3">
        <f t="shared" si="30"/>
        <v>0</v>
      </c>
      <c r="O49" s="3">
        <f t="shared" si="30"/>
        <v>0</v>
      </c>
      <c r="P49" s="3">
        <f t="shared" si="30"/>
        <v>0</v>
      </c>
      <c r="Q49" s="3">
        <f t="shared" si="30"/>
        <v>0</v>
      </c>
      <c r="R49" s="3">
        <f t="shared" si="30"/>
        <v>0</v>
      </c>
      <c r="S49" s="3">
        <f t="shared" si="30"/>
        <v>0</v>
      </c>
      <c r="T49" s="3">
        <f t="shared" si="30"/>
        <v>0</v>
      </c>
      <c r="U49" s="399">
        <f t="shared" si="23"/>
        <v>0</v>
      </c>
      <c r="V49" s="3">
        <f t="shared" si="30"/>
        <v>0</v>
      </c>
      <c r="W49" s="3">
        <f t="shared" si="30"/>
        <v>0</v>
      </c>
      <c r="X49" s="3">
        <f t="shared" si="30"/>
        <v>0</v>
      </c>
      <c r="Y49" s="3">
        <f t="shared" si="30"/>
        <v>0</v>
      </c>
      <c r="Z49" s="3">
        <f t="shared" si="30"/>
        <v>0</v>
      </c>
      <c r="AA49" s="3">
        <f t="shared" si="30"/>
        <v>0</v>
      </c>
    </row>
    <row r="50" spans="1:27" ht="15" customHeight="1" x14ac:dyDescent="0.35">
      <c r="A50" s="781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1">F50</f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  <c r="P50" s="3">
        <f t="shared" si="31"/>
        <v>0</v>
      </c>
      <c r="Q50" s="3">
        <f t="shared" si="31"/>
        <v>0</v>
      </c>
      <c r="R50" s="3">
        <f t="shared" si="31"/>
        <v>0</v>
      </c>
      <c r="S50" s="3">
        <f t="shared" si="31"/>
        <v>0</v>
      </c>
      <c r="T50" s="3">
        <f t="shared" si="31"/>
        <v>0</v>
      </c>
      <c r="U50" s="399">
        <f t="shared" si="23"/>
        <v>0</v>
      </c>
      <c r="V50" s="3">
        <f t="shared" si="31"/>
        <v>0</v>
      </c>
      <c r="W50" s="3">
        <f t="shared" si="31"/>
        <v>0</v>
      </c>
      <c r="X50" s="3">
        <f t="shared" si="31"/>
        <v>0</v>
      </c>
      <c r="Y50" s="3">
        <f t="shared" si="31"/>
        <v>0</v>
      </c>
      <c r="Z50" s="3">
        <f t="shared" si="31"/>
        <v>0</v>
      </c>
      <c r="AA50" s="3">
        <f t="shared" si="31"/>
        <v>0</v>
      </c>
    </row>
    <row r="51" spans="1:27" x14ac:dyDescent="0.35">
      <c r="A51" s="781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2">F51</f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  <c r="P51" s="3">
        <f t="shared" si="32"/>
        <v>0</v>
      </c>
      <c r="Q51" s="3">
        <f t="shared" si="32"/>
        <v>0</v>
      </c>
      <c r="R51" s="3">
        <f t="shared" si="32"/>
        <v>0</v>
      </c>
      <c r="S51" s="3">
        <f t="shared" si="32"/>
        <v>0</v>
      </c>
      <c r="T51" s="3">
        <f t="shared" si="32"/>
        <v>0</v>
      </c>
      <c r="U51" s="399">
        <f t="shared" si="23"/>
        <v>0</v>
      </c>
      <c r="V51" s="3">
        <f t="shared" si="32"/>
        <v>0</v>
      </c>
      <c r="W51" s="3">
        <f t="shared" si="32"/>
        <v>0</v>
      </c>
      <c r="X51" s="3">
        <f t="shared" si="32"/>
        <v>0</v>
      </c>
      <c r="Y51" s="3">
        <f t="shared" si="32"/>
        <v>0</v>
      </c>
      <c r="Z51" s="3">
        <f t="shared" si="32"/>
        <v>0</v>
      </c>
      <c r="AA51" s="3">
        <f t="shared" si="32"/>
        <v>0</v>
      </c>
    </row>
    <row r="52" spans="1:27" x14ac:dyDescent="0.35">
      <c r="A52" s="781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3">F52</f>
        <v>0</v>
      </c>
      <c r="H52" s="3">
        <f t="shared" si="33"/>
        <v>0</v>
      </c>
      <c r="I52" s="3">
        <f t="shared" si="33"/>
        <v>0</v>
      </c>
      <c r="J52" s="3">
        <f t="shared" si="33"/>
        <v>0</v>
      </c>
      <c r="K52" s="3">
        <f t="shared" si="33"/>
        <v>0</v>
      </c>
      <c r="L52" s="3">
        <f t="shared" si="33"/>
        <v>0</v>
      </c>
      <c r="M52" s="3">
        <f t="shared" si="33"/>
        <v>0</v>
      </c>
      <c r="N52" s="3">
        <f t="shared" si="33"/>
        <v>0</v>
      </c>
      <c r="O52" s="3">
        <f t="shared" si="33"/>
        <v>0</v>
      </c>
      <c r="P52" s="3">
        <f t="shared" si="33"/>
        <v>0</v>
      </c>
      <c r="Q52" s="3">
        <f t="shared" si="33"/>
        <v>0</v>
      </c>
      <c r="R52" s="3">
        <f t="shared" si="33"/>
        <v>0</v>
      </c>
      <c r="S52" s="3">
        <f t="shared" si="33"/>
        <v>0</v>
      </c>
      <c r="T52" s="3">
        <f t="shared" si="33"/>
        <v>0</v>
      </c>
      <c r="U52" s="399">
        <f t="shared" si="23"/>
        <v>0</v>
      </c>
      <c r="V52" s="3">
        <f t="shared" si="33"/>
        <v>0</v>
      </c>
      <c r="W52" s="3">
        <f t="shared" si="33"/>
        <v>0</v>
      </c>
      <c r="X52" s="3">
        <f t="shared" si="33"/>
        <v>0</v>
      </c>
      <c r="Y52" s="3">
        <f t="shared" si="33"/>
        <v>0</v>
      </c>
      <c r="Z52" s="3">
        <f t="shared" si="33"/>
        <v>0</v>
      </c>
      <c r="AA52" s="3">
        <f t="shared" si="33"/>
        <v>0</v>
      </c>
    </row>
    <row r="53" spans="1:27" x14ac:dyDescent="0.35">
      <c r="A53" s="781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4">F53</f>
        <v>0</v>
      </c>
      <c r="H53" s="3">
        <f t="shared" si="34"/>
        <v>0</v>
      </c>
      <c r="I53" s="3">
        <f t="shared" si="34"/>
        <v>0</v>
      </c>
      <c r="J53" s="3">
        <f t="shared" si="34"/>
        <v>0</v>
      </c>
      <c r="K53" s="3">
        <f t="shared" si="34"/>
        <v>0</v>
      </c>
      <c r="L53" s="3">
        <f t="shared" si="34"/>
        <v>0</v>
      </c>
      <c r="M53" s="3">
        <f t="shared" si="34"/>
        <v>0</v>
      </c>
      <c r="N53" s="3">
        <f t="shared" si="34"/>
        <v>0</v>
      </c>
      <c r="O53" s="3">
        <f t="shared" si="34"/>
        <v>0</v>
      </c>
      <c r="P53" s="3">
        <f t="shared" si="34"/>
        <v>0</v>
      </c>
      <c r="Q53" s="3">
        <f t="shared" si="34"/>
        <v>0</v>
      </c>
      <c r="R53" s="3">
        <f t="shared" si="34"/>
        <v>0</v>
      </c>
      <c r="S53" s="3">
        <f t="shared" si="34"/>
        <v>0</v>
      </c>
      <c r="T53" s="3">
        <f t="shared" si="34"/>
        <v>0</v>
      </c>
      <c r="U53" s="399">
        <f t="shared" si="23"/>
        <v>0</v>
      </c>
      <c r="V53" s="3">
        <f t="shared" si="34"/>
        <v>0</v>
      </c>
      <c r="W53" s="3">
        <f t="shared" si="34"/>
        <v>0</v>
      </c>
      <c r="X53" s="3">
        <f t="shared" si="34"/>
        <v>0</v>
      </c>
      <c r="Y53" s="3">
        <f t="shared" si="34"/>
        <v>0</v>
      </c>
      <c r="Z53" s="3">
        <f t="shared" si="34"/>
        <v>0</v>
      </c>
      <c r="AA53" s="3">
        <f t="shared" si="34"/>
        <v>0</v>
      </c>
    </row>
    <row r="54" spans="1:27" ht="15" customHeight="1" x14ac:dyDescent="0.35">
      <c r="A54" s="781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19"/>
        <v>Monthly kWh</v>
      </c>
      <c r="C55" s="256">
        <f>SUM(C41:C54)</f>
        <v>0</v>
      </c>
      <c r="D55" s="256">
        <f t="shared" ref="D55:AA55" si="35">SUM(D41:D54)</f>
        <v>0</v>
      </c>
      <c r="E55" s="256">
        <f t="shared" si="35"/>
        <v>0</v>
      </c>
      <c r="F55" s="256">
        <f t="shared" si="35"/>
        <v>0</v>
      </c>
      <c r="G55" s="256">
        <f t="shared" si="35"/>
        <v>0</v>
      </c>
      <c r="H55" s="256">
        <f t="shared" si="35"/>
        <v>0</v>
      </c>
      <c r="I55" s="256">
        <f t="shared" si="35"/>
        <v>0</v>
      </c>
      <c r="J55" s="256">
        <f t="shared" si="35"/>
        <v>0</v>
      </c>
      <c r="K55" s="256">
        <f t="shared" si="35"/>
        <v>0</v>
      </c>
      <c r="L55" s="256">
        <f t="shared" si="35"/>
        <v>0</v>
      </c>
      <c r="M55" s="256">
        <f t="shared" si="35"/>
        <v>0</v>
      </c>
      <c r="N55" s="256">
        <f t="shared" si="35"/>
        <v>0</v>
      </c>
      <c r="O55" s="256">
        <f t="shared" si="35"/>
        <v>0</v>
      </c>
      <c r="P55" s="256">
        <f t="shared" si="35"/>
        <v>0</v>
      </c>
      <c r="Q55" s="256">
        <f t="shared" si="35"/>
        <v>0</v>
      </c>
      <c r="R55" s="256">
        <f t="shared" si="35"/>
        <v>0</v>
      </c>
      <c r="S55" s="256">
        <f t="shared" si="35"/>
        <v>0</v>
      </c>
      <c r="T55" s="256">
        <f t="shared" si="35"/>
        <v>0</v>
      </c>
      <c r="U55" s="256">
        <f t="shared" si="35"/>
        <v>0</v>
      </c>
      <c r="V55" s="256">
        <f t="shared" si="35"/>
        <v>0</v>
      </c>
      <c r="W55" s="256">
        <f t="shared" si="35"/>
        <v>0</v>
      </c>
      <c r="X55" s="256">
        <f t="shared" si="35"/>
        <v>0</v>
      </c>
      <c r="Y55" s="256">
        <f t="shared" si="35"/>
        <v>0</v>
      </c>
      <c r="Z55" s="256">
        <f t="shared" si="35"/>
        <v>0</v>
      </c>
      <c r="AA55" s="256">
        <f t="shared" si="35"/>
        <v>0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</row>
    <row r="58" spans="1:27" ht="16" thickBot="1" x14ac:dyDescent="0.4">
      <c r="A58" s="783" t="s">
        <v>17</v>
      </c>
      <c r="B58" s="17" t="s">
        <v>10</v>
      </c>
      <c r="C58" s="156">
        <f>C$4</f>
        <v>44562</v>
      </c>
      <c r="D58" s="156">
        <f t="shared" ref="D58:AA58" si="36">D$4</f>
        <v>44593</v>
      </c>
      <c r="E58" s="156">
        <f t="shared" si="36"/>
        <v>44621</v>
      </c>
      <c r="F58" s="156">
        <f t="shared" si="36"/>
        <v>44652</v>
      </c>
      <c r="G58" s="156">
        <f t="shared" si="36"/>
        <v>44682</v>
      </c>
      <c r="H58" s="156">
        <f t="shared" si="36"/>
        <v>44713</v>
      </c>
      <c r="I58" s="156">
        <f t="shared" si="36"/>
        <v>44743</v>
      </c>
      <c r="J58" s="156">
        <f t="shared" si="36"/>
        <v>44774</v>
      </c>
      <c r="K58" s="156">
        <f t="shared" si="36"/>
        <v>44805</v>
      </c>
      <c r="L58" s="156">
        <f t="shared" si="36"/>
        <v>44835</v>
      </c>
      <c r="M58" s="156">
        <f t="shared" si="36"/>
        <v>44866</v>
      </c>
      <c r="N58" s="156">
        <f t="shared" si="36"/>
        <v>44896</v>
      </c>
      <c r="O58" s="156">
        <f t="shared" si="36"/>
        <v>44927</v>
      </c>
      <c r="P58" s="156">
        <f t="shared" si="36"/>
        <v>44958</v>
      </c>
      <c r="Q58" s="156">
        <f t="shared" si="36"/>
        <v>44986</v>
      </c>
      <c r="R58" s="156">
        <f t="shared" si="36"/>
        <v>45017</v>
      </c>
      <c r="S58" s="156">
        <f t="shared" si="36"/>
        <v>45047</v>
      </c>
      <c r="T58" s="156">
        <f t="shared" si="36"/>
        <v>45078</v>
      </c>
      <c r="U58" s="156">
        <f t="shared" si="36"/>
        <v>45108</v>
      </c>
      <c r="V58" s="156">
        <f t="shared" si="36"/>
        <v>45139</v>
      </c>
      <c r="W58" s="156">
        <f t="shared" si="36"/>
        <v>45170</v>
      </c>
      <c r="X58" s="156">
        <f t="shared" si="36"/>
        <v>45200</v>
      </c>
      <c r="Y58" s="156">
        <f t="shared" si="36"/>
        <v>45231</v>
      </c>
      <c r="Z58" s="156">
        <f t="shared" si="36"/>
        <v>45261</v>
      </c>
      <c r="AA58" s="156">
        <f t="shared" si="36"/>
        <v>45292</v>
      </c>
    </row>
    <row r="59" spans="1:27" ht="15" customHeight="1" x14ac:dyDescent="0.35">
      <c r="A59" s="784"/>
      <c r="B59" s="13" t="str">
        <f t="shared" ref="B59:B72" si="37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A59" si="38">((E5*0.5)+D23-E41)*E78*E93*E$2</f>
        <v>0</v>
      </c>
      <c r="F59" s="26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  <c r="R59" s="26">
        <f t="shared" si="38"/>
        <v>0</v>
      </c>
      <c r="S59" s="26">
        <f t="shared" si="38"/>
        <v>0</v>
      </c>
      <c r="T59" s="26">
        <f t="shared" si="38"/>
        <v>0</v>
      </c>
      <c r="U59" s="26">
        <f t="shared" si="38"/>
        <v>0</v>
      </c>
      <c r="V59" s="26">
        <f t="shared" si="38"/>
        <v>0</v>
      </c>
      <c r="W59" s="26">
        <f t="shared" si="38"/>
        <v>0</v>
      </c>
      <c r="X59" s="26">
        <f t="shared" si="38"/>
        <v>0</v>
      </c>
      <c r="Y59" s="26">
        <f t="shared" si="38"/>
        <v>0</v>
      </c>
      <c r="Z59" s="26">
        <f t="shared" si="38"/>
        <v>0</v>
      </c>
      <c r="AA59" s="26">
        <f t="shared" si="38"/>
        <v>0</v>
      </c>
    </row>
    <row r="60" spans="1:27" ht="15.5" x14ac:dyDescent="0.35">
      <c r="A60" s="784"/>
      <c r="B60" s="13" t="str">
        <f t="shared" si="37"/>
        <v>Building Shell</v>
      </c>
      <c r="C60" s="26">
        <f t="shared" ref="C60:C71" si="39">((C6*0.5)-C42)*C79*C94*C$2</f>
        <v>0</v>
      </c>
      <c r="D60" s="26">
        <f t="shared" ref="D60:AA60" si="40">((D6*0.5)+C24-D42)*D79*D94*D$2</f>
        <v>0</v>
      </c>
      <c r="E60" s="26">
        <f t="shared" si="40"/>
        <v>0</v>
      </c>
      <c r="F60" s="26">
        <f t="shared" si="40"/>
        <v>0</v>
      </c>
      <c r="G60" s="26">
        <f t="shared" si="40"/>
        <v>0</v>
      </c>
      <c r="H60" s="26">
        <f t="shared" si="40"/>
        <v>0</v>
      </c>
      <c r="I60" s="26">
        <f t="shared" si="40"/>
        <v>0</v>
      </c>
      <c r="J60" s="26">
        <f t="shared" si="40"/>
        <v>0</v>
      </c>
      <c r="K60" s="26">
        <f t="shared" si="40"/>
        <v>0</v>
      </c>
      <c r="L60" s="26">
        <f t="shared" si="40"/>
        <v>0</v>
      </c>
      <c r="M60" s="26">
        <f t="shared" si="40"/>
        <v>0</v>
      </c>
      <c r="N60" s="26">
        <f t="shared" si="40"/>
        <v>0</v>
      </c>
      <c r="O60" s="26">
        <f t="shared" si="40"/>
        <v>0</v>
      </c>
      <c r="P60" s="26">
        <f t="shared" si="40"/>
        <v>0</v>
      </c>
      <c r="Q60" s="26">
        <f t="shared" si="40"/>
        <v>0</v>
      </c>
      <c r="R60" s="26">
        <f t="shared" si="40"/>
        <v>0</v>
      </c>
      <c r="S60" s="26">
        <f t="shared" si="40"/>
        <v>0</v>
      </c>
      <c r="T60" s="26">
        <f t="shared" si="40"/>
        <v>0</v>
      </c>
      <c r="U60" s="26">
        <f t="shared" si="40"/>
        <v>0</v>
      </c>
      <c r="V60" s="26">
        <f t="shared" si="40"/>
        <v>0</v>
      </c>
      <c r="W60" s="26">
        <f t="shared" si="40"/>
        <v>0</v>
      </c>
      <c r="X60" s="26">
        <f t="shared" si="40"/>
        <v>0</v>
      </c>
      <c r="Y60" s="26">
        <f t="shared" si="40"/>
        <v>0</v>
      </c>
      <c r="Z60" s="26">
        <f t="shared" si="40"/>
        <v>0</v>
      </c>
      <c r="AA60" s="26">
        <f t="shared" si="40"/>
        <v>0</v>
      </c>
    </row>
    <row r="61" spans="1:27" ht="15.5" x14ac:dyDescent="0.35">
      <c r="A61" s="784"/>
      <c r="B61" s="13" t="str">
        <f t="shared" si="37"/>
        <v>Cooking</v>
      </c>
      <c r="C61" s="26">
        <f t="shared" si="39"/>
        <v>0</v>
      </c>
      <c r="D61" s="26">
        <f t="shared" ref="D61:AA61" si="41">((D7*0.5)+C25-D43)*D80*D95*D$2</f>
        <v>0</v>
      </c>
      <c r="E61" s="26">
        <f t="shared" si="41"/>
        <v>0</v>
      </c>
      <c r="F61" s="26">
        <f t="shared" si="41"/>
        <v>0</v>
      </c>
      <c r="G61" s="26">
        <f t="shared" si="41"/>
        <v>0</v>
      </c>
      <c r="H61" s="26">
        <f t="shared" si="41"/>
        <v>0</v>
      </c>
      <c r="I61" s="26">
        <f t="shared" si="41"/>
        <v>0</v>
      </c>
      <c r="J61" s="26">
        <f t="shared" si="41"/>
        <v>0</v>
      </c>
      <c r="K61" s="26">
        <f t="shared" si="41"/>
        <v>0</v>
      </c>
      <c r="L61" s="26">
        <f t="shared" si="41"/>
        <v>0</v>
      </c>
      <c r="M61" s="26">
        <f t="shared" si="41"/>
        <v>0</v>
      </c>
      <c r="N61" s="26">
        <f t="shared" si="41"/>
        <v>0</v>
      </c>
      <c r="O61" s="26">
        <f t="shared" si="41"/>
        <v>0</v>
      </c>
      <c r="P61" s="26">
        <f t="shared" si="41"/>
        <v>0</v>
      </c>
      <c r="Q61" s="26">
        <f t="shared" si="41"/>
        <v>0</v>
      </c>
      <c r="R61" s="26">
        <f t="shared" si="41"/>
        <v>0</v>
      </c>
      <c r="S61" s="26">
        <f t="shared" si="41"/>
        <v>0</v>
      </c>
      <c r="T61" s="26">
        <f t="shared" si="41"/>
        <v>0</v>
      </c>
      <c r="U61" s="26">
        <f t="shared" si="41"/>
        <v>0</v>
      </c>
      <c r="V61" s="26">
        <f t="shared" si="41"/>
        <v>0</v>
      </c>
      <c r="W61" s="26">
        <f t="shared" si="41"/>
        <v>0</v>
      </c>
      <c r="X61" s="26">
        <f t="shared" si="41"/>
        <v>0</v>
      </c>
      <c r="Y61" s="26">
        <f t="shared" si="41"/>
        <v>0</v>
      </c>
      <c r="Z61" s="26">
        <f t="shared" si="41"/>
        <v>0</v>
      </c>
      <c r="AA61" s="26">
        <f t="shared" si="41"/>
        <v>0</v>
      </c>
    </row>
    <row r="62" spans="1:27" ht="15.5" x14ac:dyDescent="0.35">
      <c r="A62" s="784"/>
      <c r="B62" s="13" t="str">
        <f t="shared" si="37"/>
        <v>Cooling</v>
      </c>
      <c r="C62" s="26">
        <f t="shared" si="39"/>
        <v>0</v>
      </c>
      <c r="D62" s="26">
        <f t="shared" ref="D62:AA62" si="42">((D8*0.5)+C26-D44)*D81*D96*D$2</f>
        <v>0</v>
      </c>
      <c r="E62" s="26">
        <f t="shared" si="42"/>
        <v>0</v>
      </c>
      <c r="F62" s="26">
        <f t="shared" si="42"/>
        <v>0</v>
      </c>
      <c r="G62" s="26">
        <f t="shared" si="42"/>
        <v>0</v>
      </c>
      <c r="H62" s="26">
        <f t="shared" si="42"/>
        <v>0</v>
      </c>
      <c r="I62" s="26">
        <f t="shared" si="42"/>
        <v>0</v>
      </c>
      <c r="J62" s="26">
        <f t="shared" si="42"/>
        <v>0</v>
      </c>
      <c r="K62" s="26">
        <f t="shared" si="42"/>
        <v>0</v>
      </c>
      <c r="L62" s="26">
        <f t="shared" si="42"/>
        <v>0</v>
      </c>
      <c r="M62" s="26">
        <f t="shared" si="42"/>
        <v>0</v>
      </c>
      <c r="N62" s="26">
        <f t="shared" si="42"/>
        <v>0</v>
      </c>
      <c r="O62" s="26">
        <f t="shared" si="42"/>
        <v>0</v>
      </c>
      <c r="P62" s="26">
        <f t="shared" si="42"/>
        <v>0</v>
      </c>
      <c r="Q62" s="26">
        <f t="shared" si="42"/>
        <v>0</v>
      </c>
      <c r="R62" s="26">
        <f t="shared" si="42"/>
        <v>0</v>
      </c>
      <c r="S62" s="26">
        <f t="shared" si="42"/>
        <v>0</v>
      </c>
      <c r="T62" s="26">
        <f t="shared" si="42"/>
        <v>0</v>
      </c>
      <c r="U62" s="26">
        <f t="shared" si="42"/>
        <v>0</v>
      </c>
      <c r="V62" s="26">
        <f t="shared" si="42"/>
        <v>0</v>
      </c>
      <c r="W62" s="26">
        <f t="shared" si="42"/>
        <v>0</v>
      </c>
      <c r="X62" s="26">
        <f t="shared" si="42"/>
        <v>0</v>
      </c>
      <c r="Y62" s="26">
        <f t="shared" si="42"/>
        <v>0</v>
      </c>
      <c r="Z62" s="26">
        <f t="shared" si="42"/>
        <v>0</v>
      </c>
      <c r="AA62" s="26">
        <f t="shared" si="42"/>
        <v>0</v>
      </c>
    </row>
    <row r="63" spans="1:27" ht="15.5" x14ac:dyDescent="0.35">
      <c r="A63" s="784"/>
      <c r="B63" s="13" t="str">
        <f t="shared" si="37"/>
        <v>Ext Lighting</v>
      </c>
      <c r="C63" s="26">
        <f t="shared" si="39"/>
        <v>0</v>
      </c>
      <c r="D63" s="26">
        <f t="shared" ref="D63:AA63" si="43">((D9*0.5)+C27-D45)*D82*D97*D$2</f>
        <v>0</v>
      </c>
      <c r="E63" s="26">
        <f t="shared" si="43"/>
        <v>0</v>
      </c>
      <c r="F63" s="26">
        <f t="shared" si="43"/>
        <v>0</v>
      </c>
      <c r="G63" s="26">
        <f t="shared" si="43"/>
        <v>0</v>
      </c>
      <c r="H63" s="26">
        <f t="shared" si="43"/>
        <v>0</v>
      </c>
      <c r="I63" s="26">
        <f t="shared" si="43"/>
        <v>0</v>
      </c>
      <c r="J63" s="26">
        <f t="shared" si="43"/>
        <v>0</v>
      </c>
      <c r="K63" s="26">
        <f t="shared" si="43"/>
        <v>0</v>
      </c>
      <c r="L63" s="26">
        <f t="shared" si="43"/>
        <v>0</v>
      </c>
      <c r="M63" s="26">
        <f t="shared" si="43"/>
        <v>0</v>
      </c>
      <c r="N63" s="26">
        <f t="shared" si="43"/>
        <v>0</v>
      </c>
      <c r="O63" s="26">
        <f t="shared" si="43"/>
        <v>0</v>
      </c>
      <c r="P63" s="26">
        <f t="shared" si="43"/>
        <v>0</v>
      </c>
      <c r="Q63" s="26">
        <f t="shared" si="43"/>
        <v>0</v>
      </c>
      <c r="R63" s="26">
        <f t="shared" si="43"/>
        <v>0</v>
      </c>
      <c r="S63" s="26">
        <f t="shared" si="43"/>
        <v>0</v>
      </c>
      <c r="T63" s="26">
        <f t="shared" si="43"/>
        <v>0</v>
      </c>
      <c r="U63" s="26">
        <f t="shared" si="43"/>
        <v>0</v>
      </c>
      <c r="V63" s="26">
        <f t="shared" si="43"/>
        <v>0</v>
      </c>
      <c r="W63" s="26">
        <f t="shared" si="43"/>
        <v>0</v>
      </c>
      <c r="X63" s="26">
        <f t="shared" si="43"/>
        <v>0</v>
      </c>
      <c r="Y63" s="26">
        <f t="shared" si="43"/>
        <v>0</v>
      </c>
      <c r="Z63" s="26">
        <f t="shared" si="43"/>
        <v>0</v>
      </c>
      <c r="AA63" s="26">
        <f t="shared" si="43"/>
        <v>0</v>
      </c>
    </row>
    <row r="64" spans="1:27" ht="15.5" x14ac:dyDescent="0.35">
      <c r="A64" s="784"/>
      <c r="B64" s="13" t="str">
        <f t="shared" si="37"/>
        <v>Heating</v>
      </c>
      <c r="C64" s="26">
        <f t="shared" si="39"/>
        <v>0</v>
      </c>
      <c r="D64" s="26">
        <f t="shared" ref="D64:AA64" si="44">((D10*0.5)+C28-D46)*D83*D98*D$2</f>
        <v>0</v>
      </c>
      <c r="E64" s="26">
        <f t="shared" si="44"/>
        <v>0</v>
      </c>
      <c r="F64" s="26">
        <f t="shared" si="44"/>
        <v>0</v>
      </c>
      <c r="G64" s="26">
        <f t="shared" si="44"/>
        <v>0</v>
      </c>
      <c r="H64" s="26">
        <f t="shared" si="44"/>
        <v>0</v>
      </c>
      <c r="I64" s="26">
        <f t="shared" si="44"/>
        <v>0</v>
      </c>
      <c r="J64" s="26">
        <f t="shared" si="44"/>
        <v>0</v>
      </c>
      <c r="K64" s="26">
        <f t="shared" si="44"/>
        <v>0</v>
      </c>
      <c r="L64" s="26">
        <f t="shared" si="44"/>
        <v>0</v>
      </c>
      <c r="M64" s="26">
        <f t="shared" si="44"/>
        <v>0</v>
      </c>
      <c r="N64" s="26">
        <f t="shared" si="44"/>
        <v>0</v>
      </c>
      <c r="O64" s="26">
        <f t="shared" si="44"/>
        <v>0</v>
      </c>
      <c r="P64" s="26">
        <f t="shared" si="44"/>
        <v>0</v>
      </c>
      <c r="Q64" s="26">
        <f t="shared" si="44"/>
        <v>0</v>
      </c>
      <c r="R64" s="26">
        <f t="shared" si="44"/>
        <v>0</v>
      </c>
      <c r="S64" s="26">
        <f t="shared" si="44"/>
        <v>0</v>
      </c>
      <c r="T64" s="26">
        <f t="shared" si="44"/>
        <v>0</v>
      </c>
      <c r="U64" s="26">
        <f t="shared" si="44"/>
        <v>0</v>
      </c>
      <c r="V64" s="26">
        <f t="shared" si="44"/>
        <v>0</v>
      </c>
      <c r="W64" s="26">
        <f t="shared" si="44"/>
        <v>0</v>
      </c>
      <c r="X64" s="26">
        <f t="shared" si="44"/>
        <v>0</v>
      </c>
      <c r="Y64" s="26">
        <f t="shared" si="44"/>
        <v>0</v>
      </c>
      <c r="Z64" s="26">
        <f t="shared" si="44"/>
        <v>0</v>
      </c>
      <c r="AA64" s="26">
        <f t="shared" si="44"/>
        <v>0</v>
      </c>
    </row>
    <row r="65" spans="1:29" ht="15.5" x14ac:dyDescent="0.35">
      <c r="A65" s="784"/>
      <c r="B65" s="13" t="str">
        <f t="shared" si="37"/>
        <v>HVAC</v>
      </c>
      <c r="C65" s="26">
        <f t="shared" si="39"/>
        <v>0</v>
      </c>
      <c r="D65" s="26">
        <f t="shared" ref="D65:AA65" si="45">((D11*0.5)+C29-D47)*D84*D99*D$2</f>
        <v>0</v>
      </c>
      <c r="E65" s="26">
        <f t="shared" si="45"/>
        <v>0</v>
      </c>
      <c r="F65" s="26">
        <f t="shared" si="45"/>
        <v>0</v>
      </c>
      <c r="G65" s="26">
        <f t="shared" si="45"/>
        <v>0</v>
      </c>
      <c r="H65" s="26">
        <f t="shared" si="45"/>
        <v>0</v>
      </c>
      <c r="I65" s="26">
        <f t="shared" si="45"/>
        <v>0</v>
      </c>
      <c r="J65" s="26">
        <f t="shared" si="45"/>
        <v>0</v>
      </c>
      <c r="K65" s="26">
        <f t="shared" si="45"/>
        <v>0</v>
      </c>
      <c r="L65" s="26">
        <f t="shared" si="45"/>
        <v>0</v>
      </c>
      <c r="M65" s="26">
        <f t="shared" si="45"/>
        <v>0</v>
      </c>
      <c r="N65" s="26">
        <f t="shared" si="45"/>
        <v>0</v>
      </c>
      <c r="O65" s="26">
        <f t="shared" si="45"/>
        <v>0</v>
      </c>
      <c r="P65" s="26">
        <f t="shared" si="45"/>
        <v>0</v>
      </c>
      <c r="Q65" s="26">
        <f t="shared" si="45"/>
        <v>0</v>
      </c>
      <c r="R65" s="26">
        <f t="shared" si="45"/>
        <v>0</v>
      </c>
      <c r="S65" s="26">
        <f t="shared" si="45"/>
        <v>0</v>
      </c>
      <c r="T65" s="26">
        <f t="shared" si="45"/>
        <v>0</v>
      </c>
      <c r="U65" s="26">
        <f t="shared" si="45"/>
        <v>0</v>
      </c>
      <c r="V65" s="26">
        <f t="shared" si="45"/>
        <v>0</v>
      </c>
      <c r="W65" s="26">
        <f t="shared" si="45"/>
        <v>0</v>
      </c>
      <c r="X65" s="26">
        <f t="shared" si="45"/>
        <v>0</v>
      </c>
      <c r="Y65" s="26">
        <f t="shared" si="45"/>
        <v>0</v>
      </c>
      <c r="Z65" s="26">
        <f t="shared" si="45"/>
        <v>0</v>
      </c>
      <c r="AA65" s="26">
        <f t="shared" si="45"/>
        <v>0</v>
      </c>
    </row>
    <row r="66" spans="1:29" ht="15.5" x14ac:dyDescent="0.35">
      <c r="A66" s="784"/>
      <c r="B66" s="13" t="str">
        <f t="shared" si="37"/>
        <v>Lighting</v>
      </c>
      <c r="C66" s="26">
        <f t="shared" si="39"/>
        <v>0</v>
      </c>
      <c r="D66" s="26">
        <f t="shared" ref="D66:AA66" si="46">((D12*0.5)+C30-D48)*D85*D100*D$2</f>
        <v>0</v>
      </c>
      <c r="E66" s="26">
        <f t="shared" si="46"/>
        <v>0</v>
      </c>
      <c r="F66" s="26">
        <f t="shared" si="46"/>
        <v>0</v>
      </c>
      <c r="G66" s="26">
        <f t="shared" si="46"/>
        <v>0</v>
      </c>
      <c r="H66" s="26">
        <f t="shared" si="46"/>
        <v>0</v>
      </c>
      <c r="I66" s="26">
        <f t="shared" si="46"/>
        <v>0</v>
      </c>
      <c r="J66" s="26">
        <f t="shared" si="46"/>
        <v>0</v>
      </c>
      <c r="K66" s="26">
        <f t="shared" si="46"/>
        <v>0</v>
      </c>
      <c r="L66" s="26">
        <f t="shared" si="46"/>
        <v>0</v>
      </c>
      <c r="M66" s="26">
        <f t="shared" si="46"/>
        <v>11.524666235364432</v>
      </c>
      <c r="N66" s="26">
        <f t="shared" si="46"/>
        <v>28.496150255832084</v>
      </c>
      <c r="O66" s="26">
        <f t="shared" si="46"/>
        <v>37.914417855362821</v>
      </c>
      <c r="P66" s="26">
        <f t="shared" si="46"/>
        <v>29.350277616248146</v>
      </c>
      <c r="Q66" s="26">
        <f t="shared" si="46"/>
        <v>32.075710445810664</v>
      </c>
      <c r="R66" s="26">
        <f t="shared" si="46"/>
        <v>33.338276916255545</v>
      </c>
      <c r="S66" s="26">
        <f t="shared" si="46"/>
        <v>42.713238598368072</v>
      </c>
      <c r="T66" s="26">
        <f t="shared" si="46"/>
        <v>62.355178305929385</v>
      </c>
      <c r="U66" s="26">
        <f t="shared" si="46"/>
        <v>74.91291596894483</v>
      </c>
      <c r="V66" s="26">
        <f t="shared" si="46"/>
        <v>61.795929035985786</v>
      </c>
      <c r="W66" s="26">
        <f t="shared" si="46"/>
        <v>61.399809961081431</v>
      </c>
      <c r="X66" s="26">
        <f t="shared" si="46"/>
        <v>41.061360877792637</v>
      </c>
      <c r="Y66" s="26">
        <f t="shared" si="46"/>
        <v>33.396610993086021</v>
      </c>
      <c r="Z66" s="26">
        <f t="shared" si="46"/>
        <v>33.719866707680481</v>
      </c>
      <c r="AA66" s="26">
        <f t="shared" si="46"/>
        <v>37.914417855362821</v>
      </c>
    </row>
    <row r="67" spans="1:29" ht="15.5" x14ac:dyDescent="0.35">
      <c r="A67" s="784"/>
      <c r="B67" s="13" t="str">
        <f t="shared" si="37"/>
        <v>Miscellaneous</v>
      </c>
      <c r="C67" s="26">
        <f t="shared" si="39"/>
        <v>0</v>
      </c>
      <c r="D67" s="26">
        <f t="shared" ref="D67:AA67" si="47">((D13*0.5)+C31-D49)*D86*D101*D$2</f>
        <v>0</v>
      </c>
      <c r="E67" s="26">
        <f t="shared" si="47"/>
        <v>0</v>
      </c>
      <c r="F67" s="26">
        <f t="shared" si="47"/>
        <v>0</v>
      </c>
      <c r="G67" s="26">
        <f t="shared" si="47"/>
        <v>0</v>
      </c>
      <c r="H67" s="26">
        <f t="shared" si="47"/>
        <v>0</v>
      </c>
      <c r="I67" s="26">
        <f t="shared" si="47"/>
        <v>0</v>
      </c>
      <c r="J67" s="26">
        <f t="shared" si="47"/>
        <v>0</v>
      </c>
      <c r="K67" s="26">
        <f t="shared" si="47"/>
        <v>0</v>
      </c>
      <c r="L67" s="26">
        <f t="shared" si="47"/>
        <v>0</v>
      </c>
      <c r="M67" s="26">
        <f t="shared" si="47"/>
        <v>0</v>
      </c>
      <c r="N67" s="26">
        <f t="shared" si="47"/>
        <v>0</v>
      </c>
      <c r="O67" s="26">
        <f t="shared" si="47"/>
        <v>0</v>
      </c>
      <c r="P67" s="26">
        <f t="shared" si="47"/>
        <v>0</v>
      </c>
      <c r="Q67" s="26">
        <f t="shared" si="47"/>
        <v>0</v>
      </c>
      <c r="R67" s="26">
        <f t="shared" si="47"/>
        <v>0</v>
      </c>
      <c r="S67" s="26">
        <f t="shared" si="47"/>
        <v>0</v>
      </c>
      <c r="T67" s="26">
        <f t="shared" si="47"/>
        <v>0</v>
      </c>
      <c r="U67" s="26">
        <f t="shared" si="47"/>
        <v>0</v>
      </c>
      <c r="V67" s="26">
        <f t="shared" si="47"/>
        <v>0</v>
      </c>
      <c r="W67" s="26">
        <f t="shared" si="47"/>
        <v>0</v>
      </c>
      <c r="X67" s="26">
        <f t="shared" si="47"/>
        <v>0</v>
      </c>
      <c r="Y67" s="26">
        <f t="shared" si="47"/>
        <v>0</v>
      </c>
      <c r="Z67" s="26">
        <f t="shared" si="47"/>
        <v>0</v>
      </c>
      <c r="AA67" s="26">
        <f t="shared" si="47"/>
        <v>0</v>
      </c>
    </row>
    <row r="68" spans="1:29" ht="15.75" customHeight="1" x14ac:dyDescent="0.35">
      <c r="A68" s="784"/>
      <c r="B68" s="13" t="str">
        <f t="shared" si="37"/>
        <v>Motors</v>
      </c>
      <c r="C68" s="26">
        <f t="shared" si="39"/>
        <v>0</v>
      </c>
      <c r="D68" s="26">
        <f t="shared" ref="D68:AA68" si="48">((D14*0.5)+C32-D50)*D87*D102*D$2</f>
        <v>0</v>
      </c>
      <c r="E68" s="26">
        <f t="shared" si="48"/>
        <v>0</v>
      </c>
      <c r="F68" s="26">
        <f t="shared" si="48"/>
        <v>0</v>
      </c>
      <c r="G68" s="26">
        <f t="shared" si="48"/>
        <v>0</v>
      </c>
      <c r="H68" s="26">
        <f t="shared" si="48"/>
        <v>0</v>
      </c>
      <c r="I68" s="26">
        <f t="shared" si="48"/>
        <v>0</v>
      </c>
      <c r="J68" s="26">
        <f t="shared" si="48"/>
        <v>0</v>
      </c>
      <c r="K68" s="26">
        <f t="shared" si="48"/>
        <v>0</v>
      </c>
      <c r="L68" s="26">
        <f t="shared" si="48"/>
        <v>0</v>
      </c>
      <c r="M68" s="26">
        <f t="shared" si="48"/>
        <v>0</v>
      </c>
      <c r="N68" s="26">
        <f t="shared" si="48"/>
        <v>0</v>
      </c>
      <c r="O68" s="26">
        <f t="shared" si="48"/>
        <v>0</v>
      </c>
      <c r="P68" s="26">
        <f t="shared" si="48"/>
        <v>0</v>
      </c>
      <c r="Q68" s="26">
        <f t="shared" si="48"/>
        <v>0</v>
      </c>
      <c r="R68" s="26">
        <f t="shared" si="48"/>
        <v>0</v>
      </c>
      <c r="S68" s="26">
        <f t="shared" si="48"/>
        <v>0</v>
      </c>
      <c r="T68" s="26">
        <f t="shared" si="48"/>
        <v>0</v>
      </c>
      <c r="U68" s="26">
        <f t="shared" si="48"/>
        <v>0</v>
      </c>
      <c r="V68" s="26">
        <f t="shared" si="48"/>
        <v>0</v>
      </c>
      <c r="W68" s="26">
        <f t="shared" si="48"/>
        <v>0</v>
      </c>
      <c r="X68" s="26">
        <f t="shared" si="48"/>
        <v>0</v>
      </c>
      <c r="Y68" s="26">
        <f t="shared" si="48"/>
        <v>0</v>
      </c>
      <c r="Z68" s="26">
        <f t="shared" si="48"/>
        <v>0</v>
      </c>
      <c r="AA68" s="26">
        <f t="shared" si="48"/>
        <v>0</v>
      </c>
    </row>
    <row r="69" spans="1:29" ht="15.5" x14ac:dyDescent="0.35">
      <c r="A69" s="784"/>
      <c r="B69" s="13" t="str">
        <f t="shared" si="37"/>
        <v>Process</v>
      </c>
      <c r="C69" s="26">
        <f t="shared" si="39"/>
        <v>0</v>
      </c>
      <c r="D69" s="26">
        <f t="shared" ref="D69:AA69" si="49">((D15*0.5)+C33-D51)*D88*D103*D$2</f>
        <v>0</v>
      </c>
      <c r="E69" s="26">
        <f t="shared" si="49"/>
        <v>0</v>
      </c>
      <c r="F69" s="26">
        <f t="shared" si="49"/>
        <v>0</v>
      </c>
      <c r="G69" s="26">
        <f t="shared" si="49"/>
        <v>0</v>
      </c>
      <c r="H69" s="26">
        <f t="shared" si="49"/>
        <v>0</v>
      </c>
      <c r="I69" s="26">
        <f t="shared" si="49"/>
        <v>0</v>
      </c>
      <c r="J69" s="26">
        <f t="shared" si="49"/>
        <v>0</v>
      </c>
      <c r="K69" s="26">
        <f t="shared" si="49"/>
        <v>0</v>
      </c>
      <c r="L69" s="26">
        <f t="shared" si="49"/>
        <v>0</v>
      </c>
      <c r="M69" s="26">
        <f t="shared" si="49"/>
        <v>0</v>
      </c>
      <c r="N69" s="26">
        <f t="shared" si="49"/>
        <v>0</v>
      </c>
      <c r="O69" s="26">
        <f t="shared" si="49"/>
        <v>0</v>
      </c>
      <c r="P69" s="26">
        <f t="shared" si="49"/>
        <v>0</v>
      </c>
      <c r="Q69" s="26">
        <f t="shared" si="49"/>
        <v>0</v>
      </c>
      <c r="R69" s="26">
        <f t="shared" si="49"/>
        <v>0</v>
      </c>
      <c r="S69" s="26">
        <f t="shared" si="49"/>
        <v>0</v>
      </c>
      <c r="T69" s="26">
        <f t="shared" si="49"/>
        <v>0</v>
      </c>
      <c r="U69" s="26">
        <f t="shared" si="49"/>
        <v>0</v>
      </c>
      <c r="V69" s="26">
        <f t="shared" si="49"/>
        <v>0</v>
      </c>
      <c r="W69" s="26">
        <f t="shared" si="49"/>
        <v>0</v>
      </c>
      <c r="X69" s="26">
        <f t="shared" si="49"/>
        <v>0</v>
      </c>
      <c r="Y69" s="26">
        <f t="shared" si="49"/>
        <v>0</v>
      </c>
      <c r="Z69" s="26">
        <f t="shared" si="49"/>
        <v>0</v>
      </c>
      <c r="AA69" s="26">
        <f t="shared" si="49"/>
        <v>0</v>
      </c>
    </row>
    <row r="70" spans="1:29" ht="15.5" x14ac:dyDescent="0.35">
      <c r="A70" s="784"/>
      <c r="B70" s="13" t="str">
        <f t="shared" si="37"/>
        <v>Refrigeration</v>
      </c>
      <c r="C70" s="26">
        <f t="shared" si="39"/>
        <v>0</v>
      </c>
      <c r="D70" s="26">
        <f t="shared" ref="D70:AA70" si="50">((D16*0.5)+C34-D52)*D89*D104*D$2</f>
        <v>0</v>
      </c>
      <c r="E70" s="26">
        <f t="shared" si="50"/>
        <v>0</v>
      </c>
      <c r="F70" s="26">
        <f t="shared" si="50"/>
        <v>0</v>
      </c>
      <c r="G70" s="26">
        <f t="shared" si="50"/>
        <v>0</v>
      </c>
      <c r="H70" s="26">
        <f t="shared" si="50"/>
        <v>0</v>
      </c>
      <c r="I70" s="26">
        <f t="shared" si="50"/>
        <v>0</v>
      </c>
      <c r="J70" s="26">
        <f t="shared" si="50"/>
        <v>0</v>
      </c>
      <c r="K70" s="26">
        <f t="shared" si="50"/>
        <v>0</v>
      </c>
      <c r="L70" s="26">
        <f t="shared" si="50"/>
        <v>0</v>
      </c>
      <c r="M70" s="26">
        <f t="shared" si="50"/>
        <v>0</v>
      </c>
      <c r="N70" s="26">
        <f t="shared" si="50"/>
        <v>0</v>
      </c>
      <c r="O70" s="26">
        <f t="shared" si="50"/>
        <v>0</v>
      </c>
      <c r="P70" s="26">
        <f t="shared" si="50"/>
        <v>0</v>
      </c>
      <c r="Q70" s="26">
        <f t="shared" si="50"/>
        <v>0</v>
      </c>
      <c r="R70" s="26">
        <f t="shared" si="50"/>
        <v>0</v>
      </c>
      <c r="S70" s="26">
        <f t="shared" si="50"/>
        <v>0</v>
      </c>
      <c r="T70" s="26">
        <f t="shared" si="50"/>
        <v>0</v>
      </c>
      <c r="U70" s="26">
        <f t="shared" si="50"/>
        <v>0</v>
      </c>
      <c r="V70" s="26">
        <f t="shared" si="50"/>
        <v>0</v>
      </c>
      <c r="W70" s="26">
        <f t="shared" si="50"/>
        <v>0</v>
      </c>
      <c r="X70" s="26">
        <f t="shared" si="50"/>
        <v>0</v>
      </c>
      <c r="Y70" s="26">
        <f t="shared" si="50"/>
        <v>0</v>
      </c>
      <c r="Z70" s="26">
        <f t="shared" si="50"/>
        <v>0</v>
      </c>
      <c r="AA70" s="26">
        <f t="shared" si="50"/>
        <v>0</v>
      </c>
    </row>
    <row r="71" spans="1:29" ht="15.5" x14ac:dyDescent="0.35">
      <c r="A71" s="784"/>
      <c r="B71" s="13" t="str">
        <f t="shared" si="37"/>
        <v>Water Heating</v>
      </c>
      <c r="C71" s="26">
        <f t="shared" si="39"/>
        <v>0</v>
      </c>
      <c r="D71" s="26">
        <f t="shared" ref="D71:AA71" si="51">((D17*0.5)+C35-D53)*D90*D105*D$2</f>
        <v>0</v>
      </c>
      <c r="E71" s="26">
        <f t="shared" si="51"/>
        <v>0</v>
      </c>
      <c r="F71" s="26">
        <f t="shared" si="51"/>
        <v>0</v>
      </c>
      <c r="G71" s="26">
        <f t="shared" si="51"/>
        <v>0</v>
      </c>
      <c r="H71" s="26">
        <f t="shared" si="51"/>
        <v>0</v>
      </c>
      <c r="I71" s="26">
        <f t="shared" si="51"/>
        <v>0</v>
      </c>
      <c r="J71" s="26">
        <f t="shared" si="51"/>
        <v>0</v>
      </c>
      <c r="K71" s="26">
        <f t="shared" si="51"/>
        <v>0</v>
      </c>
      <c r="L71" s="26">
        <f t="shared" si="51"/>
        <v>0</v>
      </c>
      <c r="M71" s="26">
        <f t="shared" si="51"/>
        <v>0</v>
      </c>
      <c r="N71" s="26">
        <f t="shared" si="51"/>
        <v>0</v>
      </c>
      <c r="O71" s="26">
        <f t="shared" si="51"/>
        <v>0</v>
      </c>
      <c r="P71" s="26">
        <f t="shared" si="51"/>
        <v>0</v>
      </c>
      <c r="Q71" s="26">
        <f t="shared" si="51"/>
        <v>0</v>
      </c>
      <c r="R71" s="26">
        <f t="shared" si="51"/>
        <v>0</v>
      </c>
      <c r="S71" s="26">
        <f t="shared" si="51"/>
        <v>0</v>
      </c>
      <c r="T71" s="26">
        <f t="shared" si="51"/>
        <v>0</v>
      </c>
      <c r="U71" s="26">
        <f t="shared" si="51"/>
        <v>0</v>
      </c>
      <c r="V71" s="26">
        <f t="shared" si="51"/>
        <v>0</v>
      </c>
      <c r="W71" s="26">
        <f t="shared" si="51"/>
        <v>0</v>
      </c>
      <c r="X71" s="26">
        <f t="shared" si="51"/>
        <v>0</v>
      </c>
      <c r="Y71" s="26">
        <f t="shared" si="51"/>
        <v>0</v>
      </c>
      <c r="Z71" s="26">
        <f t="shared" si="51"/>
        <v>0</v>
      </c>
      <c r="AA71" s="26">
        <f t="shared" si="51"/>
        <v>0</v>
      </c>
    </row>
    <row r="72" spans="1:29" ht="15.75" customHeight="1" x14ac:dyDescent="0.35">
      <c r="A72" s="784"/>
      <c r="B72" s="13" t="str">
        <f t="shared" si="37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0</v>
      </c>
      <c r="E73" s="26">
        <f t="shared" ref="E73:AA73" si="52">SUM(E59:E72)</f>
        <v>0</v>
      </c>
      <c r="F73" s="26">
        <f t="shared" si="52"/>
        <v>0</v>
      </c>
      <c r="G73" s="26">
        <f t="shared" si="52"/>
        <v>0</v>
      </c>
      <c r="H73" s="26">
        <f t="shared" si="52"/>
        <v>0</v>
      </c>
      <c r="I73" s="26">
        <f t="shared" si="52"/>
        <v>0</v>
      </c>
      <c r="J73" s="26">
        <f t="shared" si="52"/>
        <v>0</v>
      </c>
      <c r="K73" s="26">
        <f t="shared" si="52"/>
        <v>0</v>
      </c>
      <c r="L73" s="26">
        <f t="shared" si="52"/>
        <v>0</v>
      </c>
      <c r="M73" s="26">
        <f t="shared" si="52"/>
        <v>11.524666235364432</v>
      </c>
      <c r="N73" s="26">
        <f t="shared" si="52"/>
        <v>28.496150255832084</v>
      </c>
      <c r="O73" s="26">
        <f t="shared" si="52"/>
        <v>37.914417855362821</v>
      </c>
      <c r="P73" s="26">
        <f t="shared" si="52"/>
        <v>29.350277616248146</v>
      </c>
      <c r="Q73" s="26">
        <f t="shared" si="52"/>
        <v>32.075710445810664</v>
      </c>
      <c r="R73" s="26">
        <f t="shared" si="52"/>
        <v>33.338276916255545</v>
      </c>
      <c r="S73" s="26">
        <f t="shared" si="52"/>
        <v>42.713238598368072</v>
      </c>
      <c r="T73" s="26">
        <f t="shared" si="52"/>
        <v>62.355178305929385</v>
      </c>
      <c r="U73" s="26">
        <f t="shared" si="52"/>
        <v>74.91291596894483</v>
      </c>
      <c r="V73" s="26">
        <f t="shared" si="52"/>
        <v>61.795929035985786</v>
      </c>
      <c r="W73" s="26">
        <f t="shared" si="52"/>
        <v>61.399809961081431</v>
      </c>
      <c r="X73" s="26">
        <f t="shared" si="52"/>
        <v>41.061360877792637</v>
      </c>
      <c r="Y73" s="26">
        <f t="shared" si="52"/>
        <v>33.396610993086021</v>
      </c>
      <c r="Z73" s="26">
        <f t="shared" si="52"/>
        <v>33.719866707680481</v>
      </c>
      <c r="AA73" s="26">
        <f t="shared" si="52"/>
        <v>37.914417855362821</v>
      </c>
    </row>
    <row r="74" spans="1:29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0</v>
      </c>
      <c r="E74" s="27">
        <f t="shared" ref="E74:AA74" si="53">D74+E73</f>
        <v>0</v>
      </c>
      <c r="F74" s="27">
        <f t="shared" si="53"/>
        <v>0</v>
      </c>
      <c r="G74" s="27">
        <f t="shared" si="53"/>
        <v>0</v>
      </c>
      <c r="H74" s="27">
        <f t="shared" si="53"/>
        <v>0</v>
      </c>
      <c r="I74" s="27">
        <f t="shared" si="53"/>
        <v>0</v>
      </c>
      <c r="J74" s="27">
        <f t="shared" si="53"/>
        <v>0</v>
      </c>
      <c r="K74" s="27">
        <f t="shared" si="53"/>
        <v>0</v>
      </c>
      <c r="L74" s="27">
        <f t="shared" si="53"/>
        <v>0</v>
      </c>
      <c r="M74" s="27">
        <f t="shared" si="53"/>
        <v>11.524666235364432</v>
      </c>
      <c r="N74" s="27">
        <f t="shared" si="53"/>
        <v>40.020816491196513</v>
      </c>
      <c r="O74" s="27">
        <f t="shared" si="53"/>
        <v>77.935234346559326</v>
      </c>
      <c r="P74" s="27">
        <f t="shared" si="53"/>
        <v>107.28551196280748</v>
      </c>
      <c r="Q74" s="27">
        <f t="shared" si="53"/>
        <v>139.36122240861815</v>
      </c>
      <c r="R74" s="27">
        <f t="shared" si="53"/>
        <v>172.6994993248737</v>
      </c>
      <c r="S74" s="27">
        <f t="shared" si="53"/>
        <v>215.41273792324176</v>
      </c>
      <c r="T74" s="27">
        <f t="shared" si="53"/>
        <v>277.76791622917114</v>
      </c>
      <c r="U74" s="27">
        <f t="shared" si="53"/>
        <v>352.68083219811598</v>
      </c>
      <c r="V74" s="27">
        <f t="shared" si="53"/>
        <v>414.47676123410179</v>
      </c>
      <c r="W74" s="27">
        <f t="shared" si="53"/>
        <v>475.8765711951832</v>
      </c>
      <c r="X74" s="27">
        <f t="shared" si="53"/>
        <v>516.93793207297585</v>
      </c>
      <c r="Y74" s="27">
        <f t="shared" si="53"/>
        <v>550.33454306606188</v>
      </c>
      <c r="Z74" s="27">
        <f t="shared" si="53"/>
        <v>584.05440977374235</v>
      </c>
      <c r="AA74" s="27">
        <f t="shared" si="53"/>
        <v>621.96882762910514</v>
      </c>
    </row>
    <row r="75" spans="1:29" x14ac:dyDescent="0.35">
      <c r="A75" s="8"/>
      <c r="B75" s="34"/>
      <c r="C75" s="31"/>
      <c r="D75" s="36"/>
      <c r="E75" s="31"/>
      <c r="F75" s="36"/>
      <c r="G75" s="31"/>
      <c r="H75" s="36"/>
      <c r="I75" s="31"/>
      <c r="J75" s="36"/>
      <c r="K75" s="31"/>
      <c r="L75" s="36"/>
      <c r="M75" s="31"/>
      <c r="N75" s="36"/>
      <c r="O75" s="31"/>
      <c r="P75" s="36"/>
      <c r="Q75" s="31"/>
      <c r="R75" s="36"/>
      <c r="S75" s="31"/>
      <c r="T75" s="36"/>
      <c r="U75" s="31"/>
      <c r="V75" s="36"/>
      <c r="W75" s="31"/>
      <c r="X75" s="36"/>
      <c r="Y75" s="31"/>
      <c r="Z75" s="36"/>
      <c r="AA75" s="31"/>
    </row>
    <row r="76" spans="1:29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11"/>
    </row>
    <row r="77" spans="1:29" ht="16" thickBot="1" x14ac:dyDescent="0.4">
      <c r="A77" s="786" t="s">
        <v>12</v>
      </c>
      <c r="B77" s="17" t="s">
        <v>12</v>
      </c>
      <c r="C77" s="156">
        <f>C$4</f>
        <v>44562</v>
      </c>
      <c r="D77" s="156">
        <f t="shared" ref="D77:AA77" si="54">D$4</f>
        <v>44593</v>
      </c>
      <c r="E77" s="156">
        <f t="shared" si="54"/>
        <v>44621</v>
      </c>
      <c r="F77" s="156">
        <f t="shared" si="54"/>
        <v>44652</v>
      </c>
      <c r="G77" s="156">
        <f t="shared" si="54"/>
        <v>44682</v>
      </c>
      <c r="H77" s="156">
        <f t="shared" si="54"/>
        <v>44713</v>
      </c>
      <c r="I77" s="156">
        <f t="shared" si="54"/>
        <v>44743</v>
      </c>
      <c r="J77" s="156">
        <f t="shared" si="54"/>
        <v>44774</v>
      </c>
      <c r="K77" s="156">
        <f t="shared" si="54"/>
        <v>44805</v>
      </c>
      <c r="L77" s="156">
        <f t="shared" si="54"/>
        <v>44835</v>
      </c>
      <c r="M77" s="156">
        <f t="shared" si="54"/>
        <v>44866</v>
      </c>
      <c r="N77" s="156">
        <f t="shared" si="54"/>
        <v>44896</v>
      </c>
      <c r="O77" s="156">
        <f t="shared" si="54"/>
        <v>44927</v>
      </c>
      <c r="P77" s="156">
        <f t="shared" si="54"/>
        <v>44958</v>
      </c>
      <c r="Q77" s="156">
        <f t="shared" si="54"/>
        <v>44986</v>
      </c>
      <c r="R77" s="156">
        <f t="shared" si="54"/>
        <v>45017</v>
      </c>
      <c r="S77" s="156">
        <f t="shared" si="54"/>
        <v>45047</v>
      </c>
      <c r="T77" s="156">
        <f t="shared" si="54"/>
        <v>45078</v>
      </c>
      <c r="U77" s="156">
        <f t="shared" si="54"/>
        <v>45108</v>
      </c>
      <c r="V77" s="156">
        <f t="shared" si="54"/>
        <v>45139</v>
      </c>
      <c r="W77" s="156">
        <f t="shared" si="54"/>
        <v>45170</v>
      </c>
      <c r="X77" s="156">
        <f t="shared" si="54"/>
        <v>45200</v>
      </c>
      <c r="Y77" s="156">
        <f t="shared" si="54"/>
        <v>45231</v>
      </c>
      <c r="Z77" s="156">
        <f t="shared" si="54"/>
        <v>45261</v>
      </c>
      <c r="AA77" s="156">
        <f t="shared" si="54"/>
        <v>45292</v>
      </c>
      <c r="AC77" s="213" t="s">
        <v>189</v>
      </c>
    </row>
    <row r="78" spans="1:29" ht="15.75" customHeight="1" x14ac:dyDescent="0.35">
      <c r="A78" s="787"/>
      <c r="B78" s="13" t="str">
        <f>B59</f>
        <v>Air Comp</v>
      </c>
      <c r="C78" s="336">
        <f>'2M - SGS'!C78</f>
        <v>8.5109000000000004E-2</v>
      </c>
      <c r="D78" s="336">
        <f>'2M - SGS'!D78</f>
        <v>7.7715000000000006E-2</v>
      </c>
      <c r="E78" s="336">
        <f>'2M - SGS'!E78</f>
        <v>8.6136000000000004E-2</v>
      </c>
      <c r="F78" s="336">
        <f>'2M - SGS'!F78</f>
        <v>7.9796000000000006E-2</v>
      </c>
      <c r="G78" s="336">
        <f>'2M - SGS'!G78</f>
        <v>8.5334999999999994E-2</v>
      </c>
      <c r="H78" s="336">
        <f>'2M - SGS'!H78</f>
        <v>8.1994999999999998E-2</v>
      </c>
      <c r="I78" s="336">
        <f>'2M - SGS'!I78</f>
        <v>8.4098999999999993E-2</v>
      </c>
      <c r="J78" s="336">
        <f>'2M - SGS'!J78</f>
        <v>8.4198999999999996E-2</v>
      </c>
      <c r="K78" s="336">
        <f>'2M - SGS'!K78</f>
        <v>8.2512000000000002E-2</v>
      </c>
      <c r="L78" s="336">
        <f>'2M - SGS'!L78</f>
        <v>8.5277000000000006E-2</v>
      </c>
      <c r="M78" s="336">
        <f>'2M - SGS'!M78</f>
        <v>8.2588999999999996E-2</v>
      </c>
      <c r="N78" s="336">
        <f>'2M - SGS'!N78</f>
        <v>8.5237999999999994E-2</v>
      </c>
      <c r="O78" s="336">
        <f>'2M - SGS'!O78</f>
        <v>8.5109000000000004E-2</v>
      </c>
      <c r="P78" s="336">
        <f>'2M - SGS'!P78</f>
        <v>7.7715000000000006E-2</v>
      </c>
      <c r="Q78" s="336">
        <f>'2M - SGS'!Q78</f>
        <v>8.6136000000000004E-2</v>
      </c>
      <c r="R78" s="336">
        <f>'2M - SGS'!R78</f>
        <v>7.9796000000000006E-2</v>
      </c>
      <c r="S78" s="336">
        <f>'2M - SGS'!S78</f>
        <v>8.5334999999999994E-2</v>
      </c>
      <c r="T78" s="336">
        <f>'2M - SGS'!T78</f>
        <v>8.1994999999999998E-2</v>
      </c>
      <c r="U78" s="336">
        <f>'2M - SGS'!U78</f>
        <v>8.4098999999999993E-2</v>
      </c>
      <c r="V78" s="336">
        <f>'2M - SGS'!V78</f>
        <v>8.4198999999999996E-2</v>
      </c>
      <c r="W78" s="336">
        <f>'2M - SGS'!W78</f>
        <v>8.2512000000000002E-2</v>
      </c>
      <c r="X78" s="336">
        <f>'2M - SGS'!X78</f>
        <v>8.5277000000000006E-2</v>
      </c>
      <c r="Y78" s="336">
        <f>'2M - SGS'!Y78</f>
        <v>8.2588999999999996E-2</v>
      </c>
      <c r="Z78" s="336">
        <f>'2M - SGS'!Z78</f>
        <v>8.5237999999999994E-2</v>
      </c>
      <c r="AA78" s="336">
        <f>'2M - SGS'!AA78</f>
        <v>8.5109000000000004E-2</v>
      </c>
      <c r="AC78" s="229">
        <f t="shared" ref="AC78:AC90" si="55">SUM(C78:N78)</f>
        <v>1.0000000000000002</v>
      </c>
    </row>
    <row r="79" spans="1:29" ht="15.5" x14ac:dyDescent="0.35">
      <c r="A79" s="787"/>
      <c r="B79" s="13" t="str">
        <f t="shared" ref="B79:B90" si="56">B60</f>
        <v>Building Shell</v>
      </c>
      <c r="C79" s="336">
        <f>'2M - SGS'!C79</f>
        <v>0.107824</v>
      </c>
      <c r="D79" s="336">
        <f>'2M - SGS'!D79</f>
        <v>9.1051999999999994E-2</v>
      </c>
      <c r="E79" s="336">
        <f>'2M - SGS'!E79</f>
        <v>7.1135000000000004E-2</v>
      </c>
      <c r="F79" s="336">
        <f>'2M - SGS'!F79</f>
        <v>4.1179E-2</v>
      </c>
      <c r="G79" s="336">
        <f>'2M - SGS'!G79</f>
        <v>4.4423999999999998E-2</v>
      </c>
      <c r="H79" s="336">
        <f>'2M - SGS'!H79</f>
        <v>0.106128</v>
      </c>
      <c r="I79" s="336">
        <f>'2M - SGS'!I79</f>
        <v>0.14288100000000001</v>
      </c>
      <c r="J79" s="336">
        <f>'2M - SGS'!J79</f>
        <v>0.133494</v>
      </c>
      <c r="K79" s="336">
        <f>'2M - SGS'!K79</f>
        <v>5.781E-2</v>
      </c>
      <c r="L79" s="336">
        <f>'2M - SGS'!L79</f>
        <v>3.8018000000000003E-2</v>
      </c>
      <c r="M79" s="336">
        <f>'2M - SGS'!M79</f>
        <v>6.2103999999999999E-2</v>
      </c>
      <c r="N79" s="336">
        <f>'2M - SGS'!N79</f>
        <v>0.10395</v>
      </c>
      <c r="O79" s="336">
        <f>'2M - SGS'!O79</f>
        <v>0.107824</v>
      </c>
      <c r="P79" s="336">
        <f>'2M - SGS'!P79</f>
        <v>9.1051999999999994E-2</v>
      </c>
      <c r="Q79" s="336">
        <f>'2M - SGS'!Q79</f>
        <v>7.1135000000000004E-2</v>
      </c>
      <c r="R79" s="336">
        <f>'2M - SGS'!R79</f>
        <v>4.1179E-2</v>
      </c>
      <c r="S79" s="336">
        <f>'2M - SGS'!S79</f>
        <v>4.4423999999999998E-2</v>
      </c>
      <c r="T79" s="336">
        <f>'2M - SGS'!T79</f>
        <v>0.106128</v>
      </c>
      <c r="U79" s="336">
        <f>'2M - SGS'!U79</f>
        <v>0.14288100000000001</v>
      </c>
      <c r="V79" s="336">
        <f>'2M - SGS'!V79</f>
        <v>0.133494</v>
      </c>
      <c r="W79" s="336">
        <f>'2M - SGS'!W79</f>
        <v>5.781E-2</v>
      </c>
      <c r="X79" s="336">
        <f>'2M - SGS'!X79</f>
        <v>3.8018000000000003E-2</v>
      </c>
      <c r="Y79" s="336">
        <f>'2M - SGS'!Y79</f>
        <v>6.2103999999999999E-2</v>
      </c>
      <c r="Z79" s="336">
        <f>'2M - SGS'!Z79</f>
        <v>0.10395</v>
      </c>
      <c r="AA79" s="336">
        <f>'2M - SGS'!AA79</f>
        <v>0.107824</v>
      </c>
      <c r="AC79" s="229">
        <f t="shared" si="55"/>
        <v>0.99999900000000008</v>
      </c>
    </row>
    <row r="80" spans="1:29" ht="15.5" x14ac:dyDescent="0.35">
      <c r="A80" s="787"/>
      <c r="B80" s="13" t="str">
        <f t="shared" si="56"/>
        <v>Cooking</v>
      </c>
      <c r="C80" s="336">
        <f>'2M - SGS'!C80</f>
        <v>8.6096000000000006E-2</v>
      </c>
      <c r="D80" s="336">
        <f>'2M - SGS'!D80</f>
        <v>7.8608999999999998E-2</v>
      </c>
      <c r="E80" s="336">
        <f>'2M - SGS'!E80</f>
        <v>8.1547999999999995E-2</v>
      </c>
      <c r="F80" s="336">
        <f>'2M - SGS'!F80</f>
        <v>7.2947999999999999E-2</v>
      </c>
      <c r="G80" s="336">
        <f>'2M - SGS'!G80</f>
        <v>8.6277000000000006E-2</v>
      </c>
      <c r="H80" s="336">
        <f>'2M - SGS'!H80</f>
        <v>8.3294000000000007E-2</v>
      </c>
      <c r="I80" s="336">
        <f>'2M - SGS'!I80</f>
        <v>8.5859000000000005E-2</v>
      </c>
      <c r="J80" s="336">
        <f>'2M - SGS'!J80</f>
        <v>8.5885000000000003E-2</v>
      </c>
      <c r="K80" s="336">
        <f>'2M - SGS'!K80</f>
        <v>8.3474999999999994E-2</v>
      </c>
      <c r="L80" s="336">
        <f>'2M - SGS'!L80</f>
        <v>8.6262000000000005E-2</v>
      </c>
      <c r="M80" s="336">
        <f>'2M - SGS'!M80</f>
        <v>8.3496000000000001E-2</v>
      </c>
      <c r="N80" s="336">
        <f>'2M - SGS'!N80</f>
        <v>8.6250999999999994E-2</v>
      </c>
      <c r="O80" s="336">
        <f>'2M - SGS'!O80</f>
        <v>8.6096000000000006E-2</v>
      </c>
      <c r="P80" s="336">
        <f>'2M - SGS'!P80</f>
        <v>7.8608999999999998E-2</v>
      </c>
      <c r="Q80" s="336">
        <f>'2M - SGS'!Q80</f>
        <v>8.1547999999999995E-2</v>
      </c>
      <c r="R80" s="336">
        <f>'2M - SGS'!R80</f>
        <v>7.2947999999999999E-2</v>
      </c>
      <c r="S80" s="336">
        <f>'2M - SGS'!S80</f>
        <v>8.6277000000000006E-2</v>
      </c>
      <c r="T80" s="336">
        <f>'2M - SGS'!T80</f>
        <v>8.3294000000000007E-2</v>
      </c>
      <c r="U80" s="336">
        <f>'2M - SGS'!U80</f>
        <v>8.5859000000000005E-2</v>
      </c>
      <c r="V80" s="336">
        <f>'2M - SGS'!V80</f>
        <v>8.5885000000000003E-2</v>
      </c>
      <c r="W80" s="336">
        <f>'2M - SGS'!W80</f>
        <v>8.3474999999999994E-2</v>
      </c>
      <c r="X80" s="336">
        <f>'2M - SGS'!X80</f>
        <v>8.6262000000000005E-2</v>
      </c>
      <c r="Y80" s="336">
        <f>'2M - SGS'!Y80</f>
        <v>8.3496000000000001E-2</v>
      </c>
      <c r="Z80" s="336">
        <f>'2M - SGS'!Z80</f>
        <v>8.6250999999999994E-2</v>
      </c>
      <c r="AA80" s="336">
        <f>'2M - SGS'!AA80</f>
        <v>8.6096000000000006E-2</v>
      </c>
      <c r="AC80" s="229">
        <f t="shared" si="55"/>
        <v>0.99999999999999989</v>
      </c>
    </row>
    <row r="81" spans="1:29" ht="15.5" x14ac:dyDescent="0.35">
      <c r="A81" s="787"/>
      <c r="B81" s="13" t="str">
        <f t="shared" si="56"/>
        <v>Cooling</v>
      </c>
      <c r="C81" s="336">
        <f>'2M - SGS'!C81</f>
        <v>6.0000000000000002E-6</v>
      </c>
      <c r="D81" s="336">
        <f>'2M - SGS'!D81</f>
        <v>2.4699999999999999E-4</v>
      </c>
      <c r="E81" s="336">
        <f>'2M - SGS'!E81</f>
        <v>7.2360000000000002E-3</v>
      </c>
      <c r="F81" s="336">
        <f>'2M - SGS'!F81</f>
        <v>2.1690999999999998E-2</v>
      </c>
      <c r="G81" s="336">
        <f>'2M - SGS'!G81</f>
        <v>6.2979999999999994E-2</v>
      </c>
      <c r="H81" s="336">
        <f>'2M - SGS'!H81</f>
        <v>0.21317</v>
      </c>
      <c r="I81" s="336">
        <f>'2M - SGS'!I81</f>
        <v>0.29002899999999998</v>
      </c>
      <c r="J81" s="336">
        <f>'2M - SGS'!J81</f>
        <v>0.270206</v>
      </c>
      <c r="K81" s="336">
        <f>'2M - SGS'!K81</f>
        <v>0.108695</v>
      </c>
      <c r="L81" s="336">
        <f>'2M - SGS'!L81</f>
        <v>1.9643000000000001E-2</v>
      </c>
      <c r="M81" s="336">
        <f>'2M - SGS'!M81</f>
        <v>6.0299999999999998E-3</v>
      </c>
      <c r="N81" s="336">
        <f>'2M - SGS'!N81</f>
        <v>6.3999999999999997E-5</v>
      </c>
      <c r="O81" s="336">
        <f>'2M - SGS'!O81</f>
        <v>6.0000000000000002E-6</v>
      </c>
      <c r="P81" s="336">
        <f>'2M - SGS'!P81</f>
        <v>2.4699999999999999E-4</v>
      </c>
      <c r="Q81" s="336">
        <f>'2M - SGS'!Q81</f>
        <v>7.2360000000000002E-3</v>
      </c>
      <c r="R81" s="336">
        <f>'2M - SGS'!R81</f>
        <v>2.1690999999999998E-2</v>
      </c>
      <c r="S81" s="336">
        <f>'2M - SGS'!S81</f>
        <v>6.2979999999999994E-2</v>
      </c>
      <c r="T81" s="336">
        <f>'2M - SGS'!T81</f>
        <v>0.21317</v>
      </c>
      <c r="U81" s="336">
        <f>'2M - SGS'!U81</f>
        <v>0.29002899999999998</v>
      </c>
      <c r="V81" s="336">
        <f>'2M - SGS'!V81</f>
        <v>0.270206</v>
      </c>
      <c r="W81" s="336">
        <f>'2M - SGS'!W81</f>
        <v>0.108695</v>
      </c>
      <c r="X81" s="336">
        <f>'2M - SGS'!X81</f>
        <v>1.9643000000000001E-2</v>
      </c>
      <c r="Y81" s="336">
        <f>'2M - SGS'!Y81</f>
        <v>6.0299999999999998E-3</v>
      </c>
      <c r="Z81" s="336">
        <f>'2M - SGS'!Z81</f>
        <v>6.3999999999999997E-5</v>
      </c>
      <c r="AA81" s="336">
        <f>'2M - SGS'!AA81</f>
        <v>6.0000000000000002E-6</v>
      </c>
      <c r="AC81" s="229">
        <f t="shared" si="55"/>
        <v>0.9999969999999998</v>
      </c>
    </row>
    <row r="82" spans="1:29" ht="15.5" x14ac:dyDescent="0.35">
      <c r="A82" s="787"/>
      <c r="B82" s="13" t="str">
        <f t="shared" si="56"/>
        <v>Ext Lighting</v>
      </c>
      <c r="C82" s="336">
        <f>'2M - SGS'!C82</f>
        <v>0.106265</v>
      </c>
      <c r="D82" s="336">
        <f>'2M - SGS'!D82</f>
        <v>8.2161999999999999E-2</v>
      </c>
      <c r="E82" s="336">
        <f>'2M - SGS'!E82</f>
        <v>7.0887000000000006E-2</v>
      </c>
      <c r="F82" s="336">
        <f>'2M - SGS'!F82</f>
        <v>6.8145999999999998E-2</v>
      </c>
      <c r="G82" s="336">
        <f>'2M - SGS'!G82</f>
        <v>8.1852999999999995E-2</v>
      </c>
      <c r="H82" s="336">
        <f>'2M - SGS'!H82</f>
        <v>6.7163E-2</v>
      </c>
      <c r="I82" s="336">
        <f>'2M - SGS'!I82</f>
        <v>8.6751999999999996E-2</v>
      </c>
      <c r="J82" s="336">
        <f>'2M - SGS'!J82</f>
        <v>6.9401000000000004E-2</v>
      </c>
      <c r="K82" s="336">
        <f>'2M - SGS'!K82</f>
        <v>8.2907999999999996E-2</v>
      </c>
      <c r="L82" s="336">
        <f>'2M - SGS'!L82</f>
        <v>0.100507</v>
      </c>
      <c r="M82" s="336">
        <f>'2M - SGS'!M82</f>
        <v>8.7251999999999996E-2</v>
      </c>
      <c r="N82" s="336">
        <f>'2M - SGS'!N82</f>
        <v>9.6703999999999998E-2</v>
      </c>
      <c r="O82" s="336">
        <f>'2M - SGS'!O82</f>
        <v>0.106265</v>
      </c>
      <c r="P82" s="336">
        <f>'2M - SGS'!P82</f>
        <v>8.2161999999999999E-2</v>
      </c>
      <c r="Q82" s="336">
        <f>'2M - SGS'!Q82</f>
        <v>7.0887000000000006E-2</v>
      </c>
      <c r="R82" s="336">
        <f>'2M - SGS'!R82</f>
        <v>6.8145999999999998E-2</v>
      </c>
      <c r="S82" s="336">
        <f>'2M - SGS'!S82</f>
        <v>8.1852999999999995E-2</v>
      </c>
      <c r="T82" s="336">
        <f>'2M - SGS'!T82</f>
        <v>6.7163E-2</v>
      </c>
      <c r="U82" s="336">
        <f>'2M - SGS'!U82</f>
        <v>8.6751999999999996E-2</v>
      </c>
      <c r="V82" s="336">
        <f>'2M - SGS'!V82</f>
        <v>6.9401000000000004E-2</v>
      </c>
      <c r="W82" s="336">
        <f>'2M - SGS'!W82</f>
        <v>8.2907999999999996E-2</v>
      </c>
      <c r="X82" s="336">
        <f>'2M - SGS'!X82</f>
        <v>0.100507</v>
      </c>
      <c r="Y82" s="336">
        <f>'2M - SGS'!Y82</f>
        <v>8.7251999999999996E-2</v>
      </c>
      <c r="Z82" s="336">
        <f>'2M - SGS'!Z82</f>
        <v>9.6703999999999998E-2</v>
      </c>
      <c r="AA82" s="336">
        <f>'2M - SGS'!AA82</f>
        <v>0.106265</v>
      </c>
      <c r="AC82" s="229">
        <f t="shared" si="55"/>
        <v>1</v>
      </c>
    </row>
    <row r="83" spans="1:29" ht="15.5" x14ac:dyDescent="0.35">
      <c r="A83" s="787"/>
      <c r="B83" s="13" t="str">
        <f t="shared" si="56"/>
        <v>Heating</v>
      </c>
      <c r="C83" s="336">
        <f>'2M - SGS'!C83</f>
        <v>0.210397</v>
      </c>
      <c r="D83" s="336">
        <f>'2M - SGS'!D83</f>
        <v>0.17743600000000001</v>
      </c>
      <c r="E83" s="336">
        <f>'2M - SGS'!E83</f>
        <v>0.13192400000000001</v>
      </c>
      <c r="F83" s="336">
        <f>'2M - SGS'!F83</f>
        <v>5.9718E-2</v>
      </c>
      <c r="G83" s="336">
        <f>'2M - SGS'!G83</f>
        <v>2.6769000000000001E-2</v>
      </c>
      <c r="H83" s="336">
        <f>'2M - SGS'!H83</f>
        <v>4.2950000000000002E-3</v>
      </c>
      <c r="I83" s="336">
        <f>'2M - SGS'!I83</f>
        <v>2.895E-3</v>
      </c>
      <c r="J83" s="336">
        <f>'2M - SGS'!J83</f>
        <v>3.4320000000000002E-3</v>
      </c>
      <c r="K83" s="336">
        <f>'2M - SGS'!K83</f>
        <v>9.4020000000000006E-3</v>
      </c>
      <c r="L83" s="336">
        <f>'2M - SGS'!L83</f>
        <v>5.5496999999999998E-2</v>
      </c>
      <c r="M83" s="336">
        <f>'2M - SGS'!M83</f>
        <v>0.115452</v>
      </c>
      <c r="N83" s="336">
        <f>'2M - SGS'!N83</f>
        <v>0.20278099999999999</v>
      </c>
      <c r="O83" s="336">
        <f>'2M - SGS'!O83</f>
        <v>0.210397</v>
      </c>
      <c r="P83" s="336">
        <f>'2M - SGS'!P83</f>
        <v>0.17743600000000001</v>
      </c>
      <c r="Q83" s="336">
        <f>'2M - SGS'!Q83</f>
        <v>0.13192400000000001</v>
      </c>
      <c r="R83" s="336">
        <f>'2M - SGS'!R83</f>
        <v>5.9718E-2</v>
      </c>
      <c r="S83" s="336">
        <f>'2M - SGS'!S83</f>
        <v>2.6769000000000001E-2</v>
      </c>
      <c r="T83" s="336">
        <f>'2M - SGS'!T83</f>
        <v>4.2950000000000002E-3</v>
      </c>
      <c r="U83" s="336">
        <f>'2M - SGS'!U83</f>
        <v>2.895E-3</v>
      </c>
      <c r="V83" s="336">
        <f>'2M - SGS'!V83</f>
        <v>3.4320000000000002E-3</v>
      </c>
      <c r="W83" s="336">
        <f>'2M - SGS'!W83</f>
        <v>9.4020000000000006E-3</v>
      </c>
      <c r="X83" s="336">
        <f>'2M - SGS'!X83</f>
        <v>5.5496999999999998E-2</v>
      </c>
      <c r="Y83" s="336">
        <f>'2M - SGS'!Y83</f>
        <v>0.115452</v>
      </c>
      <c r="Z83" s="336">
        <f>'2M - SGS'!Z83</f>
        <v>0.20278099999999999</v>
      </c>
      <c r="AA83" s="336">
        <f>'2M - SGS'!AA83</f>
        <v>0.210397</v>
      </c>
      <c r="AC83" s="229">
        <f t="shared" si="55"/>
        <v>0.99999800000000016</v>
      </c>
    </row>
    <row r="84" spans="1:29" ht="15.5" x14ac:dyDescent="0.35">
      <c r="A84" s="787"/>
      <c r="B84" s="13" t="str">
        <f t="shared" si="56"/>
        <v>HVAC</v>
      </c>
      <c r="C84" s="336">
        <f>'2M - SGS'!C84</f>
        <v>0.107824</v>
      </c>
      <c r="D84" s="336">
        <f>'2M - SGS'!D84</f>
        <v>9.1051999999999994E-2</v>
      </c>
      <c r="E84" s="336">
        <f>'2M - SGS'!E84</f>
        <v>7.1135000000000004E-2</v>
      </c>
      <c r="F84" s="336">
        <f>'2M - SGS'!F84</f>
        <v>4.1179E-2</v>
      </c>
      <c r="G84" s="336">
        <f>'2M - SGS'!G84</f>
        <v>4.4423999999999998E-2</v>
      </c>
      <c r="H84" s="336">
        <f>'2M - SGS'!H84</f>
        <v>0.106128</v>
      </c>
      <c r="I84" s="336">
        <f>'2M - SGS'!I84</f>
        <v>0.14288100000000001</v>
      </c>
      <c r="J84" s="336">
        <f>'2M - SGS'!J84</f>
        <v>0.133494</v>
      </c>
      <c r="K84" s="336">
        <f>'2M - SGS'!K84</f>
        <v>5.781E-2</v>
      </c>
      <c r="L84" s="336">
        <f>'2M - SGS'!L84</f>
        <v>3.8018000000000003E-2</v>
      </c>
      <c r="M84" s="336">
        <f>'2M - SGS'!M84</f>
        <v>6.2103999999999999E-2</v>
      </c>
      <c r="N84" s="336">
        <f>'2M - SGS'!N84</f>
        <v>0.10395</v>
      </c>
      <c r="O84" s="336">
        <f>'2M - SGS'!O84</f>
        <v>0.107824</v>
      </c>
      <c r="P84" s="336">
        <f>'2M - SGS'!P84</f>
        <v>9.1051999999999994E-2</v>
      </c>
      <c r="Q84" s="336">
        <f>'2M - SGS'!Q84</f>
        <v>7.1135000000000004E-2</v>
      </c>
      <c r="R84" s="336">
        <f>'2M - SGS'!R84</f>
        <v>4.1179E-2</v>
      </c>
      <c r="S84" s="336">
        <f>'2M - SGS'!S84</f>
        <v>4.4423999999999998E-2</v>
      </c>
      <c r="T84" s="336">
        <f>'2M - SGS'!T84</f>
        <v>0.106128</v>
      </c>
      <c r="U84" s="336">
        <f>'2M - SGS'!U84</f>
        <v>0.14288100000000001</v>
      </c>
      <c r="V84" s="336">
        <f>'2M - SGS'!V84</f>
        <v>0.133494</v>
      </c>
      <c r="W84" s="336">
        <f>'2M - SGS'!W84</f>
        <v>5.781E-2</v>
      </c>
      <c r="X84" s="336">
        <f>'2M - SGS'!X84</f>
        <v>3.8018000000000003E-2</v>
      </c>
      <c r="Y84" s="336">
        <f>'2M - SGS'!Y84</f>
        <v>6.2103999999999999E-2</v>
      </c>
      <c r="Z84" s="336">
        <f>'2M - SGS'!Z84</f>
        <v>0.10395</v>
      </c>
      <c r="AA84" s="336">
        <f>'2M - SGS'!AA84</f>
        <v>0.107824</v>
      </c>
      <c r="AC84" s="229">
        <f t="shared" si="55"/>
        <v>0.99999900000000008</v>
      </c>
    </row>
    <row r="85" spans="1:29" ht="15.5" x14ac:dyDescent="0.35">
      <c r="A85" s="787"/>
      <c r="B85" s="13" t="str">
        <f t="shared" si="56"/>
        <v>Lighting</v>
      </c>
      <c r="C85" s="336">
        <f>'2M - SGS'!C85</f>
        <v>9.3563999999999994E-2</v>
      </c>
      <c r="D85" s="336">
        <f>'2M - SGS'!D85</f>
        <v>7.2162000000000004E-2</v>
      </c>
      <c r="E85" s="336">
        <f>'2M - SGS'!E85</f>
        <v>7.8372999999999998E-2</v>
      </c>
      <c r="F85" s="336">
        <f>'2M - SGS'!F85</f>
        <v>7.6534000000000005E-2</v>
      </c>
      <c r="G85" s="336">
        <f>'2M - SGS'!G85</f>
        <v>9.4246999999999997E-2</v>
      </c>
      <c r="H85" s="336">
        <f>'2M - SGS'!H85</f>
        <v>7.5599E-2</v>
      </c>
      <c r="I85" s="336">
        <f>'2M - SGS'!I85</f>
        <v>9.6199999999999994E-2</v>
      </c>
      <c r="J85" s="336">
        <f>'2M - SGS'!J85</f>
        <v>7.7077999999999994E-2</v>
      </c>
      <c r="K85" s="336">
        <f>'2M - SGS'!K85</f>
        <v>8.1374000000000002E-2</v>
      </c>
      <c r="L85" s="336">
        <f>'2M - SGS'!L85</f>
        <v>9.4072000000000003E-2</v>
      </c>
      <c r="M85" s="336">
        <f>'2M - SGS'!M85</f>
        <v>7.6706999999999997E-2</v>
      </c>
      <c r="N85" s="336">
        <f>'2M - SGS'!N85</f>
        <v>8.4089999999999998E-2</v>
      </c>
      <c r="O85" s="336">
        <f>'2M - SGS'!O85</f>
        <v>9.3563999999999994E-2</v>
      </c>
      <c r="P85" s="336">
        <f>'2M - SGS'!P85</f>
        <v>7.2162000000000004E-2</v>
      </c>
      <c r="Q85" s="336">
        <f>'2M - SGS'!Q85</f>
        <v>7.8372999999999998E-2</v>
      </c>
      <c r="R85" s="336">
        <f>'2M - SGS'!R85</f>
        <v>7.6534000000000005E-2</v>
      </c>
      <c r="S85" s="336">
        <f>'2M - SGS'!S85</f>
        <v>9.4246999999999997E-2</v>
      </c>
      <c r="T85" s="336">
        <f>'2M - SGS'!T85</f>
        <v>7.5599E-2</v>
      </c>
      <c r="U85" s="336">
        <f>'2M - SGS'!U85</f>
        <v>9.6199999999999994E-2</v>
      </c>
      <c r="V85" s="336">
        <f>'2M - SGS'!V85</f>
        <v>7.7077999999999994E-2</v>
      </c>
      <c r="W85" s="336">
        <f>'2M - SGS'!W85</f>
        <v>8.1374000000000002E-2</v>
      </c>
      <c r="X85" s="336">
        <f>'2M - SGS'!X85</f>
        <v>9.4072000000000003E-2</v>
      </c>
      <c r="Y85" s="336">
        <f>'2M - SGS'!Y85</f>
        <v>7.6706999999999997E-2</v>
      </c>
      <c r="Z85" s="336">
        <f>'2M - SGS'!Z85</f>
        <v>8.4089999999999998E-2</v>
      </c>
      <c r="AA85" s="336">
        <f>'2M - SGS'!AA85</f>
        <v>9.3563999999999994E-2</v>
      </c>
      <c r="AC85" s="229">
        <f t="shared" si="55"/>
        <v>1</v>
      </c>
    </row>
    <row r="86" spans="1:29" ht="15.5" x14ac:dyDescent="0.35">
      <c r="A86" s="787"/>
      <c r="B86" s="13" t="str">
        <f t="shared" si="56"/>
        <v>Miscellaneous</v>
      </c>
      <c r="C86" s="336">
        <f>'2M - SGS'!C86</f>
        <v>8.5109000000000004E-2</v>
      </c>
      <c r="D86" s="336">
        <f>'2M - SGS'!D86</f>
        <v>7.7715000000000006E-2</v>
      </c>
      <c r="E86" s="336">
        <f>'2M - SGS'!E86</f>
        <v>8.6136000000000004E-2</v>
      </c>
      <c r="F86" s="336">
        <f>'2M - SGS'!F86</f>
        <v>7.9796000000000006E-2</v>
      </c>
      <c r="G86" s="336">
        <f>'2M - SGS'!G86</f>
        <v>8.5334999999999994E-2</v>
      </c>
      <c r="H86" s="336">
        <f>'2M - SGS'!H86</f>
        <v>8.1994999999999998E-2</v>
      </c>
      <c r="I86" s="336">
        <f>'2M - SGS'!I86</f>
        <v>8.4098999999999993E-2</v>
      </c>
      <c r="J86" s="336">
        <f>'2M - SGS'!J86</f>
        <v>8.4198999999999996E-2</v>
      </c>
      <c r="K86" s="336">
        <f>'2M - SGS'!K86</f>
        <v>8.2512000000000002E-2</v>
      </c>
      <c r="L86" s="336">
        <f>'2M - SGS'!L86</f>
        <v>8.5277000000000006E-2</v>
      </c>
      <c r="M86" s="336">
        <f>'2M - SGS'!M86</f>
        <v>8.2588999999999996E-2</v>
      </c>
      <c r="N86" s="336">
        <f>'2M - SGS'!N86</f>
        <v>8.5237999999999994E-2</v>
      </c>
      <c r="O86" s="336">
        <f>'2M - SGS'!O86</f>
        <v>8.5109000000000004E-2</v>
      </c>
      <c r="P86" s="336">
        <f>'2M - SGS'!P86</f>
        <v>7.7715000000000006E-2</v>
      </c>
      <c r="Q86" s="336">
        <f>'2M - SGS'!Q86</f>
        <v>8.6136000000000004E-2</v>
      </c>
      <c r="R86" s="336">
        <f>'2M - SGS'!R86</f>
        <v>7.9796000000000006E-2</v>
      </c>
      <c r="S86" s="336">
        <f>'2M - SGS'!S86</f>
        <v>8.5334999999999994E-2</v>
      </c>
      <c r="T86" s="336">
        <f>'2M - SGS'!T86</f>
        <v>8.1994999999999998E-2</v>
      </c>
      <c r="U86" s="336">
        <f>'2M - SGS'!U86</f>
        <v>8.4098999999999993E-2</v>
      </c>
      <c r="V86" s="336">
        <f>'2M - SGS'!V86</f>
        <v>8.4198999999999996E-2</v>
      </c>
      <c r="W86" s="336">
        <f>'2M - SGS'!W86</f>
        <v>8.2512000000000002E-2</v>
      </c>
      <c r="X86" s="336">
        <f>'2M - SGS'!X86</f>
        <v>8.5277000000000006E-2</v>
      </c>
      <c r="Y86" s="336">
        <f>'2M - SGS'!Y86</f>
        <v>8.2588999999999996E-2</v>
      </c>
      <c r="Z86" s="336">
        <f>'2M - SGS'!Z86</f>
        <v>8.5237999999999994E-2</v>
      </c>
      <c r="AA86" s="336">
        <f>'2M - SGS'!AA86</f>
        <v>8.5109000000000004E-2</v>
      </c>
      <c r="AC86" s="229">
        <f t="shared" si="55"/>
        <v>1.0000000000000002</v>
      </c>
    </row>
    <row r="87" spans="1:29" ht="15.5" x14ac:dyDescent="0.35">
      <c r="A87" s="787"/>
      <c r="B87" s="13" t="str">
        <f t="shared" si="56"/>
        <v>Motors</v>
      </c>
      <c r="C87" s="336">
        <f>'2M - SGS'!C87</f>
        <v>8.5109000000000004E-2</v>
      </c>
      <c r="D87" s="336">
        <f>'2M - SGS'!D87</f>
        <v>7.7715000000000006E-2</v>
      </c>
      <c r="E87" s="336">
        <f>'2M - SGS'!E87</f>
        <v>8.6136000000000004E-2</v>
      </c>
      <c r="F87" s="336">
        <f>'2M - SGS'!F87</f>
        <v>7.9796000000000006E-2</v>
      </c>
      <c r="G87" s="336">
        <f>'2M - SGS'!G87</f>
        <v>8.5334999999999994E-2</v>
      </c>
      <c r="H87" s="336">
        <f>'2M - SGS'!H87</f>
        <v>8.1994999999999998E-2</v>
      </c>
      <c r="I87" s="336">
        <f>'2M - SGS'!I87</f>
        <v>8.4098999999999993E-2</v>
      </c>
      <c r="J87" s="336">
        <f>'2M - SGS'!J87</f>
        <v>8.4198999999999996E-2</v>
      </c>
      <c r="K87" s="336">
        <f>'2M - SGS'!K87</f>
        <v>8.2512000000000002E-2</v>
      </c>
      <c r="L87" s="336">
        <f>'2M - SGS'!L87</f>
        <v>8.5277000000000006E-2</v>
      </c>
      <c r="M87" s="336">
        <f>'2M - SGS'!M87</f>
        <v>8.2588999999999996E-2</v>
      </c>
      <c r="N87" s="336">
        <f>'2M - SGS'!N87</f>
        <v>8.5237999999999994E-2</v>
      </c>
      <c r="O87" s="336">
        <f>'2M - SGS'!O87</f>
        <v>8.5109000000000004E-2</v>
      </c>
      <c r="P87" s="336">
        <f>'2M - SGS'!P87</f>
        <v>7.7715000000000006E-2</v>
      </c>
      <c r="Q87" s="336">
        <f>'2M - SGS'!Q87</f>
        <v>8.6136000000000004E-2</v>
      </c>
      <c r="R87" s="336">
        <f>'2M - SGS'!R87</f>
        <v>7.9796000000000006E-2</v>
      </c>
      <c r="S87" s="336">
        <f>'2M - SGS'!S87</f>
        <v>8.5334999999999994E-2</v>
      </c>
      <c r="T87" s="336">
        <f>'2M - SGS'!T87</f>
        <v>8.1994999999999998E-2</v>
      </c>
      <c r="U87" s="336">
        <f>'2M - SGS'!U87</f>
        <v>8.4098999999999993E-2</v>
      </c>
      <c r="V87" s="336">
        <f>'2M - SGS'!V87</f>
        <v>8.4198999999999996E-2</v>
      </c>
      <c r="W87" s="336">
        <f>'2M - SGS'!W87</f>
        <v>8.2512000000000002E-2</v>
      </c>
      <c r="X87" s="336">
        <f>'2M - SGS'!X87</f>
        <v>8.5277000000000006E-2</v>
      </c>
      <c r="Y87" s="336">
        <f>'2M - SGS'!Y87</f>
        <v>8.2588999999999996E-2</v>
      </c>
      <c r="Z87" s="336">
        <f>'2M - SGS'!Z87</f>
        <v>8.5237999999999994E-2</v>
      </c>
      <c r="AA87" s="336">
        <f>'2M - SGS'!AA87</f>
        <v>8.5109000000000004E-2</v>
      </c>
      <c r="AC87" s="229">
        <f t="shared" si="55"/>
        <v>1.0000000000000002</v>
      </c>
    </row>
    <row r="88" spans="1:29" ht="15.5" x14ac:dyDescent="0.35">
      <c r="A88" s="787"/>
      <c r="B88" s="13" t="str">
        <f t="shared" si="56"/>
        <v>Process</v>
      </c>
      <c r="C88" s="336">
        <f>'2M - SGS'!C88</f>
        <v>8.5109000000000004E-2</v>
      </c>
      <c r="D88" s="336">
        <f>'2M - SGS'!D88</f>
        <v>7.7715000000000006E-2</v>
      </c>
      <c r="E88" s="336">
        <f>'2M - SGS'!E88</f>
        <v>8.6136000000000004E-2</v>
      </c>
      <c r="F88" s="336">
        <f>'2M - SGS'!F88</f>
        <v>7.9796000000000006E-2</v>
      </c>
      <c r="G88" s="336">
        <f>'2M - SGS'!G88</f>
        <v>8.5334999999999994E-2</v>
      </c>
      <c r="H88" s="336">
        <f>'2M - SGS'!H88</f>
        <v>8.1994999999999998E-2</v>
      </c>
      <c r="I88" s="336">
        <f>'2M - SGS'!I88</f>
        <v>8.4098999999999993E-2</v>
      </c>
      <c r="J88" s="336">
        <f>'2M - SGS'!J88</f>
        <v>8.4198999999999996E-2</v>
      </c>
      <c r="K88" s="336">
        <f>'2M - SGS'!K88</f>
        <v>8.2512000000000002E-2</v>
      </c>
      <c r="L88" s="336">
        <f>'2M - SGS'!L88</f>
        <v>8.5277000000000006E-2</v>
      </c>
      <c r="M88" s="336">
        <f>'2M - SGS'!M88</f>
        <v>8.2588999999999996E-2</v>
      </c>
      <c r="N88" s="336">
        <f>'2M - SGS'!N88</f>
        <v>8.5237999999999994E-2</v>
      </c>
      <c r="O88" s="336">
        <f>'2M - SGS'!O88</f>
        <v>8.5109000000000004E-2</v>
      </c>
      <c r="P88" s="336">
        <f>'2M - SGS'!P88</f>
        <v>7.7715000000000006E-2</v>
      </c>
      <c r="Q88" s="336">
        <f>'2M - SGS'!Q88</f>
        <v>8.6136000000000004E-2</v>
      </c>
      <c r="R88" s="336">
        <f>'2M - SGS'!R88</f>
        <v>7.9796000000000006E-2</v>
      </c>
      <c r="S88" s="336">
        <f>'2M - SGS'!S88</f>
        <v>8.5334999999999994E-2</v>
      </c>
      <c r="T88" s="336">
        <f>'2M - SGS'!T88</f>
        <v>8.1994999999999998E-2</v>
      </c>
      <c r="U88" s="336">
        <f>'2M - SGS'!U88</f>
        <v>8.4098999999999993E-2</v>
      </c>
      <c r="V88" s="336">
        <f>'2M - SGS'!V88</f>
        <v>8.4198999999999996E-2</v>
      </c>
      <c r="W88" s="336">
        <f>'2M - SGS'!W88</f>
        <v>8.2512000000000002E-2</v>
      </c>
      <c r="X88" s="336">
        <f>'2M - SGS'!X88</f>
        <v>8.5277000000000006E-2</v>
      </c>
      <c r="Y88" s="336">
        <f>'2M - SGS'!Y88</f>
        <v>8.2588999999999996E-2</v>
      </c>
      <c r="Z88" s="336">
        <f>'2M - SGS'!Z88</f>
        <v>8.5237999999999994E-2</v>
      </c>
      <c r="AA88" s="336">
        <f>'2M - SGS'!AA88</f>
        <v>8.5109000000000004E-2</v>
      </c>
      <c r="AC88" s="229">
        <f t="shared" si="55"/>
        <v>1.0000000000000002</v>
      </c>
    </row>
    <row r="89" spans="1:29" ht="15.5" x14ac:dyDescent="0.35">
      <c r="A89" s="787"/>
      <c r="B89" s="13" t="str">
        <f t="shared" si="56"/>
        <v>Refrigeration</v>
      </c>
      <c r="C89" s="336">
        <f>'2M - SGS'!C89</f>
        <v>8.3486000000000005E-2</v>
      </c>
      <c r="D89" s="336">
        <f>'2M - SGS'!D89</f>
        <v>7.6158000000000003E-2</v>
      </c>
      <c r="E89" s="336">
        <f>'2M - SGS'!E89</f>
        <v>8.3346000000000003E-2</v>
      </c>
      <c r="F89" s="336">
        <f>'2M - SGS'!F89</f>
        <v>8.0782999999999994E-2</v>
      </c>
      <c r="G89" s="336">
        <f>'2M - SGS'!G89</f>
        <v>8.5133E-2</v>
      </c>
      <c r="H89" s="336">
        <f>'2M - SGS'!H89</f>
        <v>8.4294999999999995E-2</v>
      </c>
      <c r="I89" s="336">
        <f>'2M - SGS'!I89</f>
        <v>8.7456999999999993E-2</v>
      </c>
      <c r="J89" s="336">
        <f>'2M - SGS'!J89</f>
        <v>8.7230000000000002E-2</v>
      </c>
      <c r="K89" s="336">
        <f>'2M - SGS'!K89</f>
        <v>8.3319000000000004E-2</v>
      </c>
      <c r="L89" s="336">
        <f>'2M - SGS'!L89</f>
        <v>8.4562999999999999E-2</v>
      </c>
      <c r="M89" s="336">
        <f>'2M - SGS'!M89</f>
        <v>8.1112000000000004E-2</v>
      </c>
      <c r="N89" s="336">
        <f>'2M - SGS'!N89</f>
        <v>8.3118999999999998E-2</v>
      </c>
      <c r="O89" s="336">
        <f>'2M - SGS'!O89</f>
        <v>8.3486000000000005E-2</v>
      </c>
      <c r="P89" s="336">
        <f>'2M - SGS'!P89</f>
        <v>7.6158000000000003E-2</v>
      </c>
      <c r="Q89" s="336">
        <f>'2M - SGS'!Q89</f>
        <v>8.3346000000000003E-2</v>
      </c>
      <c r="R89" s="336">
        <f>'2M - SGS'!R89</f>
        <v>8.0782999999999994E-2</v>
      </c>
      <c r="S89" s="336">
        <f>'2M - SGS'!S89</f>
        <v>8.5133E-2</v>
      </c>
      <c r="T89" s="336">
        <f>'2M - SGS'!T89</f>
        <v>8.4294999999999995E-2</v>
      </c>
      <c r="U89" s="336">
        <f>'2M - SGS'!U89</f>
        <v>8.7456999999999993E-2</v>
      </c>
      <c r="V89" s="336">
        <f>'2M - SGS'!V89</f>
        <v>8.7230000000000002E-2</v>
      </c>
      <c r="W89" s="336">
        <f>'2M - SGS'!W89</f>
        <v>8.3319000000000004E-2</v>
      </c>
      <c r="X89" s="336">
        <f>'2M - SGS'!X89</f>
        <v>8.4562999999999999E-2</v>
      </c>
      <c r="Y89" s="336">
        <f>'2M - SGS'!Y89</f>
        <v>8.1112000000000004E-2</v>
      </c>
      <c r="Z89" s="336">
        <f>'2M - SGS'!Z89</f>
        <v>8.3118999999999998E-2</v>
      </c>
      <c r="AA89" s="336">
        <f>'2M - SGS'!AA89</f>
        <v>8.3486000000000005E-2</v>
      </c>
      <c r="AC89" s="229">
        <f t="shared" si="55"/>
        <v>1.0000010000000001</v>
      </c>
    </row>
    <row r="90" spans="1:29" ht="16" thickBot="1" x14ac:dyDescent="0.4">
      <c r="A90" s="788"/>
      <c r="B90" s="14" t="str">
        <f t="shared" si="56"/>
        <v>Water Heating</v>
      </c>
      <c r="C90" s="341">
        <f>'2M - SGS'!C90</f>
        <v>0.108255</v>
      </c>
      <c r="D90" s="341">
        <f>'2M - SGS'!D90</f>
        <v>9.1078000000000006E-2</v>
      </c>
      <c r="E90" s="341">
        <f>'2M - SGS'!E90</f>
        <v>8.5239999999999996E-2</v>
      </c>
      <c r="F90" s="341">
        <f>'2M - SGS'!F90</f>
        <v>7.2980000000000003E-2</v>
      </c>
      <c r="G90" s="341">
        <f>'2M - SGS'!G90</f>
        <v>7.9849000000000003E-2</v>
      </c>
      <c r="H90" s="341">
        <f>'2M - SGS'!H90</f>
        <v>7.2720999999999994E-2</v>
      </c>
      <c r="I90" s="341">
        <f>'2M - SGS'!I90</f>
        <v>7.4929999999999997E-2</v>
      </c>
      <c r="J90" s="341">
        <f>'2M - SGS'!J90</f>
        <v>7.5861999999999999E-2</v>
      </c>
      <c r="K90" s="341">
        <f>'2M - SGS'!K90</f>
        <v>7.5733999999999996E-2</v>
      </c>
      <c r="L90" s="341">
        <f>'2M - SGS'!L90</f>
        <v>8.2808000000000007E-2</v>
      </c>
      <c r="M90" s="341">
        <f>'2M - SGS'!M90</f>
        <v>8.6345000000000005E-2</v>
      </c>
      <c r="N90" s="341">
        <f>'2M - SGS'!N90</f>
        <v>9.4200000000000006E-2</v>
      </c>
      <c r="O90" s="341">
        <f>'2M - SGS'!O90</f>
        <v>0.108255</v>
      </c>
      <c r="P90" s="341">
        <f>'2M - SGS'!P90</f>
        <v>9.1078000000000006E-2</v>
      </c>
      <c r="Q90" s="341">
        <f>'2M - SGS'!Q90</f>
        <v>8.5239999999999996E-2</v>
      </c>
      <c r="R90" s="341">
        <f>'2M - SGS'!R90</f>
        <v>7.2980000000000003E-2</v>
      </c>
      <c r="S90" s="341">
        <f>'2M - SGS'!S90</f>
        <v>7.9849000000000003E-2</v>
      </c>
      <c r="T90" s="341">
        <f>'2M - SGS'!T90</f>
        <v>7.2720999999999994E-2</v>
      </c>
      <c r="U90" s="341">
        <f>'2M - SGS'!U90</f>
        <v>7.4929999999999997E-2</v>
      </c>
      <c r="V90" s="341">
        <f>'2M - SGS'!V90</f>
        <v>7.5861999999999999E-2</v>
      </c>
      <c r="W90" s="341">
        <f>'2M - SGS'!W90</f>
        <v>7.5733999999999996E-2</v>
      </c>
      <c r="X90" s="341">
        <f>'2M - SGS'!X90</f>
        <v>8.2808000000000007E-2</v>
      </c>
      <c r="Y90" s="341">
        <f>'2M - SGS'!Y90</f>
        <v>8.6345000000000005E-2</v>
      </c>
      <c r="Z90" s="341">
        <f>'2M - SGS'!Z90</f>
        <v>9.4200000000000006E-2</v>
      </c>
      <c r="AA90" s="341">
        <f>'2M - SGS'!AA90</f>
        <v>0.108255</v>
      </c>
      <c r="AC90" s="229">
        <f t="shared" si="55"/>
        <v>1.0000020000000001</v>
      </c>
    </row>
    <row r="91" spans="1:29" ht="15" thickBot="1" x14ac:dyDescent="0.4">
      <c r="AC91" s="213" t="s">
        <v>192</v>
      </c>
    </row>
    <row r="92" spans="1:29" ht="15" customHeight="1" thickBot="1" x14ac:dyDescent="0.4">
      <c r="A92" s="808" t="s">
        <v>28</v>
      </c>
      <c r="B92" s="287" t="s">
        <v>32</v>
      </c>
      <c r="C92" s="156">
        <f>C$4</f>
        <v>44562</v>
      </c>
      <c r="D92" s="156">
        <f t="shared" ref="D92:AA92" si="57">D$4</f>
        <v>44593</v>
      </c>
      <c r="E92" s="156">
        <f t="shared" si="57"/>
        <v>44621</v>
      </c>
      <c r="F92" s="156">
        <f t="shared" si="57"/>
        <v>44652</v>
      </c>
      <c r="G92" s="156">
        <f t="shared" si="57"/>
        <v>44682</v>
      </c>
      <c r="H92" s="156">
        <f t="shared" si="57"/>
        <v>44713</v>
      </c>
      <c r="I92" s="156">
        <f t="shared" si="57"/>
        <v>44743</v>
      </c>
      <c r="J92" s="156">
        <f t="shared" si="57"/>
        <v>44774</v>
      </c>
      <c r="K92" s="156">
        <f t="shared" si="57"/>
        <v>44805</v>
      </c>
      <c r="L92" s="156">
        <f t="shared" si="57"/>
        <v>44835</v>
      </c>
      <c r="M92" s="156">
        <f t="shared" si="57"/>
        <v>44866</v>
      </c>
      <c r="N92" s="156">
        <f t="shared" si="57"/>
        <v>44896</v>
      </c>
      <c r="O92" s="156">
        <f t="shared" si="57"/>
        <v>44927</v>
      </c>
      <c r="P92" s="156">
        <f t="shared" si="57"/>
        <v>44958</v>
      </c>
      <c r="Q92" s="156">
        <f t="shared" si="57"/>
        <v>44986</v>
      </c>
      <c r="R92" s="156">
        <f t="shared" si="57"/>
        <v>45017</v>
      </c>
      <c r="S92" s="156">
        <f t="shared" si="57"/>
        <v>45047</v>
      </c>
      <c r="T92" s="156">
        <f t="shared" si="57"/>
        <v>45078</v>
      </c>
      <c r="U92" s="156">
        <f t="shared" si="57"/>
        <v>45108</v>
      </c>
      <c r="V92" s="156">
        <f t="shared" si="57"/>
        <v>45139</v>
      </c>
      <c r="W92" s="156">
        <f t="shared" si="57"/>
        <v>45170</v>
      </c>
      <c r="X92" s="156">
        <f t="shared" si="57"/>
        <v>45200</v>
      </c>
      <c r="Y92" s="156">
        <f t="shared" si="57"/>
        <v>45231</v>
      </c>
      <c r="Z92" s="156">
        <f t="shared" si="57"/>
        <v>45261</v>
      </c>
      <c r="AA92" s="156">
        <f t="shared" si="57"/>
        <v>45292</v>
      </c>
    </row>
    <row r="93" spans="1:29" ht="15.75" customHeight="1" x14ac:dyDescent="0.35">
      <c r="A93" s="809"/>
      <c r="B93" s="11" t="str">
        <f>B78</f>
        <v>Air Comp</v>
      </c>
      <c r="C93" s="321">
        <f>'4M - SPS'!C93</f>
        <v>3.2612000000000002E-2</v>
      </c>
      <c r="D93" s="321">
        <f>'4M - SPS'!D93</f>
        <v>3.3308999999999998E-2</v>
      </c>
      <c r="E93" s="570">
        <f>'4M - SPS'!E93</f>
        <v>3.8302999999999997E-2</v>
      </c>
      <c r="F93" s="570">
        <f>'4M - SPS'!F93</f>
        <v>3.9909E-2</v>
      </c>
      <c r="G93" s="570">
        <f>'4M - SPS'!G93</f>
        <v>4.1751999999999997E-2</v>
      </c>
      <c r="H93" s="570">
        <f>'4M - SPS'!H93</f>
        <v>7.5856000000000007E-2</v>
      </c>
      <c r="I93" s="570">
        <f>'4M - SPS'!I93</f>
        <v>7.2593000000000005E-2</v>
      </c>
      <c r="J93" s="570">
        <f>'4M - SPS'!J93</f>
        <v>7.3981000000000005E-2</v>
      </c>
      <c r="K93" s="570">
        <f>'4M - SPS'!K93</f>
        <v>7.2085999999999997E-2</v>
      </c>
      <c r="L93" s="570">
        <f>'4M - SPS'!L93</f>
        <v>4.0321999999999997E-2</v>
      </c>
      <c r="M93" s="570">
        <f>'4M - SPS'!M93</f>
        <v>4.0529999999999997E-2</v>
      </c>
      <c r="N93" s="570">
        <f>'4M - SPS'!N93</f>
        <v>3.7974000000000001E-2</v>
      </c>
      <c r="O93" s="570">
        <f>'4M - SPS'!O93</f>
        <v>3.7862E-2</v>
      </c>
      <c r="P93" s="570">
        <f>'4M - SPS'!P93</f>
        <v>3.8269999999999998E-2</v>
      </c>
      <c r="Q93" s="570">
        <f>'4M - SPS'!Q93</f>
        <v>3.8302999999999997E-2</v>
      </c>
      <c r="R93" s="570">
        <f>'4M - SPS'!R93</f>
        <v>3.9909E-2</v>
      </c>
      <c r="S93" s="570">
        <f>'4M - SPS'!S93</f>
        <v>4.1751999999999997E-2</v>
      </c>
      <c r="T93" s="570">
        <f>'4M - SPS'!T93</f>
        <v>7.5856000000000007E-2</v>
      </c>
      <c r="U93" s="570">
        <f>'4M - SPS'!U93</f>
        <v>7.2593000000000005E-2</v>
      </c>
      <c r="V93" s="570">
        <f>'4M - SPS'!V93</f>
        <v>7.3981000000000005E-2</v>
      </c>
      <c r="W93" s="570">
        <f>'4M - SPS'!W93</f>
        <v>7.2085999999999997E-2</v>
      </c>
      <c r="X93" s="570">
        <f>'4M - SPS'!X93</f>
        <v>4.0321999999999997E-2</v>
      </c>
      <c r="Y93" s="570">
        <f>'4M - SPS'!Y93</f>
        <v>4.0529999999999997E-2</v>
      </c>
      <c r="Z93" s="570">
        <f>'4M - SPS'!Z93</f>
        <v>3.7974000000000001E-2</v>
      </c>
      <c r="AA93" s="570">
        <f>'4M - SPS'!AA93</f>
        <v>3.7862E-2</v>
      </c>
      <c r="AC93" s="213" t="s">
        <v>193</v>
      </c>
    </row>
    <row r="94" spans="1:29" x14ac:dyDescent="0.35">
      <c r="A94" s="809"/>
      <c r="B94" s="11" t="str">
        <f t="shared" ref="B94:B105" si="58">B79</f>
        <v>Building Shell</v>
      </c>
      <c r="C94" s="321">
        <f>'4M - SPS'!C94</f>
        <v>3.8338999999999998E-2</v>
      </c>
      <c r="D94" s="321">
        <f>'4M - SPS'!D94</f>
        <v>3.7275999999999997E-2</v>
      </c>
      <c r="E94" s="570">
        <f>'4M - SPS'!E94</f>
        <v>4.3881000000000003E-2</v>
      </c>
      <c r="F94" s="570">
        <f>'4M - SPS'!F94</f>
        <v>4.3124000000000003E-2</v>
      </c>
      <c r="G94" s="570">
        <f>'4M - SPS'!G94</f>
        <v>4.9966999999999998E-2</v>
      </c>
      <c r="H94" s="570">
        <f>'4M - SPS'!H94</f>
        <v>9.9684999999999996E-2</v>
      </c>
      <c r="I94" s="570">
        <f>'4M - SPS'!I94</f>
        <v>8.9771000000000004E-2</v>
      </c>
      <c r="J94" s="570">
        <f>'4M - SPS'!J94</f>
        <v>9.5051999999999998E-2</v>
      </c>
      <c r="K94" s="570">
        <f>'4M - SPS'!K94</f>
        <v>9.6575999999999995E-2</v>
      </c>
      <c r="L94" s="570">
        <f>'4M - SPS'!L94</f>
        <v>4.6002000000000001E-2</v>
      </c>
      <c r="M94" s="570">
        <f>'4M - SPS'!M94</f>
        <v>4.4788000000000001E-2</v>
      </c>
      <c r="N94" s="570">
        <f>'4M - SPS'!N94</f>
        <v>4.3464999999999997E-2</v>
      </c>
      <c r="O94" s="570">
        <f>'4M - SPS'!O94</f>
        <v>4.4257999999999999E-2</v>
      </c>
      <c r="P94" s="570">
        <f>'4M - SPS'!P94</f>
        <v>4.3583999999999998E-2</v>
      </c>
      <c r="Q94" s="570">
        <f>'4M - SPS'!Q94</f>
        <v>4.3881000000000003E-2</v>
      </c>
      <c r="R94" s="570">
        <f>'4M - SPS'!R94</f>
        <v>4.3124000000000003E-2</v>
      </c>
      <c r="S94" s="570">
        <f>'4M - SPS'!S94</f>
        <v>4.9966999999999998E-2</v>
      </c>
      <c r="T94" s="570">
        <f>'4M - SPS'!T94</f>
        <v>9.9684999999999996E-2</v>
      </c>
      <c r="U94" s="570">
        <f>'4M - SPS'!U94</f>
        <v>8.9771000000000004E-2</v>
      </c>
      <c r="V94" s="570">
        <f>'4M - SPS'!V94</f>
        <v>9.5051999999999998E-2</v>
      </c>
      <c r="W94" s="570">
        <f>'4M - SPS'!W94</f>
        <v>9.6575999999999995E-2</v>
      </c>
      <c r="X94" s="570">
        <f>'4M - SPS'!X94</f>
        <v>4.6002000000000001E-2</v>
      </c>
      <c r="Y94" s="570">
        <f>'4M - SPS'!Y94</f>
        <v>4.4788000000000001E-2</v>
      </c>
      <c r="Z94" s="570">
        <f>'4M - SPS'!Z94</f>
        <v>4.3464999999999997E-2</v>
      </c>
      <c r="AA94" s="570">
        <f>'4M - SPS'!AA94</f>
        <v>4.4257999999999999E-2</v>
      </c>
      <c r="AC94" s="213" t="s">
        <v>201</v>
      </c>
    </row>
    <row r="95" spans="1:29" x14ac:dyDescent="0.35">
      <c r="A95" s="809"/>
      <c r="B95" s="11" t="str">
        <f t="shared" si="58"/>
        <v>Cooking</v>
      </c>
      <c r="C95" s="321">
        <f>'4M - SPS'!C95</f>
        <v>3.2231999999999997E-2</v>
      </c>
      <c r="D95" s="321">
        <f>'4M - SPS'!D95</f>
        <v>3.3331E-2</v>
      </c>
      <c r="E95" s="570">
        <f>'4M - SPS'!E95</f>
        <v>4.0864999999999999E-2</v>
      </c>
      <c r="F95" s="570">
        <f>'4M - SPS'!F95</f>
        <v>4.3346000000000003E-2</v>
      </c>
      <c r="G95" s="570">
        <f>'4M - SPS'!G95</f>
        <v>4.4565E-2</v>
      </c>
      <c r="H95" s="570">
        <f>'4M - SPS'!H95</f>
        <v>8.3196999999999993E-2</v>
      </c>
      <c r="I95" s="570">
        <f>'4M - SPS'!I95</f>
        <v>7.8468999999999997E-2</v>
      </c>
      <c r="J95" s="570">
        <f>'4M - SPS'!J95</f>
        <v>8.0961000000000005E-2</v>
      </c>
      <c r="K95" s="570">
        <f>'4M - SPS'!K95</f>
        <v>7.8001000000000001E-2</v>
      </c>
      <c r="L95" s="570">
        <f>'4M - SPS'!L95</f>
        <v>4.2894000000000002E-2</v>
      </c>
      <c r="M95" s="570">
        <f>'4M - SPS'!M95</f>
        <v>4.3184E-2</v>
      </c>
      <c r="N95" s="570">
        <f>'4M - SPS'!N95</f>
        <v>3.9292000000000001E-2</v>
      </c>
      <c r="O95" s="570">
        <f>'4M - SPS'!O95</f>
        <v>3.8789999999999998E-2</v>
      </c>
      <c r="P95" s="570">
        <f>'4M - SPS'!P95</f>
        <v>3.9440000000000003E-2</v>
      </c>
      <c r="Q95" s="570">
        <f>'4M - SPS'!Q95</f>
        <v>4.0864999999999999E-2</v>
      </c>
      <c r="R95" s="570">
        <f>'4M - SPS'!R95</f>
        <v>4.3346000000000003E-2</v>
      </c>
      <c r="S95" s="570">
        <f>'4M - SPS'!S95</f>
        <v>4.4565E-2</v>
      </c>
      <c r="T95" s="570">
        <f>'4M - SPS'!T95</f>
        <v>8.3196999999999993E-2</v>
      </c>
      <c r="U95" s="570">
        <f>'4M - SPS'!U95</f>
        <v>7.8468999999999997E-2</v>
      </c>
      <c r="V95" s="570">
        <f>'4M - SPS'!V95</f>
        <v>8.0961000000000005E-2</v>
      </c>
      <c r="W95" s="570">
        <f>'4M - SPS'!W95</f>
        <v>7.8001000000000001E-2</v>
      </c>
      <c r="X95" s="570">
        <f>'4M - SPS'!X95</f>
        <v>4.2894000000000002E-2</v>
      </c>
      <c r="Y95" s="570">
        <f>'4M - SPS'!Y95</f>
        <v>4.3184E-2</v>
      </c>
      <c r="Z95" s="570">
        <f>'4M - SPS'!Z95</f>
        <v>3.9292000000000001E-2</v>
      </c>
      <c r="AA95" s="570">
        <f>'4M - SPS'!AA95</f>
        <v>3.8789999999999998E-2</v>
      </c>
    </row>
    <row r="96" spans="1:29" x14ac:dyDescent="0.35">
      <c r="A96" s="809"/>
      <c r="B96" s="11" t="str">
        <f t="shared" si="58"/>
        <v>Cooling</v>
      </c>
      <c r="C96" s="321">
        <f>'4M - SPS'!C96</f>
        <v>2.3078999999999999E-2</v>
      </c>
      <c r="D96" s="321">
        <f>'4M - SPS'!D96</f>
        <v>2.3199999999999998E-2</v>
      </c>
      <c r="E96" s="570">
        <f>'4M - SPS'!E96</f>
        <v>3.9616999999999999E-2</v>
      </c>
      <c r="F96" s="570">
        <f>'4M - SPS'!F96</f>
        <v>4.9125000000000002E-2</v>
      </c>
      <c r="G96" s="570">
        <f>'4M - SPS'!G96</f>
        <v>5.9047000000000002E-2</v>
      </c>
      <c r="H96" s="570">
        <f>'4M - SPS'!H96</f>
        <v>0.100907</v>
      </c>
      <c r="I96" s="570">
        <f>'4M - SPS'!I96</f>
        <v>9.0298000000000003E-2</v>
      </c>
      <c r="J96" s="570">
        <f>'4M - SPS'!J96</f>
        <v>9.5769999999999994E-2</v>
      </c>
      <c r="K96" s="570">
        <f>'4M - SPS'!K96</f>
        <v>0.101619</v>
      </c>
      <c r="L96" s="570">
        <f>'4M - SPS'!L96</f>
        <v>5.2329000000000001E-2</v>
      </c>
      <c r="M96" s="570">
        <f>'4M - SPS'!M96</f>
        <v>4.5545000000000002E-2</v>
      </c>
      <c r="N96" s="570">
        <f>'4M - SPS'!N96</f>
        <v>4.1320000000000003E-2</v>
      </c>
      <c r="O96" s="570">
        <f>'4M - SPS'!O96</f>
        <v>3.8908999999999999E-2</v>
      </c>
      <c r="P96" s="570">
        <f>'4M - SPS'!P96</f>
        <v>3.9212999999999998E-2</v>
      </c>
      <c r="Q96" s="570">
        <f>'4M - SPS'!Q96</f>
        <v>3.9616999999999999E-2</v>
      </c>
      <c r="R96" s="570">
        <f>'4M - SPS'!R96</f>
        <v>4.9125000000000002E-2</v>
      </c>
      <c r="S96" s="570">
        <f>'4M - SPS'!S96</f>
        <v>5.9047000000000002E-2</v>
      </c>
      <c r="T96" s="570">
        <f>'4M - SPS'!T96</f>
        <v>0.100907</v>
      </c>
      <c r="U96" s="570">
        <f>'4M - SPS'!U96</f>
        <v>9.0298000000000003E-2</v>
      </c>
      <c r="V96" s="570">
        <f>'4M - SPS'!V96</f>
        <v>9.5769999999999994E-2</v>
      </c>
      <c r="W96" s="570">
        <f>'4M - SPS'!W96</f>
        <v>0.101619</v>
      </c>
      <c r="X96" s="570">
        <f>'4M - SPS'!X96</f>
        <v>5.2329000000000001E-2</v>
      </c>
      <c r="Y96" s="570">
        <f>'4M - SPS'!Y96</f>
        <v>4.5545000000000002E-2</v>
      </c>
      <c r="Z96" s="570">
        <f>'4M - SPS'!Z96</f>
        <v>4.1320000000000003E-2</v>
      </c>
      <c r="AA96" s="570">
        <f>'4M - SPS'!AA96</f>
        <v>3.8908999999999999E-2</v>
      </c>
    </row>
    <row r="97" spans="1:27" x14ac:dyDescent="0.35">
      <c r="A97" s="809"/>
      <c r="B97" s="11" t="str">
        <f t="shared" si="58"/>
        <v>Ext Lighting</v>
      </c>
      <c r="C97" s="321">
        <f>'4M - SPS'!C97</f>
        <v>2.4801E-2</v>
      </c>
      <c r="D97" s="321">
        <f>'4M - SPS'!D97</f>
        <v>2.3220000000000001E-2</v>
      </c>
      <c r="E97" s="570">
        <f>'4M - SPS'!E97</f>
        <v>2.6467000000000001E-2</v>
      </c>
      <c r="F97" s="570">
        <f>'4M - SPS'!F97</f>
        <v>2.7630999999999999E-2</v>
      </c>
      <c r="G97" s="570">
        <f>'4M - SPS'!G97</f>
        <v>2.7195E-2</v>
      </c>
      <c r="H97" s="570">
        <f>'4M - SPS'!H97</f>
        <v>4.2216999999999998E-2</v>
      </c>
      <c r="I97" s="570">
        <f>'4M - SPS'!I97</f>
        <v>4.1651000000000001E-2</v>
      </c>
      <c r="J97" s="570">
        <f>'4M - SPS'!J97</f>
        <v>4.1998000000000001E-2</v>
      </c>
      <c r="K97" s="570">
        <f>'4M - SPS'!K97</f>
        <v>4.1888000000000002E-2</v>
      </c>
      <c r="L97" s="570">
        <f>'4M - SPS'!L97</f>
        <v>2.6915999999999999E-2</v>
      </c>
      <c r="M97" s="570">
        <f>'4M - SPS'!M97</f>
        <v>2.6818999999999999E-2</v>
      </c>
      <c r="N97" s="570">
        <f>'4M - SPS'!N97</f>
        <v>2.6338E-2</v>
      </c>
      <c r="O97" s="570">
        <f>'4M - SPS'!O97</f>
        <v>2.7383000000000001E-2</v>
      </c>
      <c r="P97" s="570">
        <f>'4M - SPS'!P97</f>
        <v>2.6421E-2</v>
      </c>
      <c r="Q97" s="570">
        <f>'4M - SPS'!Q97</f>
        <v>2.6467000000000001E-2</v>
      </c>
      <c r="R97" s="570">
        <f>'4M - SPS'!R97</f>
        <v>2.7630999999999999E-2</v>
      </c>
      <c r="S97" s="570">
        <f>'4M - SPS'!S97</f>
        <v>2.7195E-2</v>
      </c>
      <c r="T97" s="570">
        <f>'4M - SPS'!T97</f>
        <v>4.2216999999999998E-2</v>
      </c>
      <c r="U97" s="570">
        <f>'4M - SPS'!U97</f>
        <v>4.1651000000000001E-2</v>
      </c>
      <c r="V97" s="570">
        <f>'4M - SPS'!V97</f>
        <v>4.1998000000000001E-2</v>
      </c>
      <c r="W97" s="570">
        <f>'4M - SPS'!W97</f>
        <v>4.1888000000000002E-2</v>
      </c>
      <c r="X97" s="570">
        <f>'4M - SPS'!X97</f>
        <v>2.6915999999999999E-2</v>
      </c>
      <c r="Y97" s="570">
        <f>'4M - SPS'!Y97</f>
        <v>2.6818999999999999E-2</v>
      </c>
      <c r="Z97" s="570">
        <f>'4M - SPS'!Z97</f>
        <v>2.6338E-2</v>
      </c>
      <c r="AA97" s="570">
        <f>'4M - SPS'!AA97</f>
        <v>2.7383000000000001E-2</v>
      </c>
    </row>
    <row r="98" spans="1:27" x14ac:dyDescent="0.35">
      <c r="A98" s="809"/>
      <c r="B98" s="11" t="str">
        <f t="shared" si="58"/>
        <v>Heating</v>
      </c>
      <c r="C98" s="321">
        <f>'4M - SPS'!C98</f>
        <v>3.8339999999999999E-2</v>
      </c>
      <c r="D98" s="321">
        <f>'4M - SPS'!D98</f>
        <v>3.7297999999999998E-2</v>
      </c>
      <c r="E98" s="570">
        <f>'4M - SPS'!E98</f>
        <v>4.0971E-2</v>
      </c>
      <c r="F98" s="570">
        <f>'4M - SPS'!F98</f>
        <v>4.095E-2</v>
      </c>
      <c r="G98" s="570">
        <f>'4M - SPS'!G98</f>
        <v>4.0858999999999999E-2</v>
      </c>
      <c r="H98" s="570">
        <f>'4M - SPS'!H98</f>
        <v>4.1567E-2</v>
      </c>
      <c r="I98" s="570">
        <f>'4M - SPS'!I98</f>
        <v>4.1015999999999997E-2</v>
      </c>
      <c r="J98" s="570">
        <f>'4M - SPS'!J98</f>
        <v>4.1377999999999998E-2</v>
      </c>
      <c r="K98" s="570">
        <f>'4M - SPS'!K98</f>
        <v>7.5063000000000005E-2</v>
      </c>
      <c r="L98" s="570">
        <f>'4M - SPS'!L98</f>
        <v>4.0543000000000003E-2</v>
      </c>
      <c r="M98" s="570">
        <f>'4M - SPS'!M98</f>
        <v>3.9837999999999998E-2</v>
      </c>
      <c r="N98" s="570">
        <f>'4M - SPS'!N98</f>
        <v>3.9427999999999998E-2</v>
      </c>
      <c r="O98" s="570">
        <f>'4M - SPS'!O98</f>
        <v>4.1204999999999999E-2</v>
      </c>
      <c r="P98" s="570">
        <f>'4M - SPS'!P98</f>
        <v>4.0432999999999997E-2</v>
      </c>
      <c r="Q98" s="570">
        <f>'4M - SPS'!Q98</f>
        <v>4.0971E-2</v>
      </c>
      <c r="R98" s="570">
        <f>'4M - SPS'!R98</f>
        <v>4.095E-2</v>
      </c>
      <c r="S98" s="570">
        <f>'4M - SPS'!S98</f>
        <v>4.0858999999999999E-2</v>
      </c>
      <c r="T98" s="570">
        <f>'4M - SPS'!T98</f>
        <v>4.1567E-2</v>
      </c>
      <c r="U98" s="570">
        <f>'4M - SPS'!U98</f>
        <v>4.1015999999999997E-2</v>
      </c>
      <c r="V98" s="570">
        <f>'4M - SPS'!V98</f>
        <v>4.1377999999999998E-2</v>
      </c>
      <c r="W98" s="570">
        <f>'4M - SPS'!W98</f>
        <v>7.5063000000000005E-2</v>
      </c>
      <c r="X98" s="570">
        <f>'4M - SPS'!X98</f>
        <v>4.0543000000000003E-2</v>
      </c>
      <c r="Y98" s="570">
        <f>'4M - SPS'!Y98</f>
        <v>3.9837999999999998E-2</v>
      </c>
      <c r="Z98" s="570">
        <f>'4M - SPS'!Z98</f>
        <v>3.9427999999999998E-2</v>
      </c>
      <c r="AA98" s="570">
        <f>'4M - SPS'!AA98</f>
        <v>4.1204999999999999E-2</v>
      </c>
    </row>
    <row r="99" spans="1:27" x14ac:dyDescent="0.35">
      <c r="A99" s="809"/>
      <c r="B99" s="11" t="str">
        <f t="shared" si="58"/>
        <v>HVAC</v>
      </c>
      <c r="C99" s="321">
        <f>'4M - SPS'!C99</f>
        <v>3.8338999999999998E-2</v>
      </c>
      <c r="D99" s="321">
        <f>'4M - SPS'!D99</f>
        <v>3.7275999999999997E-2</v>
      </c>
      <c r="E99" s="570">
        <f>'4M - SPS'!E99</f>
        <v>4.3881000000000003E-2</v>
      </c>
      <c r="F99" s="570">
        <f>'4M - SPS'!F99</f>
        <v>4.3124000000000003E-2</v>
      </c>
      <c r="G99" s="570">
        <f>'4M - SPS'!G99</f>
        <v>4.9966999999999998E-2</v>
      </c>
      <c r="H99" s="570">
        <f>'4M - SPS'!H99</f>
        <v>9.9684999999999996E-2</v>
      </c>
      <c r="I99" s="570">
        <f>'4M - SPS'!I99</f>
        <v>8.9771000000000004E-2</v>
      </c>
      <c r="J99" s="570">
        <f>'4M - SPS'!J99</f>
        <v>9.5051999999999998E-2</v>
      </c>
      <c r="K99" s="570">
        <f>'4M - SPS'!K99</f>
        <v>9.6575999999999995E-2</v>
      </c>
      <c r="L99" s="570">
        <f>'4M - SPS'!L99</f>
        <v>4.6002000000000001E-2</v>
      </c>
      <c r="M99" s="570">
        <f>'4M - SPS'!M99</f>
        <v>4.4788000000000001E-2</v>
      </c>
      <c r="N99" s="570">
        <f>'4M - SPS'!N99</f>
        <v>4.3464999999999997E-2</v>
      </c>
      <c r="O99" s="570">
        <f>'4M - SPS'!O99</f>
        <v>4.4257999999999999E-2</v>
      </c>
      <c r="P99" s="570">
        <f>'4M - SPS'!P99</f>
        <v>4.3583999999999998E-2</v>
      </c>
      <c r="Q99" s="570">
        <f>'4M - SPS'!Q99</f>
        <v>4.3881000000000003E-2</v>
      </c>
      <c r="R99" s="570">
        <f>'4M - SPS'!R99</f>
        <v>4.3124000000000003E-2</v>
      </c>
      <c r="S99" s="570">
        <f>'4M - SPS'!S99</f>
        <v>4.9966999999999998E-2</v>
      </c>
      <c r="T99" s="570">
        <f>'4M - SPS'!T99</f>
        <v>9.9684999999999996E-2</v>
      </c>
      <c r="U99" s="570">
        <f>'4M - SPS'!U99</f>
        <v>8.9771000000000004E-2</v>
      </c>
      <c r="V99" s="570">
        <f>'4M - SPS'!V99</f>
        <v>9.5051999999999998E-2</v>
      </c>
      <c r="W99" s="570">
        <f>'4M - SPS'!W99</f>
        <v>9.6575999999999995E-2</v>
      </c>
      <c r="X99" s="570">
        <f>'4M - SPS'!X99</f>
        <v>4.6002000000000001E-2</v>
      </c>
      <c r="Y99" s="570">
        <f>'4M - SPS'!Y99</f>
        <v>4.4788000000000001E-2</v>
      </c>
      <c r="Z99" s="570">
        <f>'4M - SPS'!Z99</f>
        <v>4.3464999999999997E-2</v>
      </c>
      <c r="AA99" s="570">
        <f>'4M - SPS'!AA99</f>
        <v>4.4257999999999999E-2</v>
      </c>
    </row>
    <row r="100" spans="1:27" x14ac:dyDescent="0.35">
      <c r="A100" s="809"/>
      <c r="B100" s="11" t="str">
        <f t="shared" si="58"/>
        <v>Lighting</v>
      </c>
      <c r="C100" s="321">
        <f>'4M - SPS'!C100</f>
        <v>3.4349999999999999E-2</v>
      </c>
      <c r="D100" s="321">
        <f>'4M - SPS'!D100</f>
        <v>3.4615E-2</v>
      </c>
      <c r="E100" s="570">
        <f>'4M - SPS'!E100</f>
        <v>4.0568E-2</v>
      </c>
      <c r="F100" s="570">
        <f>'4M - SPS'!F100</f>
        <v>4.3178000000000001E-2</v>
      </c>
      <c r="G100" s="570">
        <f>'4M - SPS'!G100</f>
        <v>4.4922999999999998E-2</v>
      </c>
      <c r="H100" s="570">
        <f>'4M - SPS'!H100</f>
        <v>8.1757999999999997E-2</v>
      </c>
      <c r="I100" s="570">
        <f>'4M - SPS'!I100</f>
        <v>7.7188999999999994E-2</v>
      </c>
      <c r="J100" s="570">
        <f>'4M - SPS'!J100</f>
        <v>7.9469999999999999E-2</v>
      </c>
      <c r="K100" s="570">
        <f>'4M - SPS'!K100</f>
        <v>7.4791999999999997E-2</v>
      </c>
      <c r="L100" s="570">
        <f>'4M - SPS'!L100</f>
        <v>4.3265999999999999E-2</v>
      </c>
      <c r="M100" s="570">
        <f>'4M - SPS'!M100</f>
        <v>4.3156E-2</v>
      </c>
      <c r="N100" s="570">
        <f>'4M - SPS'!N100</f>
        <v>3.9747999999999999E-2</v>
      </c>
      <c r="O100" s="570">
        <f>'4M - SPS'!O100</f>
        <v>4.0167000000000001E-2</v>
      </c>
      <c r="P100" s="570">
        <f>'4M - SPS'!P100</f>
        <v>4.0315999999999998E-2</v>
      </c>
      <c r="Q100" s="570">
        <f>'4M - SPS'!Q100</f>
        <v>4.0568E-2</v>
      </c>
      <c r="R100" s="570">
        <f>'4M - SPS'!R100</f>
        <v>4.3178000000000001E-2</v>
      </c>
      <c r="S100" s="570">
        <f>'4M - SPS'!S100</f>
        <v>4.4922999999999998E-2</v>
      </c>
      <c r="T100" s="570">
        <f>'4M - SPS'!T100</f>
        <v>8.1757999999999997E-2</v>
      </c>
      <c r="U100" s="570">
        <f>'4M - SPS'!U100</f>
        <v>7.7188999999999994E-2</v>
      </c>
      <c r="V100" s="570">
        <f>'4M - SPS'!V100</f>
        <v>7.9469999999999999E-2</v>
      </c>
      <c r="W100" s="570">
        <f>'4M - SPS'!W100</f>
        <v>7.4791999999999997E-2</v>
      </c>
      <c r="X100" s="570">
        <f>'4M - SPS'!X100</f>
        <v>4.3265999999999999E-2</v>
      </c>
      <c r="Y100" s="570">
        <f>'4M - SPS'!Y100</f>
        <v>4.3156E-2</v>
      </c>
      <c r="Z100" s="570">
        <f>'4M - SPS'!Z100</f>
        <v>3.9747999999999999E-2</v>
      </c>
      <c r="AA100" s="570">
        <f>'4M - SPS'!AA100</f>
        <v>4.0167000000000001E-2</v>
      </c>
    </row>
    <row r="101" spans="1:27" x14ac:dyDescent="0.35">
      <c r="A101" s="809"/>
      <c r="B101" s="11" t="str">
        <f t="shared" si="58"/>
        <v>Miscellaneous</v>
      </c>
      <c r="C101" s="321">
        <f>'4M - SPS'!C101</f>
        <v>3.2612000000000002E-2</v>
      </c>
      <c r="D101" s="321">
        <f>'4M - SPS'!D101</f>
        <v>3.3308999999999998E-2</v>
      </c>
      <c r="E101" s="570">
        <f>'4M - SPS'!E101</f>
        <v>3.8302999999999997E-2</v>
      </c>
      <c r="F101" s="570">
        <f>'4M - SPS'!F101</f>
        <v>3.9909E-2</v>
      </c>
      <c r="G101" s="570">
        <f>'4M - SPS'!G101</f>
        <v>4.1751999999999997E-2</v>
      </c>
      <c r="H101" s="570">
        <f>'4M - SPS'!H101</f>
        <v>7.5856000000000007E-2</v>
      </c>
      <c r="I101" s="570">
        <f>'4M - SPS'!I101</f>
        <v>7.2593000000000005E-2</v>
      </c>
      <c r="J101" s="570">
        <f>'4M - SPS'!J101</f>
        <v>7.3981000000000005E-2</v>
      </c>
      <c r="K101" s="570">
        <f>'4M - SPS'!K101</f>
        <v>7.2085999999999997E-2</v>
      </c>
      <c r="L101" s="570">
        <f>'4M - SPS'!L101</f>
        <v>4.0321999999999997E-2</v>
      </c>
      <c r="M101" s="570">
        <f>'4M - SPS'!M101</f>
        <v>4.0529999999999997E-2</v>
      </c>
      <c r="N101" s="570">
        <f>'4M - SPS'!N101</f>
        <v>3.7974000000000001E-2</v>
      </c>
      <c r="O101" s="570">
        <f>'4M - SPS'!O101</f>
        <v>3.7862E-2</v>
      </c>
      <c r="P101" s="570">
        <f>'4M - SPS'!P101</f>
        <v>3.8269999999999998E-2</v>
      </c>
      <c r="Q101" s="570">
        <f>'4M - SPS'!Q101</f>
        <v>3.8302999999999997E-2</v>
      </c>
      <c r="R101" s="570">
        <f>'4M - SPS'!R101</f>
        <v>3.9909E-2</v>
      </c>
      <c r="S101" s="570">
        <f>'4M - SPS'!S101</f>
        <v>4.1751999999999997E-2</v>
      </c>
      <c r="T101" s="570">
        <f>'4M - SPS'!T101</f>
        <v>7.5856000000000007E-2</v>
      </c>
      <c r="U101" s="570">
        <f>'4M - SPS'!U101</f>
        <v>7.2593000000000005E-2</v>
      </c>
      <c r="V101" s="570">
        <f>'4M - SPS'!V101</f>
        <v>7.3981000000000005E-2</v>
      </c>
      <c r="W101" s="570">
        <f>'4M - SPS'!W101</f>
        <v>7.2085999999999997E-2</v>
      </c>
      <c r="X101" s="570">
        <f>'4M - SPS'!X101</f>
        <v>4.0321999999999997E-2</v>
      </c>
      <c r="Y101" s="570">
        <f>'4M - SPS'!Y101</f>
        <v>4.0529999999999997E-2</v>
      </c>
      <c r="Z101" s="570">
        <f>'4M - SPS'!Z101</f>
        <v>3.7974000000000001E-2</v>
      </c>
      <c r="AA101" s="570">
        <f>'4M - SPS'!AA101</f>
        <v>3.7862E-2</v>
      </c>
    </row>
    <row r="102" spans="1:27" x14ac:dyDescent="0.35">
      <c r="A102" s="809"/>
      <c r="B102" s="11" t="str">
        <f t="shared" si="58"/>
        <v>Motors</v>
      </c>
      <c r="C102" s="321">
        <f>'4M - SPS'!C102</f>
        <v>3.2612000000000002E-2</v>
      </c>
      <c r="D102" s="321">
        <f>'4M - SPS'!D102</f>
        <v>3.3308999999999998E-2</v>
      </c>
      <c r="E102" s="570">
        <f>'4M - SPS'!E102</f>
        <v>3.8302999999999997E-2</v>
      </c>
      <c r="F102" s="570">
        <f>'4M - SPS'!F102</f>
        <v>3.9909E-2</v>
      </c>
      <c r="G102" s="570">
        <f>'4M - SPS'!G102</f>
        <v>4.1751999999999997E-2</v>
      </c>
      <c r="H102" s="570">
        <f>'4M - SPS'!H102</f>
        <v>7.5856000000000007E-2</v>
      </c>
      <c r="I102" s="570">
        <f>'4M - SPS'!I102</f>
        <v>7.2593000000000005E-2</v>
      </c>
      <c r="J102" s="570">
        <f>'4M - SPS'!J102</f>
        <v>7.3981000000000005E-2</v>
      </c>
      <c r="K102" s="570">
        <f>'4M - SPS'!K102</f>
        <v>7.2085999999999997E-2</v>
      </c>
      <c r="L102" s="570">
        <f>'4M - SPS'!L102</f>
        <v>4.0321999999999997E-2</v>
      </c>
      <c r="M102" s="570">
        <f>'4M - SPS'!M102</f>
        <v>4.0529999999999997E-2</v>
      </c>
      <c r="N102" s="570">
        <f>'4M - SPS'!N102</f>
        <v>3.7974000000000001E-2</v>
      </c>
      <c r="O102" s="570">
        <f>'4M - SPS'!O102</f>
        <v>3.7862E-2</v>
      </c>
      <c r="P102" s="570">
        <f>'4M - SPS'!P102</f>
        <v>3.8269999999999998E-2</v>
      </c>
      <c r="Q102" s="570">
        <f>'4M - SPS'!Q102</f>
        <v>3.8302999999999997E-2</v>
      </c>
      <c r="R102" s="570">
        <f>'4M - SPS'!R102</f>
        <v>3.9909E-2</v>
      </c>
      <c r="S102" s="570">
        <f>'4M - SPS'!S102</f>
        <v>4.1751999999999997E-2</v>
      </c>
      <c r="T102" s="570">
        <f>'4M - SPS'!T102</f>
        <v>7.5856000000000007E-2</v>
      </c>
      <c r="U102" s="570">
        <f>'4M - SPS'!U102</f>
        <v>7.2593000000000005E-2</v>
      </c>
      <c r="V102" s="570">
        <f>'4M - SPS'!V102</f>
        <v>7.3981000000000005E-2</v>
      </c>
      <c r="W102" s="570">
        <f>'4M - SPS'!W102</f>
        <v>7.2085999999999997E-2</v>
      </c>
      <c r="X102" s="570">
        <f>'4M - SPS'!X102</f>
        <v>4.0321999999999997E-2</v>
      </c>
      <c r="Y102" s="570">
        <f>'4M - SPS'!Y102</f>
        <v>4.0529999999999997E-2</v>
      </c>
      <c r="Z102" s="570">
        <f>'4M - SPS'!Z102</f>
        <v>3.7974000000000001E-2</v>
      </c>
      <c r="AA102" s="570">
        <f>'4M - SPS'!AA102</f>
        <v>3.7862E-2</v>
      </c>
    </row>
    <row r="103" spans="1:27" x14ac:dyDescent="0.35">
      <c r="A103" s="809"/>
      <c r="B103" s="11" t="str">
        <f t="shared" si="58"/>
        <v>Process</v>
      </c>
      <c r="C103" s="321">
        <f>'4M - SPS'!C103</f>
        <v>3.2612000000000002E-2</v>
      </c>
      <c r="D103" s="321">
        <f>'4M - SPS'!D103</f>
        <v>3.3308999999999998E-2</v>
      </c>
      <c r="E103" s="570">
        <f>'4M - SPS'!E103</f>
        <v>3.8302999999999997E-2</v>
      </c>
      <c r="F103" s="570">
        <f>'4M - SPS'!F103</f>
        <v>3.9909E-2</v>
      </c>
      <c r="G103" s="570">
        <f>'4M - SPS'!G103</f>
        <v>4.1751999999999997E-2</v>
      </c>
      <c r="H103" s="570">
        <f>'4M - SPS'!H103</f>
        <v>7.5856000000000007E-2</v>
      </c>
      <c r="I103" s="570">
        <f>'4M - SPS'!I103</f>
        <v>7.2593000000000005E-2</v>
      </c>
      <c r="J103" s="570">
        <f>'4M - SPS'!J103</f>
        <v>7.3981000000000005E-2</v>
      </c>
      <c r="K103" s="570">
        <f>'4M - SPS'!K103</f>
        <v>7.2085999999999997E-2</v>
      </c>
      <c r="L103" s="570">
        <f>'4M - SPS'!L103</f>
        <v>4.0321999999999997E-2</v>
      </c>
      <c r="M103" s="570">
        <f>'4M - SPS'!M103</f>
        <v>4.0529999999999997E-2</v>
      </c>
      <c r="N103" s="570">
        <f>'4M - SPS'!N103</f>
        <v>3.7974000000000001E-2</v>
      </c>
      <c r="O103" s="570">
        <f>'4M - SPS'!O103</f>
        <v>3.7862E-2</v>
      </c>
      <c r="P103" s="570">
        <f>'4M - SPS'!P103</f>
        <v>3.8269999999999998E-2</v>
      </c>
      <c r="Q103" s="570">
        <f>'4M - SPS'!Q103</f>
        <v>3.8302999999999997E-2</v>
      </c>
      <c r="R103" s="570">
        <f>'4M - SPS'!R103</f>
        <v>3.9909E-2</v>
      </c>
      <c r="S103" s="570">
        <f>'4M - SPS'!S103</f>
        <v>4.1751999999999997E-2</v>
      </c>
      <c r="T103" s="570">
        <f>'4M - SPS'!T103</f>
        <v>7.5856000000000007E-2</v>
      </c>
      <c r="U103" s="570">
        <f>'4M - SPS'!U103</f>
        <v>7.2593000000000005E-2</v>
      </c>
      <c r="V103" s="570">
        <f>'4M - SPS'!V103</f>
        <v>7.3981000000000005E-2</v>
      </c>
      <c r="W103" s="570">
        <f>'4M - SPS'!W103</f>
        <v>7.2085999999999997E-2</v>
      </c>
      <c r="X103" s="570">
        <f>'4M - SPS'!X103</f>
        <v>4.0321999999999997E-2</v>
      </c>
      <c r="Y103" s="570">
        <f>'4M - SPS'!Y103</f>
        <v>4.0529999999999997E-2</v>
      </c>
      <c r="Z103" s="570">
        <f>'4M - SPS'!Z103</f>
        <v>3.7974000000000001E-2</v>
      </c>
      <c r="AA103" s="570">
        <f>'4M - SPS'!AA103</f>
        <v>3.7862E-2</v>
      </c>
    </row>
    <row r="104" spans="1:27" x14ac:dyDescent="0.35">
      <c r="A104" s="809"/>
      <c r="B104" s="11" t="str">
        <f t="shared" si="58"/>
        <v>Refrigeration</v>
      </c>
      <c r="C104" s="321">
        <f>'4M - SPS'!C104</f>
        <v>3.1025E-2</v>
      </c>
      <c r="D104" s="321">
        <f>'4M - SPS'!D104</f>
        <v>3.1558999999999997E-2</v>
      </c>
      <c r="E104" s="570">
        <f>'4M - SPS'!E104</f>
        <v>3.7146999999999999E-2</v>
      </c>
      <c r="F104" s="570">
        <f>'4M - SPS'!F104</f>
        <v>3.8649000000000003E-2</v>
      </c>
      <c r="G104" s="570">
        <f>'4M - SPS'!G104</f>
        <v>3.9656999999999998E-2</v>
      </c>
      <c r="H104" s="570">
        <f>'4M - SPS'!H104</f>
        <v>7.1591000000000002E-2</v>
      </c>
      <c r="I104" s="570">
        <f>'4M - SPS'!I104</f>
        <v>6.8378999999999995E-2</v>
      </c>
      <c r="J104" s="570">
        <f>'4M - SPS'!J104</f>
        <v>7.0027000000000006E-2</v>
      </c>
      <c r="K104" s="570">
        <f>'4M - SPS'!K104</f>
        <v>6.8070000000000006E-2</v>
      </c>
      <c r="L104" s="570">
        <f>'4M - SPS'!L104</f>
        <v>3.8376E-2</v>
      </c>
      <c r="M104" s="570">
        <f>'4M - SPS'!M104</f>
        <v>3.8571000000000001E-2</v>
      </c>
      <c r="N104" s="570">
        <f>'4M - SPS'!N104</f>
        <v>3.6103000000000003E-2</v>
      </c>
      <c r="O104" s="570">
        <f>'4M - SPS'!O104</f>
        <v>3.6018000000000001E-2</v>
      </c>
      <c r="P104" s="570">
        <f>'4M - SPS'!P104</f>
        <v>3.6332999999999997E-2</v>
      </c>
      <c r="Q104" s="570">
        <f>'4M - SPS'!Q104</f>
        <v>3.7146999999999999E-2</v>
      </c>
      <c r="R104" s="570">
        <f>'4M - SPS'!R104</f>
        <v>3.8649000000000003E-2</v>
      </c>
      <c r="S104" s="570">
        <f>'4M - SPS'!S104</f>
        <v>3.9656999999999998E-2</v>
      </c>
      <c r="T104" s="570">
        <f>'4M - SPS'!T104</f>
        <v>7.1591000000000002E-2</v>
      </c>
      <c r="U104" s="570">
        <f>'4M - SPS'!U104</f>
        <v>6.8378999999999995E-2</v>
      </c>
      <c r="V104" s="570">
        <f>'4M - SPS'!V104</f>
        <v>7.0027000000000006E-2</v>
      </c>
      <c r="W104" s="570">
        <f>'4M - SPS'!W104</f>
        <v>6.8070000000000006E-2</v>
      </c>
      <c r="X104" s="570">
        <f>'4M - SPS'!X104</f>
        <v>3.8376E-2</v>
      </c>
      <c r="Y104" s="570">
        <f>'4M - SPS'!Y104</f>
        <v>3.8571000000000001E-2</v>
      </c>
      <c r="Z104" s="570">
        <f>'4M - SPS'!Z104</f>
        <v>3.6103000000000003E-2</v>
      </c>
      <c r="AA104" s="570">
        <f>'4M - SPS'!AA104</f>
        <v>3.6018000000000001E-2</v>
      </c>
    </row>
    <row r="105" spans="1:27" ht="15" thickBot="1" x14ac:dyDescent="0.4">
      <c r="A105" s="810"/>
      <c r="B105" s="15" t="str">
        <f t="shared" si="58"/>
        <v>Water Heating</v>
      </c>
      <c r="C105" s="320">
        <f>'4M - SPS'!C105</f>
        <v>3.0868E-2</v>
      </c>
      <c r="D105" s="320">
        <f>'4M - SPS'!D105</f>
        <v>3.2405000000000003E-2</v>
      </c>
      <c r="E105" s="566">
        <f>'4M - SPS'!E105</f>
        <v>4.0169999999999997E-2</v>
      </c>
      <c r="F105" s="566">
        <f>'4M - SPS'!F105</f>
        <v>4.2594E-2</v>
      </c>
      <c r="G105" s="566">
        <f>'4M - SPS'!G105</f>
        <v>4.3942000000000002E-2</v>
      </c>
      <c r="H105" s="566">
        <f>'4M - SPS'!H105</f>
        <v>8.3081000000000002E-2</v>
      </c>
      <c r="I105" s="566">
        <f>'4M - SPS'!I105</f>
        <v>7.7269000000000004E-2</v>
      </c>
      <c r="J105" s="566">
        <f>'4M - SPS'!J105</f>
        <v>8.0869999999999997E-2</v>
      </c>
      <c r="K105" s="566">
        <f>'4M - SPS'!K105</f>
        <v>7.6675999999999994E-2</v>
      </c>
      <c r="L105" s="566">
        <f>'4M - SPS'!L105</f>
        <v>4.2325000000000002E-2</v>
      </c>
      <c r="M105" s="566">
        <f>'4M - SPS'!M105</f>
        <v>4.2594E-2</v>
      </c>
      <c r="N105" s="566">
        <f>'4M - SPS'!N105</f>
        <v>3.857E-2</v>
      </c>
      <c r="O105" s="566">
        <f>'4M - SPS'!O105</f>
        <v>3.7747000000000003E-2</v>
      </c>
      <c r="P105" s="566">
        <f>'4M - SPS'!P105</f>
        <v>3.8657999999999998E-2</v>
      </c>
      <c r="Q105" s="566">
        <f>'4M - SPS'!Q105</f>
        <v>4.0169999999999997E-2</v>
      </c>
      <c r="R105" s="566">
        <f>'4M - SPS'!R105</f>
        <v>4.2594E-2</v>
      </c>
      <c r="S105" s="566">
        <f>'4M - SPS'!S105</f>
        <v>4.3942000000000002E-2</v>
      </c>
      <c r="T105" s="566">
        <f>'4M - SPS'!T105</f>
        <v>8.3081000000000002E-2</v>
      </c>
      <c r="U105" s="566">
        <f>'4M - SPS'!U105</f>
        <v>7.7269000000000004E-2</v>
      </c>
      <c r="V105" s="566">
        <f>'4M - SPS'!V105</f>
        <v>8.0869999999999997E-2</v>
      </c>
      <c r="W105" s="566">
        <f>'4M - SPS'!W105</f>
        <v>7.6675999999999994E-2</v>
      </c>
      <c r="X105" s="566">
        <f>'4M - SPS'!X105</f>
        <v>4.2325000000000002E-2</v>
      </c>
      <c r="Y105" s="566">
        <f>'4M - SPS'!Y105</f>
        <v>4.2594E-2</v>
      </c>
      <c r="Z105" s="566">
        <f>'4M - SPS'!Z105</f>
        <v>3.857E-2</v>
      </c>
      <c r="AA105" s="566">
        <f>'4M - SPS'!AA105</f>
        <v>3.7747000000000003E-2</v>
      </c>
    </row>
    <row r="107" spans="1:27" hidden="1" x14ac:dyDescent="0.35">
      <c r="A107" s="796" t="s">
        <v>125</v>
      </c>
      <c r="B107" s="798" t="s">
        <v>126</v>
      </c>
      <c r="C107" s="799"/>
      <c r="D107" s="799"/>
      <c r="E107" s="799"/>
      <c r="F107" s="799"/>
      <c r="G107" s="799"/>
      <c r="H107" s="799"/>
      <c r="I107" s="799"/>
      <c r="J107" s="799"/>
      <c r="K107" s="799"/>
      <c r="L107" s="799"/>
      <c r="M107" s="799"/>
      <c r="N107" s="811"/>
      <c r="O107" s="798" t="s">
        <v>126</v>
      </c>
      <c r="P107" s="799"/>
      <c r="Q107" s="799"/>
      <c r="R107" s="799"/>
      <c r="S107" s="799"/>
      <c r="T107" s="799"/>
      <c r="U107" s="799"/>
      <c r="V107" s="799"/>
      <c r="W107" s="799"/>
      <c r="X107" s="799"/>
      <c r="Y107" s="799"/>
      <c r="Z107" s="799"/>
      <c r="AA107" s="552" t="s">
        <v>126</v>
      </c>
    </row>
    <row r="108" spans="1:27" ht="15" hidden="1" thickBot="1" x14ac:dyDescent="0.4">
      <c r="A108" s="797"/>
      <c r="B108" s="800" t="s">
        <v>127</v>
      </c>
      <c r="C108" s="801"/>
      <c r="D108" s="801"/>
      <c r="E108" s="801"/>
      <c r="F108" s="801"/>
      <c r="G108" s="801"/>
      <c r="H108" s="801"/>
      <c r="I108" s="801"/>
      <c r="J108" s="801"/>
      <c r="K108" s="801"/>
      <c r="L108" s="801"/>
      <c r="M108" s="801"/>
      <c r="N108" s="812"/>
      <c r="O108" s="800" t="s">
        <v>127</v>
      </c>
      <c r="P108" s="801"/>
      <c r="Q108" s="801"/>
      <c r="R108" s="801"/>
      <c r="S108" s="801"/>
      <c r="T108" s="801"/>
      <c r="U108" s="801"/>
      <c r="V108" s="801"/>
      <c r="W108" s="801"/>
      <c r="X108" s="801"/>
      <c r="Y108" s="801"/>
      <c r="Z108" s="801"/>
      <c r="AA108" s="554" t="s">
        <v>127</v>
      </c>
    </row>
    <row r="109" spans="1:27" ht="15" hidden="1" thickBot="1" x14ac:dyDescent="0.4">
      <c r="A109" s="790"/>
      <c r="B109" s="288" t="s">
        <v>147</v>
      </c>
      <c r="C109" s="156">
        <f>C$4</f>
        <v>44562</v>
      </c>
      <c r="D109" s="156">
        <f t="shared" ref="D109:AA109" si="59">D$4</f>
        <v>44593</v>
      </c>
      <c r="E109" s="156">
        <f t="shared" si="59"/>
        <v>44621</v>
      </c>
      <c r="F109" s="156">
        <f t="shared" si="59"/>
        <v>44652</v>
      </c>
      <c r="G109" s="156">
        <f t="shared" si="59"/>
        <v>44682</v>
      </c>
      <c r="H109" s="156">
        <f t="shared" si="59"/>
        <v>44713</v>
      </c>
      <c r="I109" s="156">
        <f t="shared" si="59"/>
        <v>44743</v>
      </c>
      <c r="J109" s="156">
        <f t="shared" si="59"/>
        <v>44774</v>
      </c>
      <c r="K109" s="156">
        <f t="shared" si="59"/>
        <v>44805</v>
      </c>
      <c r="L109" s="156">
        <f t="shared" si="59"/>
        <v>44835</v>
      </c>
      <c r="M109" s="156">
        <f t="shared" si="59"/>
        <v>44866</v>
      </c>
      <c r="N109" s="156">
        <f t="shared" si="59"/>
        <v>44896</v>
      </c>
      <c r="O109" s="156">
        <f t="shared" si="59"/>
        <v>44927</v>
      </c>
      <c r="P109" s="156">
        <f t="shared" si="59"/>
        <v>44958</v>
      </c>
      <c r="Q109" s="156">
        <f t="shared" si="59"/>
        <v>44986</v>
      </c>
      <c r="R109" s="156">
        <f t="shared" si="59"/>
        <v>45017</v>
      </c>
      <c r="S109" s="156">
        <f t="shared" si="59"/>
        <v>45047</v>
      </c>
      <c r="T109" s="156">
        <f t="shared" si="59"/>
        <v>45078</v>
      </c>
      <c r="U109" s="156">
        <f t="shared" si="59"/>
        <v>45108</v>
      </c>
      <c r="V109" s="156">
        <f t="shared" si="59"/>
        <v>45139</v>
      </c>
      <c r="W109" s="156">
        <f t="shared" si="59"/>
        <v>45170</v>
      </c>
      <c r="X109" s="156">
        <f t="shared" si="59"/>
        <v>45200</v>
      </c>
      <c r="Y109" s="156">
        <f t="shared" si="59"/>
        <v>45231</v>
      </c>
      <c r="Z109" s="156">
        <f t="shared" si="59"/>
        <v>45261</v>
      </c>
      <c r="AA109" s="156">
        <f t="shared" si="59"/>
        <v>45292</v>
      </c>
    </row>
    <row r="110" spans="1:27" hidden="1" x14ac:dyDescent="0.35">
      <c r="A110" s="790"/>
      <c r="B110" s="263" t="s">
        <v>20</v>
      </c>
      <c r="C110" s="333">
        <v>2.9968999999999999E-2</v>
      </c>
      <c r="D110" s="333">
        <v>3.0577E-2</v>
      </c>
      <c r="E110" s="333">
        <v>3.1021E-2</v>
      </c>
      <c r="F110" s="333">
        <v>3.141E-2</v>
      </c>
      <c r="G110" s="333">
        <v>3.3187000000000001E-2</v>
      </c>
      <c r="H110" s="333">
        <v>5.7666000000000002E-2</v>
      </c>
      <c r="I110" s="333">
        <v>5.6468999999999998E-2</v>
      </c>
      <c r="J110" s="333">
        <v>5.7072999999999999E-2</v>
      </c>
      <c r="K110" s="333">
        <v>5.6027E-2</v>
      </c>
      <c r="L110" s="333">
        <v>3.2396000000000001E-2</v>
      </c>
      <c r="M110" s="333">
        <v>3.2539000000000005E-2</v>
      </c>
      <c r="N110" s="333">
        <v>2.9391E-2</v>
      </c>
      <c r="O110" s="333">
        <v>2.9968999999999999E-2</v>
      </c>
      <c r="P110" s="333">
        <v>3.0577E-2</v>
      </c>
      <c r="Q110" s="333">
        <v>3.1021E-2</v>
      </c>
      <c r="R110" s="333">
        <v>3.141E-2</v>
      </c>
      <c r="S110" s="333">
        <v>3.3187000000000001E-2</v>
      </c>
      <c r="T110" s="333">
        <v>5.7666000000000002E-2</v>
      </c>
      <c r="U110" s="333">
        <v>5.6468999999999998E-2</v>
      </c>
      <c r="V110" s="333">
        <v>5.7072999999999999E-2</v>
      </c>
      <c r="W110" s="333">
        <v>5.6027E-2</v>
      </c>
      <c r="X110" s="333">
        <v>3.2396000000000001E-2</v>
      </c>
      <c r="Y110" s="333">
        <v>3.2539000000000005E-2</v>
      </c>
      <c r="Z110" s="333">
        <v>2.9391E-2</v>
      </c>
      <c r="AA110" s="333">
        <v>2.9968999999999999E-2</v>
      </c>
    </row>
    <row r="111" spans="1:27" hidden="1" x14ac:dyDescent="0.35">
      <c r="A111" s="790"/>
      <c r="B111" s="263" t="s">
        <v>0</v>
      </c>
      <c r="C111" s="333">
        <v>3.4132000000000003E-2</v>
      </c>
      <c r="D111" s="333">
        <v>3.3488999999999998E-2</v>
      </c>
      <c r="E111" s="333">
        <v>3.4247E-2</v>
      </c>
      <c r="F111" s="333">
        <v>3.0629999999999998E-2</v>
      </c>
      <c r="G111" s="333">
        <v>3.9796999999999999E-2</v>
      </c>
      <c r="H111" s="333">
        <v>7.2358000000000006E-2</v>
      </c>
      <c r="I111" s="333">
        <v>6.7395999999999998E-2</v>
      </c>
      <c r="J111" s="333">
        <v>7.0425000000000001E-2</v>
      </c>
      <c r="K111" s="333">
        <v>7.1262999999999993E-2</v>
      </c>
      <c r="L111" s="333">
        <v>3.2589E-2</v>
      </c>
      <c r="M111" s="333">
        <v>3.1684999999999998E-2</v>
      </c>
      <c r="N111" s="333">
        <v>3.1695000000000001E-2</v>
      </c>
      <c r="O111" s="333">
        <v>3.4132000000000003E-2</v>
      </c>
      <c r="P111" s="333">
        <v>3.3488999999999998E-2</v>
      </c>
      <c r="Q111" s="333">
        <v>3.4247E-2</v>
      </c>
      <c r="R111" s="333">
        <v>3.0629999999999998E-2</v>
      </c>
      <c r="S111" s="333">
        <v>3.9796999999999999E-2</v>
      </c>
      <c r="T111" s="333">
        <v>7.2358000000000006E-2</v>
      </c>
      <c r="U111" s="333">
        <v>6.7395999999999998E-2</v>
      </c>
      <c r="V111" s="333">
        <v>7.0425000000000001E-2</v>
      </c>
      <c r="W111" s="333">
        <v>7.1262999999999993E-2</v>
      </c>
      <c r="X111" s="333">
        <v>3.2589E-2</v>
      </c>
      <c r="Y111" s="333">
        <v>3.1684999999999998E-2</v>
      </c>
      <c r="Z111" s="333">
        <v>3.1695000000000001E-2</v>
      </c>
      <c r="AA111" s="333">
        <v>3.4132000000000003E-2</v>
      </c>
    </row>
    <row r="112" spans="1:27" hidden="1" x14ac:dyDescent="0.35">
      <c r="A112" s="790"/>
      <c r="B112" s="263" t="s">
        <v>21</v>
      </c>
      <c r="C112" s="333">
        <v>2.9693000000000001E-2</v>
      </c>
      <c r="D112" s="333">
        <v>3.0592999999999999E-2</v>
      </c>
      <c r="E112" s="333">
        <v>3.2857999999999998E-2</v>
      </c>
      <c r="F112" s="333">
        <v>3.4287999999999999E-2</v>
      </c>
      <c r="G112" s="333">
        <v>3.5048000000000003E-2</v>
      </c>
      <c r="H112" s="333">
        <v>6.2170000000000003E-2</v>
      </c>
      <c r="I112" s="333">
        <v>6.0176E-2</v>
      </c>
      <c r="J112" s="333">
        <v>6.1452E-2</v>
      </c>
      <c r="K112" s="333">
        <v>5.9685000000000002E-2</v>
      </c>
      <c r="L112" s="333">
        <v>3.4070000000000003E-2</v>
      </c>
      <c r="M112" s="333">
        <v>3.4317E-2</v>
      </c>
      <c r="N112" s="333">
        <v>2.9395000000000001E-2</v>
      </c>
      <c r="O112" s="333">
        <v>2.9693000000000001E-2</v>
      </c>
      <c r="P112" s="333">
        <v>3.0592999999999999E-2</v>
      </c>
      <c r="Q112" s="333">
        <v>3.2857999999999998E-2</v>
      </c>
      <c r="R112" s="333">
        <v>3.4287999999999999E-2</v>
      </c>
      <c r="S112" s="333">
        <v>3.5048000000000003E-2</v>
      </c>
      <c r="T112" s="333">
        <v>6.2170000000000003E-2</v>
      </c>
      <c r="U112" s="333">
        <v>6.0176E-2</v>
      </c>
      <c r="V112" s="333">
        <v>6.1452E-2</v>
      </c>
      <c r="W112" s="333">
        <v>5.9685000000000002E-2</v>
      </c>
      <c r="X112" s="333">
        <v>3.4070000000000003E-2</v>
      </c>
      <c r="Y112" s="333">
        <v>3.4317E-2</v>
      </c>
      <c r="Z112" s="333">
        <v>2.9395000000000001E-2</v>
      </c>
      <c r="AA112" s="333">
        <v>2.9693000000000001E-2</v>
      </c>
    </row>
    <row r="113" spans="1:27" hidden="1" x14ac:dyDescent="0.35">
      <c r="A113" s="790"/>
      <c r="B113" s="263" t="s">
        <v>1</v>
      </c>
      <c r="C113" s="333">
        <v>2.3078999999999999E-2</v>
      </c>
      <c r="D113" s="333">
        <v>2.3199999999999998E-2</v>
      </c>
      <c r="E113" s="333">
        <v>2.3355999999999998E-2</v>
      </c>
      <c r="F113" s="333">
        <v>3.3175999999999997E-2</v>
      </c>
      <c r="G113" s="333">
        <v>4.7296999999999999E-2</v>
      </c>
      <c r="H113" s="333">
        <v>7.3122000000000006E-2</v>
      </c>
      <c r="I113" s="333">
        <v>6.7735000000000004E-2</v>
      </c>
      <c r="J113" s="333">
        <v>7.0883000000000002E-2</v>
      </c>
      <c r="K113" s="333">
        <v>7.4445999999999998E-2</v>
      </c>
      <c r="L113" s="333">
        <v>3.3015000000000003E-2</v>
      </c>
      <c r="M113" s="333">
        <v>2.3477000000000001E-2</v>
      </c>
      <c r="N113" s="333">
        <v>2.3244999999999998E-2</v>
      </c>
      <c r="O113" s="333">
        <v>2.3078999999999999E-2</v>
      </c>
      <c r="P113" s="333">
        <v>2.3199999999999998E-2</v>
      </c>
      <c r="Q113" s="333">
        <v>2.3355999999999998E-2</v>
      </c>
      <c r="R113" s="333">
        <v>3.3175999999999997E-2</v>
      </c>
      <c r="S113" s="333">
        <v>4.7296999999999999E-2</v>
      </c>
      <c r="T113" s="333">
        <v>7.3122000000000006E-2</v>
      </c>
      <c r="U113" s="333">
        <v>6.7735000000000004E-2</v>
      </c>
      <c r="V113" s="333">
        <v>7.0883000000000002E-2</v>
      </c>
      <c r="W113" s="333">
        <v>7.4445999999999998E-2</v>
      </c>
      <c r="X113" s="333">
        <v>3.3015000000000003E-2</v>
      </c>
      <c r="Y113" s="333">
        <v>2.3477000000000001E-2</v>
      </c>
      <c r="Z113" s="333">
        <v>2.3244999999999998E-2</v>
      </c>
      <c r="AA113" s="333">
        <v>2.3078999999999999E-2</v>
      </c>
    </row>
    <row r="114" spans="1:27" hidden="1" x14ac:dyDescent="0.35">
      <c r="A114" s="790"/>
      <c r="B114" s="263" t="s">
        <v>22</v>
      </c>
      <c r="C114" s="333">
        <v>2.4317999999999999E-2</v>
      </c>
      <c r="D114" s="333">
        <v>2.3214000000000002E-2</v>
      </c>
      <c r="E114" s="333">
        <v>2.3549E-2</v>
      </c>
      <c r="F114" s="333">
        <v>2.4410999999999999E-2</v>
      </c>
      <c r="G114" s="333">
        <v>2.3886999999999999E-2</v>
      </c>
      <c r="H114" s="333">
        <v>3.7404E-2</v>
      </c>
      <c r="I114" s="333">
        <v>3.7322000000000001E-2</v>
      </c>
      <c r="J114" s="333">
        <v>3.7436999999999998E-2</v>
      </c>
      <c r="K114" s="333">
        <v>3.7679999999999998E-2</v>
      </c>
      <c r="L114" s="333">
        <v>2.3616999999999999E-2</v>
      </c>
      <c r="M114" s="333">
        <v>2.3615999999999998E-2</v>
      </c>
      <c r="N114" s="333">
        <v>2.3258999999999998E-2</v>
      </c>
      <c r="O114" s="333">
        <v>2.4317999999999999E-2</v>
      </c>
      <c r="P114" s="333">
        <v>2.3214000000000002E-2</v>
      </c>
      <c r="Q114" s="333">
        <v>2.3549E-2</v>
      </c>
      <c r="R114" s="333">
        <v>2.4410999999999999E-2</v>
      </c>
      <c r="S114" s="333">
        <v>2.3886999999999999E-2</v>
      </c>
      <c r="T114" s="333">
        <v>3.7404E-2</v>
      </c>
      <c r="U114" s="333">
        <v>3.7322000000000001E-2</v>
      </c>
      <c r="V114" s="333">
        <v>3.7436999999999998E-2</v>
      </c>
      <c r="W114" s="333">
        <v>3.7679999999999998E-2</v>
      </c>
      <c r="X114" s="333">
        <v>2.3616999999999999E-2</v>
      </c>
      <c r="Y114" s="333">
        <v>2.3615999999999998E-2</v>
      </c>
      <c r="Z114" s="333">
        <v>2.3258999999999998E-2</v>
      </c>
      <c r="AA114" s="333">
        <v>2.4317999999999999E-2</v>
      </c>
    </row>
    <row r="115" spans="1:27" hidden="1" x14ac:dyDescent="0.35">
      <c r="A115" s="790"/>
      <c r="B115" s="264" t="s">
        <v>9</v>
      </c>
      <c r="C115" s="333">
        <v>3.4132999999999997E-2</v>
      </c>
      <c r="D115" s="333">
        <v>3.3505E-2</v>
      </c>
      <c r="E115" s="333">
        <v>3.4636E-2</v>
      </c>
      <c r="F115" s="333">
        <v>3.3085999999999997E-2</v>
      </c>
      <c r="G115" s="333">
        <v>3.1968000000000003E-2</v>
      </c>
      <c r="H115" s="333">
        <v>3.7016E-2</v>
      </c>
      <c r="I115" s="333">
        <v>3.6936999999999998E-2</v>
      </c>
      <c r="J115" s="333">
        <v>3.7067000000000003E-2</v>
      </c>
      <c r="K115" s="333">
        <v>5.7865E-2</v>
      </c>
      <c r="L115" s="333">
        <v>3.4433999999999999E-2</v>
      </c>
      <c r="M115" s="333">
        <v>3.2101999999999999E-2</v>
      </c>
      <c r="N115" s="333">
        <v>3.1699999999999999E-2</v>
      </c>
      <c r="O115" s="333">
        <v>3.4132999999999997E-2</v>
      </c>
      <c r="P115" s="333">
        <v>3.3505E-2</v>
      </c>
      <c r="Q115" s="333">
        <v>3.4636E-2</v>
      </c>
      <c r="R115" s="333">
        <v>3.3085999999999997E-2</v>
      </c>
      <c r="S115" s="333">
        <v>3.1968000000000003E-2</v>
      </c>
      <c r="T115" s="333">
        <v>3.7016E-2</v>
      </c>
      <c r="U115" s="333">
        <v>3.6936999999999998E-2</v>
      </c>
      <c r="V115" s="333">
        <v>3.7067000000000003E-2</v>
      </c>
      <c r="W115" s="333">
        <v>5.7865E-2</v>
      </c>
      <c r="X115" s="333">
        <v>3.4433999999999999E-2</v>
      </c>
      <c r="Y115" s="333">
        <v>3.2101999999999999E-2</v>
      </c>
      <c r="Z115" s="333">
        <v>3.1699999999999999E-2</v>
      </c>
      <c r="AA115" s="333">
        <v>3.4132999999999997E-2</v>
      </c>
    </row>
    <row r="116" spans="1:27" hidden="1" x14ac:dyDescent="0.35">
      <c r="A116" s="790"/>
      <c r="B116" s="264" t="s">
        <v>3</v>
      </c>
      <c r="C116" s="333">
        <v>3.4132000000000003E-2</v>
      </c>
      <c r="D116" s="333">
        <v>3.3488999999999998E-2</v>
      </c>
      <c r="E116" s="333">
        <v>3.4247E-2</v>
      </c>
      <c r="F116" s="333">
        <v>3.0629999999999998E-2</v>
      </c>
      <c r="G116" s="333">
        <v>3.9796999999999999E-2</v>
      </c>
      <c r="H116" s="333">
        <v>7.2358000000000006E-2</v>
      </c>
      <c r="I116" s="333">
        <v>6.7395999999999998E-2</v>
      </c>
      <c r="J116" s="333">
        <v>7.0425000000000001E-2</v>
      </c>
      <c r="K116" s="333">
        <v>7.1262999999999993E-2</v>
      </c>
      <c r="L116" s="333">
        <v>3.2589E-2</v>
      </c>
      <c r="M116" s="333">
        <v>3.1684999999999998E-2</v>
      </c>
      <c r="N116" s="333">
        <v>3.1695000000000001E-2</v>
      </c>
      <c r="O116" s="333">
        <v>3.4132000000000003E-2</v>
      </c>
      <c r="P116" s="333">
        <v>3.3488999999999998E-2</v>
      </c>
      <c r="Q116" s="333">
        <v>3.4247E-2</v>
      </c>
      <c r="R116" s="333">
        <v>3.0629999999999998E-2</v>
      </c>
      <c r="S116" s="333">
        <v>3.9796999999999999E-2</v>
      </c>
      <c r="T116" s="333">
        <v>7.2358000000000006E-2</v>
      </c>
      <c r="U116" s="333">
        <v>6.7395999999999998E-2</v>
      </c>
      <c r="V116" s="333">
        <v>7.0425000000000001E-2</v>
      </c>
      <c r="W116" s="333">
        <v>7.1262999999999993E-2</v>
      </c>
      <c r="X116" s="333">
        <v>3.2589E-2</v>
      </c>
      <c r="Y116" s="333">
        <v>3.1684999999999998E-2</v>
      </c>
      <c r="Z116" s="333">
        <v>3.1695000000000001E-2</v>
      </c>
      <c r="AA116" s="333">
        <v>3.4132000000000003E-2</v>
      </c>
    </row>
    <row r="117" spans="1:27" hidden="1" x14ac:dyDescent="0.35">
      <c r="A117" s="790"/>
      <c r="B117" s="264" t="s">
        <v>4</v>
      </c>
      <c r="C117" s="333">
        <v>3.1230999999999998E-2</v>
      </c>
      <c r="D117" s="333">
        <v>3.1535000000000001E-2</v>
      </c>
      <c r="E117" s="333">
        <v>3.2278999999999995E-2</v>
      </c>
      <c r="F117" s="333">
        <v>3.3785999999999997E-2</v>
      </c>
      <c r="G117" s="333">
        <v>3.5278999999999998E-2</v>
      </c>
      <c r="H117" s="333">
        <v>6.1283999999999998E-2</v>
      </c>
      <c r="I117" s="333">
        <v>5.9367999999999997E-2</v>
      </c>
      <c r="J117" s="333">
        <v>6.0514999999999999E-2</v>
      </c>
      <c r="K117" s="333">
        <v>5.7696999999999998E-2</v>
      </c>
      <c r="L117" s="333">
        <v>3.4405999999999999E-2</v>
      </c>
      <c r="M117" s="333">
        <v>3.3929000000000001E-2</v>
      </c>
      <c r="N117" s="333">
        <v>2.9774999999999999E-2</v>
      </c>
      <c r="O117" s="333">
        <v>3.1230999999999998E-2</v>
      </c>
      <c r="P117" s="333">
        <v>3.1535000000000001E-2</v>
      </c>
      <c r="Q117" s="333">
        <v>3.2278999999999995E-2</v>
      </c>
      <c r="R117" s="333">
        <v>3.3785999999999997E-2</v>
      </c>
      <c r="S117" s="333">
        <v>3.5278999999999998E-2</v>
      </c>
      <c r="T117" s="333">
        <v>6.1283999999999998E-2</v>
      </c>
      <c r="U117" s="333">
        <v>5.9367999999999997E-2</v>
      </c>
      <c r="V117" s="333">
        <v>6.0514999999999999E-2</v>
      </c>
      <c r="W117" s="333">
        <v>5.7696999999999998E-2</v>
      </c>
      <c r="X117" s="333">
        <v>3.4405999999999999E-2</v>
      </c>
      <c r="Y117" s="333">
        <v>3.3929000000000001E-2</v>
      </c>
      <c r="Z117" s="333">
        <v>2.9774999999999999E-2</v>
      </c>
      <c r="AA117" s="333">
        <v>3.1230999999999998E-2</v>
      </c>
    </row>
    <row r="118" spans="1:27" hidden="1" x14ac:dyDescent="0.35">
      <c r="A118" s="790"/>
      <c r="B118" s="264" t="s">
        <v>5</v>
      </c>
      <c r="C118" s="333">
        <v>2.9968999999999999E-2</v>
      </c>
      <c r="D118" s="333">
        <v>3.0577E-2</v>
      </c>
      <c r="E118" s="333">
        <v>3.1021E-2</v>
      </c>
      <c r="F118" s="333">
        <v>3.141E-2</v>
      </c>
      <c r="G118" s="333">
        <v>3.3187000000000001E-2</v>
      </c>
      <c r="H118" s="333">
        <v>5.7666000000000002E-2</v>
      </c>
      <c r="I118" s="333">
        <v>5.6468999999999998E-2</v>
      </c>
      <c r="J118" s="333">
        <v>5.7072999999999999E-2</v>
      </c>
      <c r="K118" s="333">
        <v>5.6027E-2</v>
      </c>
      <c r="L118" s="333">
        <v>3.2396000000000001E-2</v>
      </c>
      <c r="M118" s="333">
        <v>3.2539000000000005E-2</v>
      </c>
      <c r="N118" s="333">
        <v>2.9391E-2</v>
      </c>
      <c r="O118" s="333">
        <v>2.9968999999999999E-2</v>
      </c>
      <c r="P118" s="333">
        <v>3.0577E-2</v>
      </c>
      <c r="Q118" s="333">
        <v>3.1021E-2</v>
      </c>
      <c r="R118" s="333">
        <v>3.141E-2</v>
      </c>
      <c r="S118" s="333">
        <v>3.3187000000000001E-2</v>
      </c>
      <c r="T118" s="333">
        <v>5.7666000000000002E-2</v>
      </c>
      <c r="U118" s="333">
        <v>5.6468999999999998E-2</v>
      </c>
      <c r="V118" s="333">
        <v>5.7072999999999999E-2</v>
      </c>
      <c r="W118" s="333">
        <v>5.6027E-2</v>
      </c>
      <c r="X118" s="333">
        <v>3.2396000000000001E-2</v>
      </c>
      <c r="Y118" s="333">
        <v>3.2539000000000005E-2</v>
      </c>
      <c r="Z118" s="333">
        <v>2.9391E-2</v>
      </c>
      <c r="AA118" s="333">
        <v>2.9968999999999999E-2</v>
      </c>
    </row>
    <row r="119" spans="1:27" hidden="1" x14ac:dyDescent="0.35">
      <c r="A119" s="790"/>
      <c r="B119" s="264" t="s">
        <v>23</v>
      </c>
      <c r="C119" s="333">
        <v>2.9968999999999999E-2</v>
      </c>
      <c r="D119" s="333">
        <v>3.0577E-2</v>
      </c>
      <c r="E119" s="333">
        <v>3.1021E-2</v>
      </c>
      <c r="F119" s="333">
        <v>3.141E-2</v>
      </c>
      <c r="G119" s="333">
        <v>3.3187000000000001E-2</v>
      </c>
      <c r="H119" s="333">
        <v>5.7666000000000002E-2</v>
      </c>
      <c r="I119" s="333">
        <v>5.6468999999999998E-2</v>
      </c>
      <c r="J119" s="333">
        <v>5.7072999999999999E-2</v>
      </c>
      <c r="K119" s="333">
        <v>5.6027E-2</v>
      </c>
      <c r="L119" s="333">
        <v>3.2396000000000001E-2</v>
      </c>
      <c r="M119" s="333">
        <v>3.2539000000000005E-2</v>
      </c>
      <c r="N119" s="333">
        <v>2.9391E-2</v>
      </c>
      <c r="O119" s="333">
        <v>2.9968999999999999E-2</v>
      </c>
      <c r="P119" s="333">
        <v>3.0577E-2</v>
      </c>
      <c r="Q119" s="333">
        <v>3.1021E-2</v>
      </c>
      <c r="R119" s="333">
        <v>3.141E-2</v>
      </c>
      <c r="S119" s="333">
        <v>3.3187000000000001E-2</v>
      </c>
      <c r="T119" s="333">
        <v>5.7666000000000002E-2</v>
      </c>
      <c r="U119" s="333">
        <v>5.6468999999999998E-2</v>
      </c>
      <c r="V119" s="333">
        <v>5.7072999999999999E-2</v>
      </c>
      <c r="W119" s="333">
        <v>5.6027E-2</v>
      </c>
      <c r="X119" s="333">
        <v>3.2396000000000001E-2</v>
      </c>
      <c r="Y119" s="333">
        <v>3.2539000000000005E-2</v>
      </c>
      <c r="Z119" s="333">
        <v>2.9391E-2</v>
      </c>
      <c r="AA119" s="333">
        <v>2.9968999999999999E-2</v>
      </c>
    </row>
    <row r="120" spans="1:27" hidden="1" x14ac:dyDescent="0.35">
      <c r="A120" s="790"/>
      <c r="B120" s="264" t="s">
        <v>24</v>
      </c>
      <c r="C120" s="333">
        <v>2.9968999999999999E-2</v>
      </c>
      <c r="D120" s="333">
        <v>3.0577E-2</v>
      </c>
      <c r="E120" s="333">
        <v>3.1021E-2</v>
      </c>
      <c r="F120" s="333">
        <v>3.141E-2</v>
      </c>
      <c r="G120" s="333">
        <v>3.3187000000000001E-2</v>
      </c>
      <c r="H120" s="333">
        <v>5.7666000000000002E-2</v>
      </c>
      <c r="I120" s="333">
        <v>5.6468999999999998E-2</v>
      </c>
      <c r="J120" s="333">
        <v>5.7072999999999999E-2</v>
      </c>
      <c r="K120" s="333">
        <v>5.6027E-2</v>
      </c>
      <c r="L120" s="333">
        <v>3.2396000000000001E-2</v>
      </c>
      <c r="M120" s="333">
        <v>3.2539000000000005E-2</v>
      </c>
      <c r="N120" s="333">
        <v>2.9391E-2</v>
      </c>
      <c r="O120" s="333">
        <v>2.9968999999999999E-2</v>
      </c>
      <c r="P120" s="333">
        <v>3.0577E-2</v>
      </c>
      <c r="Q120" s="333">
        <v>3.1021E-2</v>
      </c>
      <c r="R120" s="333">
        <v>3.141E-2</v>
      </c>
      <c r="S120" s="333">
        <v>3.3187000000000001E-2</v>
      </c>
      <c r="T120" s="333">
        <v>5.7666000000000002E-2</v>
      </c>
      <c r="U120" s="333">
        <v>5.6468999999999998E-2</v>
      </c>
      <c r="V120" s="333">
        <v>5.7072999999999999E-2</v>
      </c>
      <c r="W120" s="333">
        <v>5.6027E-2</v>
      </c>
      <c r="X120" s="333">
        <v>3.2396000000000001E-2</v>
      </c>
      <c r="Y120" s="333">
        <v>3.2539000000000005E-2</v>
      </c>
      <c r="Z120" s="333">
        <v>2.9391E-2</v>
      </c>
      <c r="AA120" s="333">
        <v>2.9968999999999999E-2</v>
      </c>
    </row>
    <row r="121" spans="1:27" hidden="1" x14ac:dyDescent="0.35">
      <c r="A121" s="790"/>
      <c r="B121" s="264" t="s">
        <v>7</v>
      </c>
      <c r="C121" s="333">
        <v>2.8740000000000002E-2</v>
      </c>
      <c r="D121" s="333">
        <v>2.9204000000000001E-2</v>
      </c>
      <c r="E121" s="333">
        <v>3.0634000000000002E-2</v>
      </c>
      <c r="F121" s="333">
        <v>3.1116000000000001E-2</v>
      </c>
      <c r="G121" s="333">
        <v>3.1826E-2</v>
      </c>
      <c r="H121" s="333">
        <v>5.5056000000000001E-2</v>
      </c>
      <c r="I121" s="333">
        <v>5.3829999999999996E-2</v>
      </c>
      <c r="J121" s="333">
        <v>5.4605000000000001E-2</v>
      </c>
      <c r="K121" s="333">
        <v>5.3553999999999997E-2</v>
      </c>
      <c r="L121" s="333">
        <v>3.1075999999999999E-2</v>
      </c>
      <c r="M121" s="333">
        <v>3.1245999999999999E-2</v>
      </c>
      <c r="N121" s="333">
        <v>2.8242E-2</v>
      </c>
      <c r="O121" s="333">
        <v>2.8740000000000002E-2</v>
      </c>
      <c r="P121" s="333">
        <v>2.9204000000000001E-2</v>
      </c>
      <c r="Q121" s="333">
        <v>3.0634000000000002E-2</v>
      </c>
      <c r="R121" s="333">
        <v>3.1116000000000001E-2</v>
      </c>
      <c r="S121" s="333">
        <v>3.1826E-2</v>
      </c>
      <c r="T121" s="333">
        <v>5.5056000000000001E-2</v>
      </c>
      <c r="U121" s="333">
        <v>5.3829999999999996E-2</v>
      </c>
      <c r="V121" s="333">
        <v>5.4605000000000001E-2</v>
      </c>
      <c r="W121" s="333">
        <v>5.3553999999999997E-2</v>
      </c>
      <c r="X121" s="333">
        <v>3.1075999999999999E-2</v>
      </c>
      <c r="Y121" s="333">
        <v>3.1245999999999999E-2</v>
      </c>
      <c r="Z121" s="333">
        <v>2.8242E-2</v>
      </c>
      <c r="AA121" s="333">
        <v>2.8740000000000002E-2</v>
      </c>
    </row>
    <row r="122" spans="1:27" ht="15" hidden="1" thickBot="1" x14ac:dyDescent="0.4">
      <c r="A122" s="791"/>
      <c r="B122" s="265" t="s">
        <v>8</v>
      </c>
      <c r="C122" s="333">
        <v>2.8704E-2</v>
      </c>
      <c r="D122" s="333">
        <v>2.9914E-2</v>
      </c>
      <c r="E122" s="333">
        <v>3.2281999999999998E-2</v>
      </c>
      <c r="F122" s="333">
        <v>3.3659000000000001E-2</v>
      </c>
      <c r="G122" s="333">
        <v>3.4633000000000004E-2</v>
      </c>
      <c r="H122" s="333">
        <v>6.2099000000000001E-2</v>
      </c>
      <c r="I122" s="333">
        <v>5.9419E-2</v>
      </c>
      <c r="J122" s="333">
        <v>6.1394999999999998E-2</v>
      </c>
      <c r="K122" s="333">
        <v>5.8862999999999999E-2</v>
      </c>
      <c r="L122" s="333">
        <v>3.3699E-2</v>
      </c>
      <c r="M122" s="333">
        <v>3.3918000000000004E-2</v>
      </c>
      <c r="N122" s="333">
        <v>2.8836000000000001E-2</v>
      </c>
      <c r="O122" s="333">
        <v>2.8704E-2</v>
      </c>
      <c r="P122" s="333">
        <v>2.9914E-2</v>
      </c>
      <c r="Q122" s="333">
        <v>3.2281999999999998E-2</v>
      </c>
      <c r="R122" s="333">
        <v>3.3659000000000001E-2</v>
      </c>
      <c r="S122" s="333">
        <v>3.4633000000000004E-2</v>
      </c>
      <c r="T122" s="333">
        <v>6.2099000000000001E-2</v>
      </c>
      <c r="U122" s="333">
        <v>5.9419E-2</v>
      </c>
      <c r="V122" s="333">
        <v>6.1394999999999998E-2</v>
      </c>
      <c r="W122" s="333">
        <v>5.8862999999999999E-2</v>
      </c>
      <c r="X122" s="333">
        <v>3.3699E-2</v>
      </c>
      <c r="Y122" s="333">
        <v>3.3918000000000004E-2</v>
      </c>
      <c r="Z122" s="333">
        <v>2.8836000000000001E-2</v>
      </c>
      <c r="AA122" s="333">
        <v>2.8704E-2</v>
      </c>
    </row>
    <row r="123" spans="1:27" hidden="1" x14ac:dyDescent="0.35">
      <c r="A123" s="107"/>
      <c r="B123" s="107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 spans="1:27" ht="15" hidden="1" thickBot="1" x14ac:dyDescent="0.4"/>
    <row r="125" spans="1:27" ht="15" hidden="1" thickBot="1" x14ac:dyDescent="0.4">
      <c r="C125" s="833" t="s">
        <v>129</v>
      </c>
      <c r="D125" s="834"/>
      <c r="E125" s="834"/>
      <c r="F125" s="834"/>
      <c r="G125" s="834"/>
      <c r="H125" s="834"/>
      <c r="I125" s="834"/>
      <c r="J125" s="834"/>
      <c r="K125" s="834"/>
      <c r="L125" s="834"/>
      <c r="M125" s="834"/>
      <c r="N125" s="835"/>
      <c r="O125" s="836" t="s">
        <v>129</v>
      </c>
      <c r="P125" s="834"/>
      <c r="Q125" s="834"/>
      <c r="R125" s="834"/>
      <c r="S125" s="834"/>
      <c r="T125" s="834"/>
      <c r="U125" s="834"/>
      <c r="V125" s="834"/>
      <c r="W125" s="834"/>
      <c r="X125" s="834"/>
      <c r="Y125" s="834"/>
      <c r="Z125" s="835"/>
      <c r="AA125" s="560" t="s">
        <v>129</v>
      </c>
    </row>
    <row r="126" spans="1:27" ht="15" hidden="1" thickBot="1" x14ac:dyDescent="0.4">
      <c r="A126" s="789" t="s">
        <v>130</v>
      </c>
      <c r="B126" s="288" t="s">
        <v>147</v>
      </c>
      <c r="C126" s="156">
        <f>C$4</f>
        <v>44562</v>
      </c>
      <c r="D126" s="156">
        <f t="shared" ref="D126:AA126" si="60">D$4</f>
        <v>44593</v>
      </c>
      <c r="E126" s="156">
        <f t="shared" si="60"/>
        <v>44621</v>
      </c>
      <c r="F126" s="156">
        <f t="shared" si="60"/>
        <v>44652</v>
      </c>
      <c r="G126" s="156">
        <f t="shared" si="60"/>
        <v>44682</v>
      </c>
      <c r="H126" s="156">
        <f t="shared" si="60"/>
        <v>44713</v>
      </c>
      <c r="I126" s="156">
        <f t="shared" si="60"/>
        <v>44743</v>
      </c>
      <c r="J126" s="156">
        <f t="shared" si="60"/>
        <v>44774</v>
      </c>
      <c r="K126" s="156">
        <f t="shared" si="60"/>
        <v>44805</v>
      </c>
      <c r="L126" s="156">
        <f t="shared" si="60"/>
        <v>44835</v>
      </c>
      <c r="M126" s="156">
        <f t="shared" si="60"/>
        <v>44866</v>
      </c>
      <c r="N126" s="156">
        <f t="shared" si="60"/>
        <v>44896</v>
      </c>
      <c r="O126" s="156">
        <f t="shared" si="60"/>
        <v>44927</v>
      </c>
      <c r="P126" s="156">
        <f t="shared" si="60"/>
        <v>44958</v>
      </c>
      <c r="Q126" s="156">
        <f t="shared" si="60"/>
        <v>44986</v>
      </c>
      <c r="R126" s="156">
        <f t="shared" si="60"/>
        <v>45017</v>
      </c>
      <c r="S126" s="156">
        <f t="shared" si="60"/>
        <v>45047</v>
      </c>
      <c r="T126" s="156">
        <f t="shared" si="60"/>
        <v>45078</v>
      </c>
      <c r="U126" s="156">
        <f t="shared" si="60"/>
        <v>45108</v>
      </c>
      <c r="V126" s="156">
        <f t="shared" si="60"/>
        <v>45139</v>
      </c>
      <c r="W126" s="156">
        <f t="shared" si="60"/>
        <v>45170</v>
      </c>
      <c r="X126" s="156">
        <f t="shared" si="60"/>
        <v>45200</v>
      </c>
      <c r="Y126" s="156">
        <f t="shared" si="60"/>
        <v>45231</v>
      </c>
      <c r="Z126" s="156">
        <f t="shared" si="60"/>
        <v>45261</v>
      </c>
      <c r="AA126" s="156">
        <f t="shared" si="60"/>
        <v>45292</v>
      </c>
    </row>
    <row r="127" spans="1:27" hidden="1" x14ac:dyDescent="0.35">
      <c r="A127" s="790"/>
      <c r="B127" s="263" t="s">
        <v>20</v>
      </c>
      <c r="C127" s="333">
        <v>2.643E-3</v>
      </c>
      <c r="D127" s="333">
        <v>2.7320000000000001E-3</v>
      </c>
      <c r="E127" s="333">
        <v>2.8240000000000001E-3</v>
      </c>
      <c r="F127" s="333">
        <v>2.8860000000000001E-3</v>
      </c>
      <c r="G127" s="333">
        <v>3.568E-3</v>
      </c>
      <c r="H127" s="333">
        <v>9.4900000000000002E-3</v>
      </c>
      <c r="I127" s="333">
        <v>8.7889999999999999E-3</v>
      </c>
      <c r="J127" s="333">
        <v>9.0760000000000007E-3</v>
      </c>
      <c r="K127" s="333">
        <v>8.6409999999999994E-3</v>
      </c>
      <c r="L127" s="333">
        <v>3.3189999999999999E-3</v>
      </c>
      <c r="M127" s="333">
        <v>3.424E-3</v>
      </c>
      <c r="N127" s="333">
        <v>2.333E-3</v>
      </c>
      <c r="O127" s="333">
        <v>2.643E-3</v>
      </c>
      <c r="P127" s="333">
        <v>2.7320000000000001E-3</v>
      </c>
      <c r="Q127" s="333">
        <v>2.8240000000000001E-3</v>
      </c>
      <c r="R127" s="333">
        <v>2.8860000000000001E-3</v>
      </c>
      <c r="S127" s="333">
        <v>3.568E-3</v>
      </c>
      <c r="T127" s="333">
        <v>9.4900000000000002E-3</v>
      </c>
      <c r="U127" s="333">
        <v>8.7889999999999999E-3</v>
      </c>
      <c r="V127" s="333">
        <v>9.0760000000000007E-3</v>
      </c>
      <c r="W127" s="333">
        <v>8.6409999999999994E-3</v>
      </c>
      <c r="X127" s="333">
        <v>3.3189999999999999E-3</v>
      </c>
      <c r="Y127" s="333">
        <v>3.424E-3</v>
      </c>
      <c r="Z127" s="333">
        <v>2.333E-3</v>
      </c>
      <c r="AA127" s="333">
        <v>2.643E-3</v>
      </c>
    </row>
    <row r="128" spans="1:27" hidden="1" x14ac:dyDescent="0.35">
      <c r="A128" s="790"/>
      <c r="B128" s="263" t="s">
        <v>0</v>
      </c>
      <c r="C128" s="333">
        <v>4.2069999999999998E-3</v>
      </c>
      <c r="D128" s="333">
        <v>3.787E-3</v>
      </c>
      <c r="E128" s="333">
        <v>3.986E-3</v>
      </c>
      <c r="F128" s="333">
        <v>2.6090000000000002E-3</v>
      </c>
      <c r="G128" s="333">
        <v>5.9420000000000002E-3</v>
      </c>
      <c r="H128" s="333">
        <v>1.6067999999999999E-2</v>
      </c>
      <c r="I128" s="333">
        <v>1.3556E-2</v>
      </c>
      <c r="J128" s="333">
        <v>1.4933E-2</v>
      </c>
      <c r="K128" s="333">
        <v>1.5493E-2</v>
      </c>
      <c r="L128" s="333">
        <v>3.3899999999999998E-3</v>
      </c>
      <c r="M128" s="333">
        <v>3.1089999999999998E-3</v>
      </c>
      <c r="N128" s="333">
        <v>3.192E-3</v>
      </c>
      <c r="O128" s="333">
        <v>4.2069999999999998E-3</v>
      </c>
      <c r="P128" s="333">
        <v>3.787E-3</v>
      </c>
      <c r="Q128" s="333">
        <v>3.986E-3</v>
      </c>
      <c r="R128" s="333">
        <v>2.6090000000000002E-3</v>
      </c>
      <c r="S128" s="333">
        <v>5.9420000000000002E-3</v>
      </c>
      <c r="T128" s="333">
        <v>1.6067999999999999E-2</v>
      </c>
      <c r="U128" s="333">
        <v>1.3556E-2</v>
      </c>
      <c r="V128" s="333">
        <v>1.4933E-2</v>
      </c>
      <c r="W128" s="333">
        <v>1.5493E-2</v>
      </c>
      <c r="X128" s="333">
        <v>3.3899999999999998E-3</v>
      </c>
      <c r="Y128" s="333">
        <v>3.1089999999999998E-3</v>
      </c>
      <c r="Z128" s="333">
        <v>3.192E-3</v>
      </c>
      <c r="AA128" s="333">
        <v>4.2069999999999998E-3</v>
      </c>
    </row>
    <row r="129" spans="1:27" hidden="1" x14ac:dyDescent="0.35">
      <c r="A129" s="790"/>
      <c r="B129" s="263" t="s">
        <v>21</v>
      </c>
      <c r="C129" s="333">
        <v>2.539E-3</v>
      </c>
      <c r="D129" s="333">
        <v>2.738E-3</v>
      </c>
      <c r="E129" s="333">
        <v>3.4870000000000001E-3</v>
      </c>
      <c r="F129" s="333">
        <v>3.9020000000000001E-3</v>
      </c>
      <c r="G129" s="333">
        <v>4.241E-3</v>
      </c>
      <c r="H129" s="333">
        <v>1.1518E-2</v>
      </c>
      <c r="I129" s="333">
        <v>1.0421E-2</v>
      </c>
      <c r="J129" s="333">
        <v>1.1017000000000001E-2</v>
      </c>
      <c r="K129" s="333">
        <v>1.0297000000000001E-2</v>
      </c>
      <c r="L129" s="333">
        <v>3.9319999999999997E-3</v>
      </c>
      <c r="M129" s="333">
        <v>4.0800000000000003E-3</v>
      </c>
      <c r="N129" s="333">
        <v>2.3349999999999998E-3</v>
      </c>
      <c r="O129" s="333">
        <v>2.539E-3</v>
      </c>
      <c r="P129" s="333">
        <v>2.738E-3</v>
      </c>
      <c r="Q129" s="333">
        <v>3.4870000000000001E-3</v>
      </c>
      <c r="R129" s="333">
        <v>3.9020000000000001E-3</v>
      </c>
      <c r="S129" s="333">
        <v>4.241E-3</v>
      </c>
      <c r="T129" s="333">
        <v>1.1518E-2</v>
      </c>
      <c r="U129" s="333">
        <v>1.0421E-2</v>
      </c>
      <c r="V129" s="333">
        <v>1.1017000000000001E-2</v>
      </c>
      <c r="W129" s="333">
        <v>1.0297000000000001E-2</v>
      </c>
      <c r="X129" s="333">
        <v>3.9319999999999997E-3</v>
      </c>
      <c r="Y129" s="333">
        <v>4.0800000000000003E-3</v>
      </c>
      <c r="Z129" s="333">
        <v>2.3349999999999998E-3</v>
      </c>
      <c r="AA129" s="333">
        <v>2.539E-3</v>
      </c>
    </row>
    <row r="130" spans="1:27" hidden="1" x14ac:dyDescent="0.35">
      <c r="A130" s="790"/>
      <c r="B130" s="263" t="s">
        <v>1</v>
      </c>
      <c r="C130" s="333">
        <v>0</v>
      </c>
      <c r="D130" s="333">
        <v>0</v>
      </c>
      <c r="E130" s="333">
        <v>0</v>
      </c>
      <c r="F130" s="333">
        <v>3.5109999999999998E-3</v>
      </c>
      <c r="G130" s="333">
        <v>8.5800000000000008E-3</v>
      </c>
      <c r="H130" s="333">
        <v>1.6403999999999998E-2</v>
      </c>
      <c r="I130" s="333">
        <v>1.3702000000000001E-2</v>
      </c>
      <c r="J130" s="333">
        <v>1.5133000000000001E-2</v>
      </c>
      <c r="K130" s="333">
        <v>1.6902E-2</v>
      </c>
      <c r="L130" s="333">
        <v>3.5460000000000001E-3</v>
      </c>
      <c r="M130" s="333">
        <v>0</v>
      </c>
      <c r="N130" s="333">
        <v>0</v>
      </c>
      <c r="O130" s="333">
        <v>0</v>
      </c>
      <c r="P130" s="333">
        <v>0</v>
      </c>
      <c r="Q130" s="333">
        <v>0</v>
      </c>
      <c r="R130" s="333">
        <v>3.5109999999999998E-3</v>
      </c>
      <c r="S130" s="333">
        <v>8.5800000000000008E-3</v>
      </c>
      <c r="T130" s="333">
        <v>1.6403999999999998E-2</v>
      </c>
      <c r="U130" s="333">
        <v>1.3702000000000001E-2</v>
      </c>
      <c r="V130" s="333">
        <v>1.5133000000000001E-2</v>
      </c>
      <c r="W130" s="333">
        <v>1.6902E-2</v>
      </c>
      <c r="X130" s="333">
        <v>3.5460000000000001E-3</v>
      </c>
      <c r="Y130" s="333">
        <v>0</v>
      </c>
      <c r="Z130" s="333">
        <v>0</v>
      </c>
      <c r="AA130" s="333">
        <v>0</v>
      </c>
    </row>
    <row r="131" spans="1:27" hidden="1" x14ac:dyDescent="0.35">
      <c r="A131" s="790"/>
      <c r="B131" s="263" t="s">
        <v>22</v>
      </c>
      <c r="C131" s="333">
        <v>4.8299999999999998E-4</v>
      </c>
      <c r="D131" s="333">
        <v>6.0000000000000002E-6</v>
      </c>
      <c r="E131" s="333">
        <v>7.2999999999999999E-5</v>
      </c>
      <c r="F131" s="333">
        <v>3.68E-4</v>
      </c>
      <c r="G131" s="333">
        <v>7.6000000000000004E-5</v>
      </c>
      <c r="H131" s="333">
        <v>1.8100000000000001E-4</v>
      </c>
      <c r="I131" s="333">
        <v>1.7699999999999999E-4</v>
      </c>
      <c r="J131" s="333">
        <v>1.73E-4</v>
      </c>
      <c r="K131" s="333">
        <v>1.7799999999999999E-4</v>
      </c>
      <c r="L131" s="333">
        <v>5.8E-5</v>
      </c>
      <c r="M131" s="333">
        <v>5.3000000000000001E-5</v>
      </c>
      <c r="N131" s="333">
        <v>6.0000000000000002E-6</v>
      </c>
      <c r="O131" s="333">
        <v>4.8299999999999998E-4</v>
      </c>
      <c r="P131" s="333">
        <v>6.0000000000000002E-6</v>
      </c>
      <c r="Q131" s="333">
        <v>7.2999999999999999E-5</v>
      </c>
      <c r="R131" s="333">
        <v>3.68E-4</v>
      </c>
      <c r="S131" s="333">
        <v>7.6000000000000004E-5</v>
      </c>
      <c r="T131" s="333">
        <v>1.8100000000000001E-4</v>
      </c>
      <c r="U131" s="333">
        <v>1.7699999999999999E-4</v>
      </c>
      <c r="V131" s="333">
        <v>1.73E-4</v>
      </c>
      <c r="W131" s="333">
        <v>1.7799999999999999E-4</v>
      </c>
      <c r="X131" s="333">
        <v>5.8E-5</v>
      </c>
      <c r="Y131" s="333">
        <v>5.3000000000000001E-5</v>
      </c>
      <c r="Z131" s="333">
        <v>6.0000000000000002E-6</v>
      </c>
      <c r="AA131" s="333">
        <v>4.8299999999999998E-4</v>
      </c>
    </row>
    <row r="132" spans="1:27" hidden="1" x14ac:dyDescent="0.35">
      <c r="A132" s="790"/>
      <c r="B132" s="264" t="s">
        <v>9</v>
      </c>
      <c r="C132" s="333">
        <v>4.2069999999999998E-3</v>
      </c>
      <c r="D132" s="333">
        <v>3.7929999999999999E-3</v>
      </c>
      <c r="E132" s="333">
        <v>4.1240000000000001E-3</v>
      </c>
      <c r="F132" s="333">
        <v>3.4789999999999999E-3</v>
      </c>
      <c r="G132" s="333">
        <v>3.1229999999999999E-3</v>
      </c>
      <c r="H132" s="333">
        <v>0</v>
      </c>
      <c r="I132" s="333">
        <v>0</v>
      </c>
      <c r="J132" s="333">
        <v>0</v>
      </c>
      <c r="K132" s="333">
        <v>9.4739999999999998E-3</v>
      </c>
      <c r="L132" s="333">
        <v>4.065E-3</v>
      </c>
      <c r="M132" s="333">
        <v>3.2629999999999998E-3</v>
      </c>
      <c r="N132" s="333">
        <v>3.1930000000000001E-3</v>
      </c>
      <c r="O132" s="333">
        <v>4.2069999999999998E-3</v>
      </c>
      <c r="P132" s="333">
        <v>3.7929999999999999E-3</v>
      </c>
      <c r="Q132" s="333">
        <v>4.1240000000000001E-3</v>
      </c>
      <c r="R132" s="333">
        <v>3.4789999999999999E-3</v>
      </c>
      <c r="S132" s="333">
        <v>3.1229999999999999E-3</v>
      </c>
      <c r="T132" s="333">
        <v>0</v>
      </c>
      <c r="U132" s="333">
        <v>0</v>
      </c>
      <c r="V132" s="333">
        <v>0</v>
      </c>
      <c r="W132" s="333">
        <v>9.4739999999999998E-3</v>
      </c>
      <c r="X132" s="333">
        <v>4.065E-3</v>
      </c>
      <c r="Y132" s="333">
        <v>3.2629999999999998E-3</v>
      </c>
      <c r="Z132" s="333">
        <v>3.1930000000000001E-3</v>
      </c>
      <c r="AA132" s="333">
        <v>4.2069999999999998E-3</v>
      </c>
    </row>
    <row r="133" spans="1:27" hidden="1" x14ac:dyDescent="0.35">
      <c r="A133" s="790"/>
      <c r="B133" s="264" t="s">
        <v>3</v>
      </c>
      <c r="C133" s="333">
        <v>4.2069999999999998E-3</v>
      </c>
      <c r="D133" s="333">
        <v>3.787E-3</v>
      </c>
      <c r="E133" s="333">
        <v>3.986E-3</v>
      </c>
      <c r="F133" s="333">
        <v>2.6090000000000002E-3</v>
      </c>
      <c r="G133" s="333">
        <v>5.9420000000000002E-3</v>
      </c>
      <c r="H133" s="333">
        <v>1.6067999999999999E-2</v>
      </c>
      <c r="I133" s="333">
        <v>1.3556E-2</v>
      </c>
      <c r="J133" s="333">
        <v>1.4933E-2</v>
      </c>
      <c r="K133" s="333">
        <v>1.5493E-2</v>
      </c>
      <c r="L133" s="333">
        <v>3.3899999999999998E-3</v>
      </c>
      <c r="M133" s="333">
        <v>3.1089999999999998E-3</v>
      </c>
      <c r="N133" s="333">
        <v>3.192E-3</v>
      </c>
      <c r="O133" s="333">
        <v>4.2069999999999998E-3</v>
      </c>
      <c r="P133" s="333">
        <v>3.787E-3</v>
      </c>
      <c r="Q133" s="333">
        <v>3.986E-3</v>
      </c>
      <c r="R133" s="333">
        <v>2.6090000000000002E-3</v>
      </c>
      <c r="S133" s="333">
        <v>5.9420000000000002E-3</v>
      </c>
      <c r="T133" s="333">
        <v>1.6067999999999999E-2</v>
      </c>
      <c r="U133" s="333">
        <v>1.3556E-2</v>
      </c>
      <c r="V133" s="333">
        <v>1.4933E-2</v>
      </c>
      <c r="W133" s="333">
        <v>1.5493E-2</v>
      </c>
      <c r="X133" s="333">
        <v>3.3899999999999998E-3</v>
      </c>
      <c r="Y133" s="333">
        <v>3.1089999999999998E-3</v>
      </c>
      <c r="Z133" s="333">
        <v>3.192E-3</v>
      </c>
      <c r="AA133" s="333">
        <v>4.2069999999999998E-3</v>
      </c>
    </row>
    <row r="134" spans="1:27" hidden="1" x14ac:dyDescent="0.35">
      <c r="A134" s="790"/>
      <c r="B134" s="264" t="s">
        <v>4</v>
      </c>
      <c r="C134" s="333">
        <v>3.1189999999999998E-3</v>
      </c>
      <c r="D134" s="333">
        <v>3.0799999999999998E-3</v>
      </c>
      <c r="E134" s="333">
        <v>3.2780000000000001E-3</v>
      </c>
      <c r="F134" s="333">
        <v>3.725E-3</v>
      </c>
      <c r="G134" s="333">
        <v>4.3239999999999997E-3</v>
      </c>
      <c r="H134" s="333">
        <v>1.112E-2</v>
      </c>
      <c r="I134" s="333">
        <v>1.0066E-2</v>
      </c>
      <c r="J134" s="333">
        <v>1.0602E-2</v>
      </c>
      <c r="K134" s="333">
        <v>9.3989999999999994E-3</v>
      </c>
      <c r="L134" s="333">
        <v>4.0549999999999996E-3</v>
      </c>
      <c r="M134" s="333">
        <v>3.9379999999999997E-3</v>
      </c>
      <c r="N134" s="333">
        <v>2.4780000000000002E-3</v>
      </c>
      <c r="O134" s="333">
        <v>3.1189999999999998E-3</v>
      </c>
      <c r="P134" s="333">
        <v>3.0799999999999998E-3</v>
      </c>
      <c r="Q134" s="333">
        <v>3.2780000000000001E-3</v>
      </c>
      <c r="R134" s="333">
        <v>3.725E-3</v>
      </c>
      <c r="S134" s="333">
        <v>4.3239999999999997E-3</v>
      </c>
      <c r="T134" s="333">
        <v>1.112E-2</v>
      </c>
      <c r="U134" s="333">
        <v>1.0066E-2</v>
      </c>
      <c r="V134" s="333">
        <v>1.0602E-2</v>
      </c>
      <c r="W134" s="333">
        <v>9.3989999999999994E-3</v>
      </c>
      <c r="X134" s="333">
        <v>4.0549999999999996E-3</v>
      </c>
      <c r="Y134" s="333">
        <v>3.9379999999999997E-3</v>
      </c>
      <c r="Z134" s="333">
        <v>2.4780000000000002E-3</v>
      </c>
      <c r="AA134" s="333">
        <v>3.1189999999999998E-3</v>
      </c>
    </row>
    <row r="135" spans="1:27" hidden="1" x14ac:dyDescent="0.35">
      <c r="A135" s="790"/>
      <c r="B135" s="264" t="s">
        <v>5</v>
      </c>
      <c r="C135" s="333">
        <v>2.643E-3</v>
      </c>
      <c r="D135" s="333">
        <v>2.7320000000000001E-3</v>
      </c>
      <c r="E135" s="333">
        <v>2.8240000000000001E-3</v>
      </c>
      <c r="F135" s="333">
        <v>2.8860000000000001E-3</v>
      </c>
      <c r="G135" s="333">
        <v>3.568E-3</v>
      </c>
      <c r="H135" s="333">
        <v>9.4900000000000002E-3</v>
      </c>
      <c r="I135" s="333">
        <v>8.7889999999999999E-3</v>
      </c>
      <c r="J135" s="333">
        <v>9.0760000000000007E-3</v>
      </c>
      <c r="K135" s="333">
        <v>8.6409999999999994E-3</v>
      </c>
      <c r="L135" s="333">
        <v>3.3189999999999999E-3</v>
      </c>
      <c r="M135" s="333">
        <v>3.424E-3</v>
      </c>
      <c r="N135" s="333">
        <v>2.333E-3</v>
      </c>
      <c r="O135" s="333">
        <v>2.643E-3</v>
      </c>
      <c r="P135" s="333">
        <v>2.7320000000000001E-3</v>
      </c>
      <c r="Q135" s="333">
        <v>2.8240000000000001E-3</v>
      </c>
      <c r="R135" s="333">
        <v>2.8860000000000001E-3</v>
      </c>
      <c r="S135" s="333">
        <v>3.568E-3</v>
      </c>
      <c r="T135" s="333">
        <v>9.4900000000000002E-3</v>
      </c>
      <c r="U135" s="333">
        <v>8.7889999999999999E-3</v>
      </c>
      <c r="V135" s="333">
        <v>9.0760000000000007E-3</v>
      </c>
      <c r="W135" s="333">
        <v>8.6409999999999994E-3</v>
      </c>
      <c r="X135" s="333">
        <v>3.3189999999999999E-3</v>
      </c>
      <c r="Y135" s="333">
        <v>3.424E-3</v>
      </c>
      <c r="Z135" s="333">
        <v>2.333E-3</v>
      </c>
      <c r="AA135" s="333">
        <v>2.643E-3</v>
      </c>
    </row>
    <row r="136" spans="1:27" hidden="1" x14ac:dyDescent="0.35">
      <c r="A136" s="790"/>
      <c r="B136" s="264" t="s">
        <v>23</v>
      </c>
      <c r="C136" s="333">
        <v>2.643E-3</v>
      </c>
      <c r="D136" s="333">
        <v>2.7320000000000001E-3</v>
      </c>
      <c r="E136" s="333">
        <v>2.8240000000000001E-3</v>
      </c>
      <c r="F136" s="333">
        <v>2.8860000000000001E-3</v>
      </c>
      <c r="G136" s="333">
        <v>3.568E-3</v>
      </c>
      <c r="H136" s="333">
        <v>9.4900000000000002E-3</v>
      </c>
      <c r="I136" s="333">
        <v>8.7889999999999999E-3</v>
      </c>
      <c r="J136" s="333">
        <v>9.0760000000000007E-3</v>
      </c>
      <c r="K136" s="333">
        <v>8.6409999999999994E-3</v>
      </c>
      <c r="L136" s="333">
        <v>3.3189999999999999E-3</v>
      </c>
      <c r="M136" s="333">
        <v>3.424E-3</v>
      </c>
      <c r="N136" s="333">
        <v>2.333E-3</v>
      </c>
      <c r="O136" s="333">
        <v>2.643E-3</v>
      </c>
      <c r="P136" s="333">
        <v>2.7320000000000001E-3</v>
      </c>
      <c r="Q136" s="333">
        <v>2.8240000000000001E-3</v>
      </c>
      <c r="R136" s="333">
        <v>2.8860000000000001E-3</v>
      </c>
      <c r="S136" s="333">
        <v>3.568E-3</v>
      </c>
      <c r="T136" s="333">
        <v>9.4900000000000002E-3</v>
      </c>
      <c r="U136" s="333">
        <v>8.7889999999999999E-3</v>
      </c>
      <c r="V136" s="333">
        <v>9.0760000000000007E-3</v>
      </c>
      <c r="W136" s="333">
        <v>8.6409999999999994E-3</v>
      </c>
      <c r="X136" s="333">
        <v>3.3189999999999999E-3</v>
      </c>
      <c r="Y136" s="333">
        <v>3.424E-3</v>
      </c>
      <c r="Z136" s="333">
        <v>2.333E-3</v>
      </c>
      <c r="AA136" s="333">
        <v>2.643E-3</v>
      </c>
    </row>
    <row r="137" spans="1:27" hidden="1" x14ac:dyDescent="0.35">
      <c r="A137" s="790"/>
      <c r="B137" s="264" t="s">
        <v>24</v>
      </c>
      <c r="C137" s="333">
        <v>2.643E-3</v>
      </c>
      <c r="D137" s="333">
        <v>2.7320000000000001E-3</v>
      </c>
      <c r="E137" s="333">
        <v>2.8240000000000001E-3</v>
      </c>
      <c r="F137" s="333">
        <v>2.8860000000000001E-3</v>
      </c>
      <c r="G137" s="333">
        <v>3.568E-3</v>
      </c>
      <c r="H137" s="333">
        <v>9.4900000000000002E-3</v>
      </c>
      <c r="I137" s="333">
        <v>8.7889999999999999E-3</v>
      </c>
      <c r="J137" s="333">
        <v>9.0760000000000007E-3</v>
      </c>
      <c r="K137" s="333">
        <v>8.6409999999999994E-3</v>
      </c>
      <c r="L137" s="333">
        <v>3.3189999999999999E-3</v>
      </c>
      <c r="M137" s="333">
        <v>3.424E-3</v>
      </c>
      <c r="N137" s="333">
        <v>2.333E-3</v>
      </c>
      <c r="O137" s="333">
        <v>2.643E-3</v>
      </c>
      <c r="P137" s="333">
        <v>2.7320000000000001E-3</v>
      </c>
      <c r="Q137" s="333">
        <v>2.8240000000000001E-3</v>
      </c>
      <c r="R137" s="333">
        <v>2.8860000000000001E-3</v>
      </c>
      <c r="S137" s="333">
        <v>3.568E-3</v>
      </c>
      <c r="T137" s="333">
        <v>9.4900000000000002E-3</v>
      </c>
      <c r="U137" s="333">
        <v>8.7889999999999999E-3</v>
      </c>
      <c r="V137" s="333">
        <v>9.0760000000000007E-3</v>
      </c>
      <c r="W137" s="333">
        <v>8.6409999999999994E-3</v>
      </c>
      <c r="X137" s="333">
        <v>3.3189999999999999E-3</v>
      </c>
      <c r="Y137" s="333">
        <v>3.424E-3</v>
      </c>
      <c r="Z137" s="333">
        <v>2.333E-3</v>
      </c>
      <c r="AA137" s="333">
        <v>2.643E-3</v>
      </c>
    </row>
    <row r="138" spans="1:27" hidden="1" x14ac:dyDescent="0.35">
      <c r="A138" s="790"/>
      <c r="B138" s="264" t="s">
        <v>7</v>
      </c>
      <c r="C138" s="333">
        <v>2.2850000000000001E-3</v>
      </c>
      <c r="D138" s="333">
        <v>2.3549999999999999E-3</v>
      </c>
      <c r="E138" s="333">
        <v>2.81E-3</v>
      </c>
      <c r="F138" s="333">
        <v>2.8600000000000001E-3</v>
      </c>
      <c r="G138" s="333">
        <v>3.179E-3</v>
      </c>
      <c r="H138" s="333">
        <v>3.9199999999999999E-4</v>
      </c>
      <c r="I138" s="333">
        <v>7.6819999999999996E-3</v>
      </c>
      <c r="J138" s="333">
        <v>8.064E-3</v>
      </c>
      <c r="K138" s="333">
        <v>7.6140000000000001E-3</v>
      </c>
      <c r="L138" s="333">
        <v>2.8670000000000002E-3</v>
      </c>
      <c r="M138" s="333">
        <v>3.0869999999999999E-3</v>
      </c>
      <c r="N138" s="333">
        <v>2.0110000000000002E-3</v>
      </c>
      <c r="O138" s="333">
        <v>2.2850000000000001E-3</v>
      </c>
      <c r="P138" s="333">
        <v>2.3549999999999999E-3</v>
      </c>
      <c r="Q138" s="333">
        <v>2.81E-3</v>
      </c>
      <c r="R138" s="333">
        <v>2.8600000000000001E-3</v>
      </c>
      <c r="S138" s="333">
        <v>3.179E-3</v>
      </c>
      <c r="T138" s="333">
        <v>3.9199999999999999E-4</v>
      </c>
      <c r="U138" s="333">
        <v>7.6819999999999996E-3</v>
      </c>
      <c r="V138" s="333">
        <v>8.064E-3</v>
      </c>
      <c r="W138" s="333">
        <v>7.6140000000000001E-3</v>
      </c>
      <c r="X138" s="333">
        <v>2.8670000000000002E-3</v>
      </c>
      <c r="Y138" s="333">
        <v>3.0869999999999999E-3</v>
      </c>
      <c r="Z138" s="333">
        <v>2.0110000000000002E-3</v>
      </c>
      <c r="AA138" s="333">
        <v>2.2850000000000001E-3</v>
      </c>
    </row>
    <row r="139" spans="1:27" ht="15" hidden="1" thickBot="1" x14ac:dyDescent="0.4">
      <c r="A139" s="791"/>
      <c r="B139" s="265" t="s">
        <v>8</v>
      </c>
      <c r="C139" s="333">
        <v>2.1640000000000001E-3</v>
      </c>
      <c r="D139" s="333">
        <v>2.4910000000000002E-3</v>
      </c>
      <c r="E139" s="333">
        <v>3.2789999999999998E-3</v>
      </c>
      <c r="F139" s="333">
        <v>3.6809999999999998E-3</v>
      </c>
      <c r="G139" s="333">
        <v>4.091E-3</v>
      </c>
      <c r="H139" s="333">
        <v>1.1485E-2</v>
      </c>
      <c r="I139" s="333">
        <v>1.0088E-2</v>
      </c>
      <c r="J139" s="333">
        <v>1.0992E-2</v>
      </c>
      <c r="K139" s="333">
        <v>9.9260000000000008E-3</v>
      </c>
      <c r="L139" s="333">
        <v>3.797E-3</v>
      </c>
      <c r="M139" s="333">
        <v>3.9329999999999999E-3</v>
      </c>
      <c r="N139" s="333">
        <v>2.1250000000000002E-3</v>
      </c>
      <c r="O139" s="333">
        <v>2.1640000000000001E-3</v>
      </c>
      <c r="P139" s="333">
        <v>2.4910000000000002E-3</v>
      </c>
      <c r="Q139" s="333">
        <v>3.2789999999999998E-3</v>
      </c>
      <c r="R139" s="333">
        <v>3.6809999999999998E-3</v>
      </c>
      <c r="S139" s="333">
        <v>4.091E-3</v>
      </c>
      <c r="T139" s="333">
        <v>1.1485E-2</v>
      </c>
      <c r="U139" s="333">
        <v>1.0088E-2</v>
      </c>
      <c r="V139" s="333">
        <v>1.0992E-2</v>
      </c>
      <c r="W139" s="333">
        <v>9.9260000000000008E-3</v>
      </c>
      <c r="X139" s="333">
        <v>3.797E-3</v>
      </c>
      <c r="Y139" s="333">
        <v>3.9329999999999999E-3</v>
      </c>
      <c r="Z139" s="333">
        <v>2.1250000000000002E-3</v>
      </c>
      <c r="AA139" s="333">
        <v>2.1640000000000001E-3</v>
      </c>
    </row>
    <row r="140" spans="1:27" hidden="1" x14ac:dyDescent="0.35"/>
    <row r="141" spans="1:27" ht="15" hidden="1" thickBot="1" x14ac:dyDescent="0.4">
      <c r="A141" s="107"/>
      <c r="B141" s="107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</row>
    <row r="142" spans="1:27" ht="16" hidden="1" thickBot="1" x14ac:dyDescent="0.4">
      <c r="A142" s="783" t="s">
        <v>131</v>
      </c>
      <c r="B142" s="289" t="s">
        <v>128</v>
      </c>
      <c r="C142" s="156">
        <f>C$4</f>
        <v>44562</v>
      </c>
      <c r="D142" s="156">
        <f t="shared" ref="D142:AA142" si="61">D$4</f>
        <v>44593</v>
      </c>
      <c r="E142" s="156">
        <f t="shared" si="61"/>
        <v>44621</v>
      </c>
      <c r="F142" s="156">
        <f t="shared" si="61"/>
        <v>44652</v>
      </c>
      <c r="G142" s="156">
        <f t="shared" si="61"/>
        <v>44682</v>
      </c>
      <c r="H142" s="156">
        <f t="shared" si="61"/>
        <v>44713</v>
      </c>
      <c r="I142" s="156">
        <f t="shared" si="61"/>
        <v>44743</v>
      </c>
      <c r="J142" s="156">
        <f t="shared" si="61"/>
        <v>44774</v>
      </c>
      <c r="K142" s="156">
        <f t="shared" si="61"/>
        <v>44805</v>
      </c>
      <c r="L142" s="156">
        <f t="shared" si="61"/>
        <v>44835</v>
      </c>
      <c r="M142" s="156">
        <f t="shared" si="61"/>
        <v>44866</v>
      </c>
      <c r="N142" s="156">
        <f t="shared" si="61"/>
        <v>44896</v>
      </c>
      <c r="O142" s="156">
        <f t="shared" si="61"/>
        <v>44927</v>
      </c>
      <c r="P142" s="156">
        <f t="shared" si="61"/>
        <v>44958</v>
      </c>
      <c r="Q142" s="156">
        <f t="shared" si="61"/>
        <v>44986</v>
      </c>
      <c r="R142" s="156">
        <f t="shared" si="61"/>
        <v>45017</v>
      </c>
      <c r="S142" s="156">
        <f t="shared" si="61"/>
        <v>45047</v>
      </c>
      <c r="T142" s="156">
        <f t="shared" si="61"/>
        <v>45078</v>
      </c>
      <c r="U142" s="156">
        <f t="shared" si="61"/>
        <v>45108</v>
      </c>
      <c r="V142" s="156">
        <f t="shared" si="61"/>
        <v>45139</v>
      </c>
      <c r="W142" s="156">
        <f t="shared" si="61"/>
        <v>45170</v>
      </c>
      <c r="X142" s="156">
        <f t="shared" si="61"/>
        <v>45200</v>
      </c>
      <c r="Y142" s="156">
        <f t="shared" si="61"/>
        <v>45231</v>
      </c>
      <c r="Z142" s="156">
        <f t="shared" si="61"/>
        <v>45261</v>
      </c>
      <c r="AA142" s="156">
        <f t="shared" si="61"/>
        <v>45292</v>
      </c>
    </row>
    <row r="143" spans="1:27" hidden="1" x14ac:dyDescent="0.35">
      <c r="A143" s="784"/>
      <c r="B143" s="263" t="s">
        <v>20</v>
      </c>
      <c r="C143" s="26">
        <f t="shared" ref="C143:C155" si="62">IF(C23=0,0,((C5*0.5)-C41)*C78*C110*C$2)</f>
        <v>0</v>
      </c>
      <c r="D143" s="26">
        <f t="shared" ref="D143:E155" si="63">IF(D23=0,0,((D5*0.5)+C23-D41)*D78*D110*D$2)</f>
        <v>0</v>
      </c>
      <c r="E143" s="26">
        <f t="shared" si="63"/>
        <v>0</v>
      </c>
      <c r="F143" s="26">
        <f t="shared" ref="F143:AA144" si="64">IF(F23=0,0,((F5*0.5)+E23-F41)*F78*F110*F$2)</f>
        <v>0</v>
      </c>
      <c r="G143" s="26">
        <f t="shared" si="64"/>
        <v>0</v>
      </c>
      <c r="H143" s="26">
        <f t="shared" si="64"/>
        <v>0</v>
      </c>
      <c r="I143" s="26">
        <f t="shared" si="64"/>
        <v>0</v>
      </c>
      <c r="J143" s="26">
        <f t="shared" si="64"/>
        <v>0</v>
      </c>
      <c r="K143" s="26">
        <f t="shared" si="64"/>
        <v>0</v>
      </c>
      <c r="L143" s="26">
        <f t="shared" si="64"/>
        <v>0</v>
      </c>
      <c r="M143" s="26">
        <f t="shared" si="64"/>
        <v>0</v>
      </c>
      <c r="N143" s="26">
        <f t="shared" si="64"/>
        <v>0</v>
      </c>
      <c r="O143" s="26">
        <f t="shared" ref="O143:Q155" si="65">IF(O23=0,0,((O5*0.5)+N23-O41)*O78*O110*O$2)</f>
        <v>0</v>
      </c>
      <c r="P143" s="26">
        <f t="shared" si="65"/>
        <v>0</v>
      </c>
      <c r="Q143" s="26">
        <f t="shared" si="65"/>
        <v>0</v>
      </c>
      <c r="R143" s="26">
        <f t="shared" si="64"/>
        <v>0</v>
      </c>
      <c r="S143" s="26">
        <f t="shared" si="64"/>
        <v>0</v>
      </c>
      <c r="T143" s="26">
        <f t="shared" si="64"/>
        <v>0</v>
      </c>
      <c r="U143" s="26">
        <f t="shared" si="64"/>
        <v>0</v>
      </c>
      <c r="V143" s="26">
        <f t="shared" si="64"/>
        <v>0</v>
      </c>
      <c r="W143" s="26">
        <f t="shared" si="64"/>
        <v>0</v>
      </c>
      <c r="X143" s="26">
        <f t="shared" si="64"/>
        <v>0</v>
      </c>
      <c r="Y143" s="26">
        <f t="shared" si="64"/>
        <v>0</v>
      </c>
      <c r="Z143" s="26">
        <f t="shared" si="64"/>
        <v>0</v>
      </c>
      <c r="AA143" s="26">
        <f t="shared" si="64"/>
        <v>0</v>
      </c>
    </row>
    <row r="144" spans="1:27" hidden="1" x14ac:dyDescent="0.35">
      <c r="A144" s="784"/>
      <c r="B144" s="263" t="s">
        <v>0</v>
      </c>
      <c r="C144" s="26">
        <f t="shared" si="62"/>
        <v>0</v>
      </c>
      <c r="D144" s="26">
        <f t="shared" si="63"/>
        <v>0</v>
      </c>
      <c r="E144" s="26">
        <f t="shared" si="63"/>
        <v>0</v>
      </c>
      <c r="F144" s="26">
        <f t="shared" ref="F144:S144" si="66">IF(F24=0,0,((F6*0.5)+E24-F42)*F79*F111*F$2)</f>
        <v>0</v>
      </c>
      <c r="G144" s="26">
        <f t="shared" si="66"/>
        <v>0</v>
      </c>
      <c r="H144" s="26">
        <f t="shared" si="66"/>
        <v>0</v>
      </c>
      <c r="I144" s="26">
        <f t="shared" si="66"/>
        <v>0</v>
      </c>
      <c r="J144" s="26">
        <f t="shared" si="66"/>
        <v>0</v>
      </c>
      <c r="K144" s="26">
        <f t="shared" si="66"/>
        <v>0</v>
      </c>
      <c r="L144" s="26">
        <f t="shared" si="66"/>
        <v>0</v>
      </c>
      <c r="M144" s="26">
        <f t="shared" si="66"/>
        <v>0</v>
      </c>
      <c r="N144" s="26">
        <f t="shared" si="66"/>
        <v>0</v>
      </c>
      <c r="O144" s="26">
        <f t="shared" si="65"/>
        <v>0</v>
      </c>
      <c r="P144" s="26">
        <f t="shared" si="65"/>
        <v>0</v>
      </c>
      <c r="Q144" s="26">
        <f t="shared" si="65"/>
        <v>0</v>
      </c>
      <c r="R144" s="26">
        <f t="shared" si="66"/>
        <v>0</v>
      </c>
      <c r="S144" s="26">
        <f t="shared" si="66"/>
        <v>0</v>
      </c>
      <c r="T144" s="26">
        <f t="shared" si="64"/>
        <v>0</v>
      </c>
      <c r="U144" s="26">
        <f t="shared" si="64"/>
        <v>0</v>
      </c>
      <c r="V144" s="26">
        <f t="shared" si="64"/>
        <v>0</v>
      </c>
      <c r="W144" s="26">
        <f t="shared" si="64"/>
        <v>0</v>
      </c>
      <c r="X144" s="26">
        <f t="shared" si="64"/>
        <v>0</v>
      </c>
      <c r="Y144" s="26">
        <f t="shared" si="64"/>
        <v>0</v>
      </c>
      <c r="Z144" s="26">
        <f t="shared" si="64"/>
        <v>0</v>
      </c>
      <c r="AA144" s="26">
        <f t="shared" si="64"/>
        <v>0</v>
      </c>
    </row>
    <row r="145" spans="1:27" hidden="1" x14ac:dyDescent="0.35">
      <c r="A145" s="784"/>
      <c r="B145" s="263" t="s">
        <v>21</v>
      </c>
      <c r="C145" s="26">
        <f t="shared" si="62"/>
        <v>0</v>
      </c>
      <c r="D145" s="26">
        <f t="shared" si="63"/>
        <v>0</v>
      </c>
      <c r="E145" s="26">
        <f t="shared" si="63"/>
        <v>0</v>
      </c>
      <c r="F145" s="26">
        <f t="shared" ref="F145:AA148" si="67">IF(F25=0,0,((F7*0.5)+E25-F43)*F80*F112*F$2)</f>
        <v>0</v>
      </c>
      <c r="G145" s="26">
        <f t="shared" si="67"/>
        <v>0</v>
      </c>
      <c r="H145" s="26">
        <f t="shared" si="67"/>
        <v>0</v>
      </c>
      <c r="I145" s="26">
        <f t="shared" si="67"/>
        <v>0</v>
      </c>
      <c r="J145" s="26">
        <f t="shared" si="67"/>
        <v>0</v>
      </c>
      <c r="K145" s="26">
        <f t="shared" si="67"/>
        <v>0</v>
      </c>
      <c r="L145" s="26">
        <f t="shared" si="67"/>
        <v>0</v>
      </c>
      <c r="M145" s="26">
        <f t="shared" si="67"/>
        <v>0</v>
      </c>
      <c r="N145" s="26">
        <f t="shared" si="67"/>
        <v>0</v>
      </c>
      <c r="O145" s="26">
        <f t="shared" si="65"/>
        <v>0</v>
      </c>
      <c r="P145" s="26">
        <f t="shared" si="65"/>
        <v>0</v>
      </c>
      <c r="Q145" s="26">
        <f t="shared" si="65"/>
        <v>0</v>
      </c>
      <c r="R145" s="26">
        <f t="shared" si="67"/>
        <v>0</v>
      </c>
      <c r="S145" s="26">
        <f t="shared" si="67"/>
        <v>0</v>
      </c>
      <c r="T145" s="26">
        <f t="shared" si="67"/>
        <v>0</v>
      </c>
      <c r="U145" s="26">
        <f t="shared" si="67"/>
        <v>0</v>
      </c>
      <c r="V145" s="26">
        <f t="shared" si="67"/>
        <v>0</v>
      </c>
      <c r="W145" s="26">
        <f t="shared" si="67"/>
        <v>0</v>
      </c>
      <c r="X145" s="26">
        <f t="shared" si="67"/>
        <v>0</v>
      </c>
      <c r="Y145" s="26">
        <f t="shared" si="67"/>
        <v>0</v>
      </c>
      <c r="Z145" s="26">
        <f t="shared" si="67"/>
        <v>0</v>
      </c>
      <c r="AA145" s="26">
        <f t="shared" si="67"/>
        <v>0</v>
      </c>
    </row>
    <row r="146" spans="1:27" hidden="1" x14ac:dyDescent="0.35">
      <c r="A146" s="784"/>
      <c r="B146" s="263" t="s">
        <v>1</v>
      </c>
      <c r="C146" s="26">
        <f t="shared" si="62"/>
        <v>0</v>
      </c>
      <c r="D146" s="26">
        <f t="shared" si="63"/>
        <v>0</v>
      </c>
      <c r="E146" s="26">
        <f t="shared" si="63"/>
        <v>0</v>
      </c>
      <c r="F146" s="26">
        <f t="shared" si="67"/>
        <v>0</v>
      </c>
      <c r="G146" s="26">
        <f t="shared" si="67"/>
        <v>0</v>
      </c>
      <c r="H146" s="26">
        <f t="shared" si="67"/>
        <v>0</v>
      </c>
      <c r="I146" s="26">
        <f t="shared" si="67"/>
        <v>0</v>
      </c>
      <c r="J146" s="26">
        <f t="shared" si="67"/>
        <v>0</v>
      </c>
      <c r="K146" s="26">
        <f t="shared" si="67"/>
        <v>0</v>
      </c>
      <c r="L146" s="26">
        <f t="shared" si="67"/>
        <v>0</v>
      </c>
      <c r="M146" s="26">
        <f t="shared" si="67"/>
        <v>0</v>
      </c>
      <c r="N146" s="26">
        <f t="shared" si="67"/>
        <v>0</v>
      </c>
      <c r="O146" s="26">
        <f t="shared" si="65"/>
        <v>0</v>
      </c>
      <c r="P146" s="26">
        <f t="shared" si="65"/>
        <v>0</v>
      </c>
      <c r="Q146" s="26">
        <f t="shared" si="65"/>
        <v>0</v>
      </c>
      <c r="R146" s="26">
        <f t="shared" si="67"/>
        <v>0</v>
      </c>
      <c r="S146" s="26">
        <f t="shared" si="67"/>
        <v>0</v>
      </c>
      <c r="T146" s="26">
        <f t="shared" si="67"/>
        <v>0</v>
      </c>
      <c r="U146" s="26">
        <f t="shared" si="67"/>
        <v>0</v>
      </c>
      <c r="V146" s="26">
        <f t="shared" si="67"/>
        <v>0</v>
      </c>
      <c r="W146" s="26">
        <f t="shared" si="67"/>
        <v>0</v>
      </c>
      <c r="X146" s="26">
        <f t="shared" si="67"/>
        <v>0</v>
      </c>
      <c r="Y146" s="26">
        <f t="shared" si="67"/>
        <v>0</v>
      </c>
      <c r="Z146" s="26">
        <f t="shared" si="67"/>
        <v>0</v>
      </c>
      <c r="AA146" s="26">
        <f t="shared" si="67"/>
        <v>0</v>
      </c>
    </row>
    <row r="147" spans="1:27" hidden="1" x14ac:dyDescent="0.35">
      <c r="A147" s="784"/>
      <c r="B147" s="263" t="s">
        <v>22</v>
      </c>
      <c r="C147" s="26">
        <f t="shared" si="62"/>
        <v>0</v>
      </c>
      <c r="D147" s="26">
        <f t="shared" si="63"/>
        <v>0</v>
      </c>
      <c r="E147" s="26">
        <f t="shared" si="63"/>
        <v>0</v>
      </c>
      <c r="F147" s="26">
        <f t="shared" si="67"/>
        <v>0</v>
      </c>
      <c r="G147" s="26">
        <f t="shared" si="67"/>
        <v>0</v>
      </c>
      <c r="H147" s="26">
        <f t="shared" si="67"/>
        <v>0</v>
      </c>
      <c r="I147" s="26">
        <f t="shared" si="67"/>
        <v>0</v>
      </c>
      <c r="J147" s="26">
        <f t="shared" si="67"/>
        <v>0</v>
      </c>
      <c r="K147" s="26">
        <f t="shared" si="67"/>
        <v>0</v>
      </c>
      <c r="L147" s="26">
        <f t="shared" si="67"/>
        <v>0</v>
      </c>
      <c r="M147" s="26">
        <f t="shared" si="67"/>
        <v>0</v>
      </c>
      <c r="N147" s="26">
        <f t="shared" si="67"/>
        <v>0</v>
      </c>
      <c r="O147" s="26">
        <f t="shared" si="65"/>
        <v>0</v>
      </c>
      <c r="P147" s="26">
        <f t="shared" si="65"/>
        <v>0</v>
      </c>
      <c r="Q147" s="26">
        <f t="shared" si="65"/>
        <v>0</v>
      </c>
      <c r="R147" s="26">
        <f t="shared" si="67"/>
        <v>0</v>
      </c>
      <c r="S147" s="26">
        <f t="shared" si="67"/>
        <v>0</v>
      </c>
      <c r="T147" s="26">
        <f t="shared" si="67"/>
        <v>0</v>
      </c>
      <c r="U147" s="26">
        <f t="shared" si="67"/>
        <v>0</v>
      </c>
      <c r="V147" s="26">
        <f t="shared" si="67"/>
        <v>0</v>
      </c>
      <c r="W147" s="26">
        <f t="shared" si="67"/>
        <v>0</v>
      </c>
      <c r="X147" s="26">
        <f t="shared" si="67"/>
        <v>0</v>
      </c>
      <c r="Y147" s="26">
        <f t="shared" si="67"/>
        <v>0</v>
      </c>
      <c r="Z147" s="26">
        <f t="shared" si="67"/>
        <v>0</v>
      </c>
      <c r="AA147" s="26">
        <f t="shared" si="67"/>
        <v>0</v>
      </c>
    </row>
    <row r="148" spans="1:27" hidden="1" x14ac:dyDescent="0.35">
      <c r="A148" s="784"/>
      <c r="B148" s="264" t="s">
        <v>9</v>
      </c>
      <c r="C148" s="26">
        <f t="shared" si="62"/>
        <v>0</v>
      </c>
      <c r="D148" s="26">
        <f t="shared" si="63"/>
        <v>0</v>
      </c>
      <c r="E148" s="26">
        <f t="shared" si="63"/>
        <v>0</v>
      </c>
      <c r="F148" s="26">
        <f t="shared" si="67"/>
        <v>0</v>
      </c>
      <c r="G148" s="26">
        <f t="shared" si="67"/>
        <v>0</v>
      </c>
      <c r="H148" s="26">
        <f t="shared" si="67"/>
        <v>0</v>
      </c>
      <c r="I148" s="26">
        <f t="shared" si="67"/>
        <v>0</v>
      </c>
      <c r="J148" s="26">
        <f t="shared" si="67"/>
        <v>0</v>
      </c>
      <c r="K148" s="26">
        <f t="shared" si="67"/>
        <v>0</v>
      </c>
      <c r="L148" s="26">
        <f t="shared" si="67"/>
        <v>0</v>
      </c>
      <c r="M148" s="26">
        <f t="shared" si="67"/>
        <v>0</v>
      </c>
      <c r="N148" s="26">
        <f t="shared" si="67"/>
        <v>0</v>
      </c>
      <c r="O148" s="26">
        <f t="shared" si="65"/>
        <v>0</v>
      </c>
      <c r="P148" s="26">
        <f t="shared" si="65"/>
        <v>0</v>
      </c>
      <c r="Q148" s="26">
        <f t="shared" si="65"/>
        <v>0</v>
      </c>
      <c r="R148" s="26">
        <f t="shared" si="67"/>
        <v>0</v>
      </c>
      <c r="S148" s="26">
        <f t="shared" si="67"/>
        <v>0</v>
      </c>
      <c r="T148" s="26">
        <f t="shared" si="67"/>
        <v>0</v>
      </c>
      <c r="U148" s="26">
        <f t="shared" si="67"/>
        <v>0</v>
      </c>
      <c r="V148" s="26">
        <f t="shared" si="67"/>
        <v>0</v>
      </c>
      <c r="W148" s="26">
        <f t="shared" si="67"/>
        <v>0</v>
      </c>
      <c r="X148" s="26">
        <f t="shared" si="67"/>
        <v>0</v>
      </c>
      <c r="Y148" s="26">
        <f t="shared" si="67"/>
        <v>0</v>
      </c>
      <c r="Z148" s="26">
        <f t="shared" si="67"/>
        <v>0</v>
      </c>
      <c r="AA148" s="26">
        <f t="shared" si="67"/>
        <v>0</v>
      </c>
    </row>
    <row r="149" spans="1:27" hidden="1" x14ac:dyDescent="0.35">
      <c r="A149" s="784"/>
      <c r="B149" s="264" t="s">
        <v>3</v>
      </c>
      <c r="C149" s="26">
        <f t="shared" si="62"/>
        <v>0</v>
      </c>
      <c r="D149" s="26">
        <f t="shared" si="63"/>
        <v>0</v>
      </c>
      <c r="E149" s="26">
        <f t="shared" si="63"/>
        <v>0</v>
      </c>
      <c r="F149" s="26">
        <f t="shared" ref="F149:AA152" si="68">IF(F29=0,0,((F11*0.5)+E29-F47)*F84*F116*F$2)</f>
        <v>0</v>
      </c>
      <c r="G149" s="26">
        <f t="shared" si="68"/>
        <v>0</v>
      </c>
      <c r="H149" s="26">
        <f t="shared" si="68"/>
        <v>0</v>
      </c>
      <c r="I149" s="26">
        <f t="shared" si="68"/>
        <v>0</v>
      </c>
      <c r="J149" s="26">
        <f t="shared" si="68"/>
        <v>0</v>
      </c>
      <c r="K149" s="26">
        <f t="shared" si="68"/>
        <v>0</v>
      </c>
      <c r="L149" s="26">
        <f t="shared" si="68"/>
        <v>0</v>
      </c>
      <c r="M149" s="26">
        <f t="shared" si="68"/>
        <v>0</v>
      </c>
      <c r="N149" s="26">
        <f t="shared" si="68"/>
        <v>0</v>
      </c>
      <c r="O149" s="26">
        <f t="shared" si="65"/>
        <v>0</v>
      </c>
      <c r="P149" s="26">
        <f t="shared" si="65"/>
        <v>0</v>
      </c>
      <c r="Q149" s="26">
        <f t="shared" si="65"/>
        <v>0</v>
      </c>
      <c r="R149" s="26">
        <f t="shared" si="68"/>
        <v>0</v>
      </c>
      <c r="S149" s="26">
        <f t="shared" si="68"/>
        <v>0</v>
      </c>
      <c r="T149" s="26">
        <f t="shared" si="68"/>
        <v>0</v>
      </c>
      <c r="U149" s="26">
        <f t="shared" si="68"/>
        <v>0</v>
      </c>
      <c r="V149" s="26">
        <f t="shared" si="68"/>
        <v>0</v>
      </c>
      <c r="W149" s="26">
        <f t="shared" si="68"/>
        <v>0</v>
      </c>
      <c r="X149" s="26">
        <f t="shared" si="68"/>
        <v>0</v>
      </c>
      <c r="Y149" s="26">
        <f t="shared" si="68"/>
        <v>0</v>
      </c>
      <c r="Z149" s="26">
        <f t="shared" si="68"/>
        <v>0</v>
      </c>
      <c r="AA149" s="26">
        <f t="shared" si="68"/>
        <v>0</v>
      </c>
    </row>
    <row r="150" spans="1:27" ht="15.75" hidden="1" customHeight="1" x14ac:dyDescent="0.35">
      <c r="A150" s="784"/>
      <c r="B150" s="264" t="s">
        <v>4</v>
      </c>
      <c r="C150" s="26">
        <f t="shared" si="62"/>
        <v>0</v>
      </c>
      <c r="D150" s="26">
        <f t="shared" si="63"/>
        <v>0</v>
      </c>
      <c r="E150" s="111">
        <f t="shared" si="63"/>
        <v>0</v>
      </c>
      <c r="F150" s="26">
        <f t="shared" si="68"/>
        <v>0</v>
      </c>
      <c r="G150" s="26">
        <f t="shared" si="68"/>
        <v>0</v>
      </c>
      <c r="H150" s="26">
        <f t="shared" si="68"/>
        <v>0</v>
      </c>
      <c r="I150" s="26">
        <f t="shared" si="68"/>
        <v>0</v>
      </c>
      <c r="J150" s="26">
        <f t="shared" si="68"/>
        <v>0</v>
      </c>
      <c r="K150" s="26">
        <f t="shared" si="68"/>
        <v>0</v>
      </c>
      <c r="L150" s="26">
        <f t="shared" si="68"/>
        <v>0</v>
      </c>
      <c r="M150" s="26">
        <f t="shared" si="68"/>
        <v>9.060626580305863</v>
      </c>
      <c r="N150" s="26">
        <f t="shared" si="68"/>
        <v>21.346303559107383</v>
      </c>
      <c r="O150" s="26">
        <f t="shared" si="65"/>
        <v>29.479552469460906</v>
      </c>
      <c r="P150" s="26">
        <f t="shared" si="65"/>
        <v>22.957659604831466</v>
      </c>
      <c r="Q150" s="26">
        <f t="shared" si="65"/>
        <v>25.521885660627149</v>
      </c>
      <c r="R150" s="26">
        <f t="shared" si="68"/>
        <v>26.086595578595801</v>
      </c>
      <c r="S150" s="26">
        <f t="shared" si="68"/>
        <v>33.543626750480321</v>
      </c>
      <c r="T150" s="26">
        <f t="shared" si="68"/>
        <v>46.740071274989319</v>
      </c>
      <c r="U150" s="26">
        <f t="shared" si="68"/>
        <v>57.617406563685449</v>
      </c>
      <c r="V150" s="26">
        <f t="shared" si="68"/>
        <v>47.056507431894801</v>
      </c>
      <c r="W150" s="26">
        <f t="shared" si="68"/>
        <v>47.365825694252266</v>
      </c>
      <c r="X150" s="26">
        <f t="shared" si="68"/>
        <v>32.65282629226953</v>
      </c>
      <c r="Y150" s="26">
        <f t="shared" si="68"/>
        <v>26.256224265094442</v>
      </c>
      <c r="Z150" s="26">
        <f t="shared" si="68"/>
        <v>25.259359746935349</v>
      </c>
      <c r="AA150" s="26">
        <f t="shared" si="68"/>
        <v>29.479552469460906</v>
      </c>
    </row>
    <row r="151" spans="1:27" hidden="1" x14ac:dyDescent="0.35">
      <c r="A151" s="784"/>
      <c r="B151" s="264" t="s">
        <v>5</v>
      </c>
      <c r="C151" s="26">
        <f t="shared" si="62"/>
        <v>0</v>
      </c>
      <c r="D151" s="26">
        <f t="shared" si="63"/>
        <v>0</v>
      </c>
      <c r="E151" s="26">
        <f t="shared" si="63"/>
        <v>0</v>
      </c>
      <c r="F151" s="26">
        <f t="shared" si="68"/>
        <v>0</v>
      </c>
      <c r="G151" s="26">
        <f t="shared" si="68"/>
        <v>0</v>
      </c>
      <c r="H151" s="26">
        <f t="shared" si="68"/>
        <v>0</v>
      </c>
      <c r="I151" s="26">
        <f t="shared" si="68"/>
        <v>0</v>
      </c>
      <c r="J151" s="26">
        <f t="shared" si="68"/>
        <v>0</v>
      </c>
      <c r="K151" s="26">
        <f t="shared" si="68"/>
        <v>0</v>
      </c>
      <c r="L151" s="26">
        <f t="shared" si="68"/>
        <v>0</v>
      </c>
      <c r="M151" s="26">
        <f t="shared" si="68"/>
        <v>0</v>
      </c>
      <c r="N151" s="26">
        <f t="shared" si="68"/>
        <v>0</v>
      </c>
      <c r="O151" s="26">
        <f t="shared" si="65"/>
        <v>0</v>
      </c>
      <c r="P151" s="26">
        <f t="shared" si="65"/>
        <v>0</v>
      </c>
      <c r="Q151" s="26">
        <f t="shared" si="65"/>
        <v>0</v>
      </c>
      <c r="R151" s="26">
        <f t="shared" si="68"/>
        <v>0</v>
      </c>
      <c r="S151" s="26">
        <f t="shared" si="68"/>
        <v>0</v>
      </c>
      <c r="T151" s="26">
        <f t="shared" si="68"/>
        <v>0</v>
      </c>
      <c r="U151" s="26">
        <f t="shared" si="68"/>
        <v>0</v>
      </c>
      <c r="V151" s="26">
        <f t="shared" si="68"/>
        <v>0</v>
      </c>
      <c r="W151" s="26">
        <f t="shared" si="68"/>
        <v>0</v>
      </c>
      <c r="X151" s="26">
        <f t="shared" si="68"/>
        <v>0</v>
      </c>
      <c r="Y151" s="26">
        <f t="shared" si="68"/>
        <v>0</v>
      </c>
      <c r="Z151" s="26">
        <f t="shared" si="68"/>
        <v>0</v>
      </c>
      <c r="AA151" s="26">
        <f t="shared" si="68"/>
        <v>0</v>
      </c>
    </row>
    <row r="152" spans="1:27" hidden="1" x14ac:dyDescent="0.35">
      <c r="A152" s="784"/>
      <c r="B152" s="264" t="s">
        <v>23</v>
      </c>
      <c r="C152" s="26">
        <f t="shared" si="62"/>
        <v>0</v>
      </c>
      <c r="D152" s="26">
        <f t="shared" si="63"/>
        <v>0</v>
      </c>
      <c r="E152" s="26">
        <f t="shared" si="63"/>
        <v>0</v>
      </c>
      <c r="F152" s="26">
        <f t="shared" si="68"/>
        <v>0</v>
      </c>
      <c r="G152" s="26">
        <f t="shared" si="68"/>
        <v>0</v>
      </c>
      <c r="H152" s="26">
        <f t="shared" si="68"/>
        <v>0</v>
      </c>
      <c r="I152" s="26">
        <f t="shared" si="68"/>
        <v>0</v>
      </c>
      <c r="J152" s="26">
        <f t="shared" si="68"/>
        <v>0</v>
      </c>
      <c r="K152" s="26">
        <f t="shared" si="68"/>
        <v>0</v>
      </c>
      <c r="L152" s="26">
        <f t="shared" si="68"/>
        <v>0</v>
      </c>
      <c r="M152" s="26">
        <f t="shared" si="68"/>
        <v>0</v>
      </c>
      <c r="N152" s="26">
        <f t="shared" si="68"/>
        <v>0</v>
      </c>
      <c r="O152" s="26">
        <f t="shared" si="65"/>
        <v>0</v>
      </c>
      <c r="P152" s="26">
        <f t="shared" si="65"/>
        <v>0</v>
      </c>
      <c r="Q152" s="26">
        <f t="shared" si="65"/>
        <v>0</v>
      </c>
      <c r="R152" s="26">
        <f t="shared" si="68"/>
        <v>0</v>
      </c>
      <c r="S152" s="26">
        <f t="shared" si="68"/>
        <v>0</v>
      </c>
      <c r="T152" s="26">
        <f t="shared" si="68"/>
        <v>0</v>
      </c>
      <c r="U152" s="26">
        <f t="shared" si="68"/>
        <v>0</v>
      </c>
      <c r="V152" s="26">
        <f t="shared" si="68"/>
        <v>0</v>
      </c>
      <c r="W152" s="26">
        <f t="shared" si="68"/>
        <v>0</v>
      </c>
      <c r="X152" s="26">
        <f t="shared" si="68"/>
        <v>0</v>
      </c>
      <c r="Y152" s="26">
        <f t="shared" si="68"/>
        <v>0</v>
      </c>
      <c r="Z152" s="26">
        <f t="shared" si="68"/>
        <v>0</v>
      </c>
      <c r="AA152" s="26">
        <f t="shared" si="68"/>
        <v>0</v>
      </c>
    </row>
    <row r="153" spans="1:27" hidden="1" x14ac:dyDescent="0.35">
      <c r="A153" s="784"/>
      <c r="B153" s="264" t="s">
        <v>24</v>
      </c>
      <c r="C153" s="26">
        <f t="shared" si="62"/>
        <v>0</v>
      </c>
      <c r="D153" s="26">
        <f t="shared" si="63"/>
        <v>0</v>
      </c>
      <c r="E153" s="26">
        <f t="shared" si="63"/>
        <v>0</v>
      </c>
      <c r="F153" s="26">
        <f t="shared" ref="F153:AA155" si="69">IF(F33=0,0,((F15*0.5)+E33-F51)*F88*F120*F$2)</f>
        <v>0</v>
      </c>
      <c r="G153" s="26">
        <f t="shared" si="69"/>
        <v>0</v>
      </c>
      <c r="H153" s="26">
        <f t="shared" si="69"/>
        <v>0</v>
      </c>
      <c r="I153" s="26">
        <f t="shared" si="69"/>
        <v>0</v>
      </c>
      <c r="J153" s="26">
        <f t="shared" si="69"/>
        <v>0</v>
      </c>
      <c r="K153" s="26">
        <f t="shared" si="69"/>
        <v>0</v>
      </c>
      <c r="L153" s="26">
        <f t="shared" si="69"/>
        <v>0</v>
      </c>
      <c r="M153" s="26">
        <f t="shared" si="69"/>
        <v>0</v>
      </c>
      <c r="N153" s="26">
        <f t="shared" si="69"/>
        <v>0</v>
      </c>
      <c r="O153" s="26">
        <f t="shared" si="65"/>
        <v>0</v>
      </c>
      <c r="P153" s="26">
        <f t="shared" si="65"/>
        <v>0</v>
      </c>
      <c r="Q153" s="26">
        <f t="shared" si="65"/>
        <v>0</v>
      </c>
      <c r="R153" s="26">
        <f t="shared" si="69"/>
        <v>0</v>
      </c>
      <c r="S153" s="26">
        <f t="shared" si="69"/>
        <v>0</v>
      </c>
      <c r="T153" s="26">
        <f t="shared" si="69"/>
        <v>0</v>
      </c>
      <c r="U153" s="26">
        <f t="shared" si="69"/>
        <v>0</v>
      </c>
      <c r="V153" s="26">
        <f t="shared" si="69"/>
        <v>0</v>
      </c>
      <c r="W153" s="26">
        <f t="shared" si="69"/>
        <v>0</v>
      </c>
      <c r="X153" s="26">
        <f t="shared" si="69"/>
        <v>0</v>
      </c>
      <c r="Y153" s="26">
        <f t="shared" si="69"/>
        <v>0</v>
      </c>
      <c r="Z153" s="26">
        <f t="shared" si="69"/>
        <v>0</v>
      </c>
      <c r="AA153" s="26">
        <f t="shared" si="69"/>
        <v>0</v>
      </c>
    </row>
    <row r="154" spans="1:27" ht="15.75" hidden="1" customHeight="1" x14ac:dyDescent="0.35">
      <c r="A154" s="784"/>
      <c r="B154" s="264" t="s">
        <v>7</v>
      </c>
      <c r="C154" s="26">
        <f t="shared" si="62"/>
        <v>0</v>
      </c>
      <c r="D154" s="26">
        <f t="shared" si="63"/>
        <v>0</v>
      </c>
      <c r="E154" s="26">
        <f t="shared" si="63"/>
        <v>0</v>
      </c>
      <c r="F154" s="26">
        <f t="shared" si="69"/>
        <v>0</v>
      </c>
      <c r="G154" s="26">
        <f t="shared" si="69"/>
        <v>0</v>
      </c>
      <c r="H154" s="26">
        <f t="shared" si="69"/>
        <v>0</v>
      </c>
      <c r="I154" s="26">
        <f t="shared" si="69"/>
        <v>0</v>
      </c>
      <c r="J154" s="26">
        <f t="shared" si="69"/>
        <v>0</v>
      </c>
      <c r="K154" s="26">
        <f t="shared" si="69"/>
        <v>0</v>
      </c>
      <c r="L154" s="26">
        <f t="shared" si="69"/>
        <v>0</v>
      </c>
      <c r="M154" s="26">
        <f t="shared" si="69"/>
        <v>0</v>
      </c>
      <c r="N154" s="26">
        <f t="shared" si="69"/>
        <v>0</v>
      </c>
      <c r="O154" s="26">
        <f t="shared" si="65"/>
        <v>0</v>
      </c>
      <c r="P154" s="26">
        <f t="shared" si="65"/>
        <v>0</v>
      </c>
      <c r="Q154" s="26">
        <f t="shared" si="65"/>
        <v>0</v>
      </c>
      <c r="R154" s="26">
        <f t="shared" si="69"/>
        <v>0</v>
      </c>
      <c r="S154" s="26">
        <f t="shared" si="69"/>
        <v>0</v>
      </c>
      <c r="T154" s="26">
        <f t="shared" si="69"/>
        <v>0</v>
      </c>
      <c r="U154" s="26">
        <f t="shared" si="69"/>
        <v>0</v>
      </c>
      <c r="V154" s="26">
        <f t="shared" si="69"/>
        <v>0</v>
      </c>
      <c r="W154" s="26">
        <f t="shared" si="69"/>
        <v>0</v>
      </c>
      <c r="X154" s="26">
        <f t="shared" si="69"/>
        <v>0</v>
      </c>
      <c r="Y154" s="26">
        <f t="shared" si="69"/>
        <v>0</v>
      </c>
      <c r="Z154" s="26">
        <f t="shared" si="69"/>
        <v>0</v>
      </c>
      <c r="AA154" s="26">
        <f t="shared" si="69"/>
        <v>0</v>
      </c>
    </row>
    <row r="155" spans="1:27" ht="15.75" hidden="1" customHeight="1" x14ac:dyDescent="0.35">
      <c r="A155" s="784"/>
      <c r="B155" s="264" t="s">
        <v>8</v>
      </c>
      <c r="C155" s="26">
        <f t="shared" si="62"/>
        <v>0</v>
      </c>
      <c r="D155" s="26">
        <f t="shared" si="63"/>
        <v>0</v>
      </c>
      <c r="E155" s="26">
        <f t="shared" si="63"/>
        <v>0</v>
      </c>
      <c r="F155" s="26">
        <f t="shared" si="69"/>
        <v>0</v>
      </c>
      <c r="G155" s="26">
        <f t="shared" si="69"/>
        <v>0</v>
      </c>
      <c r="H155" s="26">
        <f t="shared" si="69"/>
        <v>0</v>
      </c>
      <c r="I155" s="26">
        <f t="shared" si="69"/>
        <v>0</v>
      </c>
      <c r="J155" s="26">
        <f t="shared" si="69"/>
        <v>0</v>
      </c>
      <c r="K155" s="26">
        <f t="shared" si="69"/>
        <v>0</v>
      </c>
      <c r="L155" s="26">
        <f t="shared" si="69"/>
        <v>0</v>
      </c>
      <c r="M155" s="26">
        <f t="shared" si="69"/>
        <v>0</v>
      </c>
      <c r="N155" s="26">
        <f t="shared" si="69"/>
        <v>0</v>
      </c>
      <c r="O155" s="26">
        <f t="shared" si="65"/>
        <v>0</v>
      </c>
      <c r="P155" s="26">
        <f t="shared" si="65"/>
        <v>0</v>
      </c>
      <c r="Q155" s="26">
        <f t="shared" si="65"/>
        <v>0</v>
      </c>
      <c r="R155" s="26">
        <f t="shared" si="69"/>
        <v>0</v>
      </c>
      <c r="S155" s="26">
        <f t="shared" si="69"/>
        <v>0</v>
      </c>
      <c r="T155" s="26">
        <f t="shared" si="69"/>
        <v>0</v>
      </c>
      <c r="U155" s="26">
        <f t="shared" si="69"/>
        <v>0</v>
      </c>
      <c r="V155" s="26">
        <f t="shared" si="69"/>
        <v>0</v>
      </c>
      <c r="W155" s="26">
        <f t="shared" si="69"/>
        <v>0</v>
      </c>
      <c r="X155" s="26">
        <f t="shared" si="69"/>
        <v>0</v>
      </c>
      <c r="Y155" s="26">
        <f t="shared" si="69"/>
        <v>0</v>
      </c>
      <c r="Z155" s="26">
        <f t="shared" si="69"/>
        <v>0</v>
      </c>
      <c r="AA155" s="26">
        <f t="shared" si="69"/>
        <v>0</v>
      </c>
    </row>
    <row r="156" spans="1:27" ht="15.75" hidden="1" customHeight="1" x14ac:dyDescent="0.35">
      <c r="A156" s="784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35">
      <c r="A157" s="784"/>
      <c r="B157" s="259" t="s">
        <v>26</v>
      </c>
      <c r="C157" s="26">
        <f>SUM(C143:C156)</f>
        <v>0</v>
      </c>
      <c r="D157" s="26">
        <f>SUM(D143:D156)</f>
        <v>0</v>
      </c>
      <c r="E157" s="26">
        <f t="shared" ref="E157:AA157" si="70">SUM(E143:E156)</f>
        <v>0</v>
      </c>
      <c r="F157" s="26">
        <f t="shared" si="70"/>
        <v>0</v>
      </c>
      <c r="G157" s="26">
        <f t="shared" si="70"/>
        <v>0</v>
      </c>
      <c r="H157" s="26">
        <f t="shared" si="70"/>
        <v>0</v>
      </c>
      <c r="I157" s="26">
        <f t="shared" si="70"/>
        <v>0</v>
      </c>
      <c r="J157" s="26">
        <f t="shared" si="70"/>
        <v>0</v>
      </c>
      <c r="K157" s="26">
        <f t="shared" si="70"/>
        <v>0</v>
      </c>
      <c r="L157" s="26">
        <f t="shared" si="70"/>
        <v>0</v>
      </c>
      <c r="M157" s="26">
        <f t="shared" si="70"/>
        <v>9.060626580305863</v>
      </c>
      <c r="N157" s="26">
        <f t="shared" si="70"/>
        <v>21.346303559107383</v>
      </c>
      <c r="O157" s="26">
        <f t="shared" si="70"/>
        <v>29.479552469460906</v>
      </c>
      <c r="P157" s="26">
        <f t="shared" si="70"/>
        <v>22.957659604831466</v>
      </c>
      <c r="Q157" s="26">
        <f t="shared" si="70"/>
        <v>25.521885660627149</v>
      </c>
      <c r="R157" s="26">
        <f t="shared" si="70"/>
        <v>26.086595578595801</v>
      </c>
      <c r="S157" s="26">
        <f t="shared" si="70"/>
        <v>33.543626750480321</v>
      </c>
      <c r="T157" s="26">
        <f t="shared" si="70"/>
        <v>46.740071274989319</v>
      </c>
      <c r="U157" s="26">
        <f t="shared" si="70"/>
        <v>57.617406563685449</v>
      </c>
      <c r="V157" s="26">
        <f t="shared" si="70"/>
        <v>47.056507431894801</v>
      </c>
      <c r="W157" s="26">
        <f t="shared" si="70"/>
        <v>47.365825694252266</v>
      </c>
      <c r="X157" s="26">
        <f t="shared" si="70"/>
        <v>32.65282629226953</v>
      </c>
      <c r="Y157" s="26">
        <f t="shared" si="70"/>
        <v>26.256224265094442</v>
      </c>
      <c r="Z157" s="26">
        <f t="shared" si="70"/>
        <v>25.259359746935349</v>
      </c>
      <c r="AA157" s="26">
        <f t="shared" si="70"/>
        <v>29.479552469460906</v>
      </c>
    </row>
    <row r="158" spans="1:27" ht="16.5" hidden="1" customHeight="1" thickBot="1" x14ac:dyDescent="0.4">
      <c r="A158" s="785"/>
      <c r="B158" s="148" t="s">
        <v>27</v>
      </c>
      <c r="C158" s="27">
        <f>C157</f>
        <v>0</v>
      </c>
      <c r="D158" s="27">
        <f>C158+D157</f>
        <v>0</v>
      </c>
      <c r="E158" s="27">
        <f t="shared" ref="E158:AA158" si="71">D158+E157</f>
        <v>0</v>
      </c>
      <c r="F158" s="27">
        <f t="shared" si="71"/>
        <v>0</v>
      </c>
      <c r="G158" s="27">
        <f t="shared" si="71"/>
        <v>0</v>
      </c>
      <c r="H158" s="27">
        <f t="shared" si="71"/>
        <v>0</v>
      </c>
      <c r="I158" s="27">
        <f t="shared" si="71"/>
        <v>0</v>
      </c>
      <c r="J158" s="27">
        <f t="shared" si="71"/>
        <v>0</v>
      </c>
      <c r="K158" s="27">
        <f t="shared" si="71"/>
        <v>0</v>
      </c>
      <c r="L158" s="27">
        <f t="shared" si="71"/>
        <v>0</v>
      </c>
      <c r="M158" s="27">
        <f t="shared" si="71"/>
        <v>9.060626580305863</v>
      </c>
      <c r="N158" s="27">
        <f t="shared" si="71"/>
        <v>30.406930139413248</v>
      </c>
      <c r="O158" s="27">
        <f t="shared" si="71"/>
        <v>59.886482608874154</v>
      </c>
      <c r="P158" s="27">
        <f t="shared" si="71"/>
        <v>82.844142213705624</v>
      </c>
      <c r="Q158" s="27">
        <f t="shared" si="71"/>
        <v>108.36602787433277</v>
      </c>
      <c r="R158" s="27">
        <f t="shared" si="71"/>
        <v>134.45262345292858</v>
      </c>
      <c r="S158" s="27">
        <f t="shared" si="71"/>
        <v>167.99625020340889</v>
      </c>
      <c r="T158" s="27">
        <f t="shared" si="71"/>
        <v>214.73632147839822</v>
      </c>
      <c r="U158" s="27">
        <f t="shared" si="71"/>
        <v>272.35372804208367</v>
      </c>
      <c r="V158" s="27">
        <f t="shared" si="71"/>
        <v>319.41023547397845</v>
      </c>
      <c r="W158" s="27">
        <f t="shared" si="71"/>
        <v>366.77606116823074</v>
      </c>
      <c r="X158" s="27">
        <f t="shared" si="71"/>
        <v>399.42888746050028</v>
      </c>
      <c r="Y158" s="27">
        <f t="shared" si="71"/>
        <v>425.68511172559471</v>
      </c>
      <c r="Z158" s="27">
        <f t="shared" si="71"/>
        <v>450.94447147253004</v>
      </c>
      <c r="AA158" s="27">
        <f t="shared" si="71"/>
        <v>480.42402394199092</v>
      </c>
    </row>
    <row r="159" spans="1:27" hidden="1" x14ac:dyDescent="0.35">
      <c r="A159" s="107"/>
      <c r="B159" s="107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</row>
    <row r="160" spans="1:27" ht="15" hidden="1" thickBot="1" x14ac:dyDescent="0.4">
      <c r="A160" s="107"/>
      <c r="B160" s="107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</row>
    <row r="161" spans="1:27" ht="16" hidden="1" thickBot="1" x14ac:dyDescent="0.4">
      <c r="A161" s="783" t="s">
        <v>132</v>
      </c>
      <c r="B161" s="289" t="s">
        <v>128</v>
      </c>
      <c r="C161" s="156">
        <f>C$4</f>
        <v>44562</v>
      </c>
      <c r="D161" s="156">
        <f t="shared" ref="D161:AA161" si="72">D$4</f>
        <v>44593</v>
      </c>
      <c r="E161" s="156">
        <f t="shared" si="72"/>
        <v>44621</v>
      </c>
      <c r="F161" s="156">
        <f t="shared" si="72"/>
        <v>44652</v>
      </c>
      <c r="G161" s="156">
        <f t="shared" si="72"/>
        <v>44682</v>
      </c>
      <c r="H161" s="156">
        <f t="shared" si="72"/>
        <v>44713</v>
      </c>
      <c r="I161" s="156">
        <f t="shared" si="72"/>
        <v>44743</v>
      </c>
      <c r="J161" s="156">
        <f t="shared" si="72"/>
        <v>44774</v>
      </c>
      <c r="K161" s="156">
        <f t="shared" si="72"/>
        <v>44805</v>
      </c>
      <c r="L161" s="156">
        <f t="shared" si="72"/>
        <v>44835</v>
      </c>
      <c r="M161" s="156">
        <f t="shared" si="72"/>
        <v>44866</v>
      </c>
      <c r="N161" s="156">
        <f t="shared" si="72"/>
        <v>44896</v>
      </c>
      <c r="O161" s="156">
        <f t="shared" si="72"/>
        <v>44927</v>
      </c>
      <c r="P161" s="156">
        <f t="shared" si="72"/>
        <v>44958</v>
      </c>
      <c r="Q161" s="156">
        <f t="shared" si="72"/>
        <v>44986</v>
      </c>
      <c r="R161" s="156">
        <f t="shared" si="72"/>
        <v>45017</v>
      </c>
      <c r="S161" s="156">
        <f t="shared" si="72"/>
        <v>45047</v>
      </c>
      <c r="T161" s="156">
        <f t="shared" si="72"/>
        <v>45078</v>
      </c>
      <c r="U161" s="156">
        <f t="shared" si="72"/>
        <v>45108</v>
      </c>
      <c r="V161" s="156">
        <f t="shared" si="72"/>
        <v>45139</v>
      </c>
      <c r="W161" s="156">
        <f t="shared" si="72"/>
        <v>45170</v>
      </c>
      <c r="X161" s="156">
        <f t="shared" si="72"/>
        <v>45200</v>
      </c>
      <c r="Y161" s="156">
        <f t="shared" si="72"/>
        <v>45231</v>
      </c>
      <c r="Z161" s="156">
        <f t="shared" si="72"/>
        <v>45261</v>
      </c>
      <c r="AA161" s="156">
        <f t="shared" si="72"/>
        <v>45292</v>
      </c>
    </row>
    <row r="162" spans="1:27" hidden="1" x14ac:dyDescent="0.35">
      <c r="A162" s="784"/>
      <c r="B162" s="263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A163" si="73">IF(E23=0,0,((E5*0.5)+D23-E41)*E78*E127*E$2)</f>
        <v>0</v>
      </c>
      <c r="F162" s="26">
        <f t="shared" si="73"/>
        <v>0</v>
      </c>
      <c r="G162" s="26">
        <f t="shared" si="73"/>
        <v>0</v>
      </c>
      <c r="H162" s="26">
        <f t="shared" si="73"/>
        <v>0</v>
      </c>
      <c r="I162" s="26">
        <f t="shared" si="73"/>
        <v>0</v>
      </c>
      <c r="J162" s="26">
        <f t="shared" si="73"/>
        <v>0</v>
      </c>
      <c r="K162" s="26">
        <f t="shared" si="73"/>
        <v>0</v>
      </c>
      <c r="L162" s="26">
        <f t="shared" si="73"/>
        <v>0</v>
      </c>
      <c r="M162" s="26">
        <f t="shared" si="73"/>
        <v>0</v>
      </c>
      <c r="N162" s="26">
        <f t="shared" si="73"/>
        <v>0</v>
      </c>
      <c r="O162" s="26">
        <f t="shared" si="73"/>
        <v>0</v>
      </c>
      <c r="P162" s="26">
        <f t="shared" si="73"/>
        <v>0</v>
      </c>
      <c r="Q162" s="26">
        <f t="shared" si="73"/>
        <v>0</v>
      </c>
      <c r="R162" s="26">
        <f t="shared" si="73"/>
        <v>0</v>
      </c>
      <c r="S162" s="26">
        <f t="shared" si="73"/>
        <v>0</v>
      </c>
      <c r="T162" s="26">
        <f t="shared" si="73"/>
        <v>0</v>
      </c>
      <c r="U162" s="26">
        <f t="shared" si="73"/>
        <v>0</v>
      </c>
      <c r="V162" s="26">
        <f t="shared" si="73"/>
        <v>0</v>
      </c>
      <c r="W162" s="26">
        <f t="shared" si="73"/>
        <v>0</v>
      </c>
      <c r="X162" s="26">
        <f t="shared" si="73"/>
        <v>0</v>
      </c>
      <c r="Y162" s="26">
        <f t="shared" si="73"/>
        <v>0</v>
      </c>
      <c r="Z162" s="26">
        <f t="shared" si="73"/>
        <v>0</v>
      </c>
      <c r="AA162" s="26">
        <f t="shared" si="73"/>
        <v>0</v>
      </c>
    </row>
    <row r="163" spans="1:27" hidden="1" x14ac:dyDescent="0.35">
      <c r="A163" s="784"/>
      <c r="B163" s="263" t="s">
        <v>0</v>
      </c>
      <c r="C163" s="26">
        <f t="shared" ref="C163:C174" si="74">IF(C24=0,0,((C6*0.5)-C42)*C79*C128*C$2)</f>
        <v>0</v>
      </c>
      <c r="D163" s="26">
        <f t="shared" ref="D163:S174" si="75">IF(D24=0,0,((D6*0.5)+C24-D42)*D79*D128*D$2)</f>
        <v>0</v>
      </c>
      <c r="E163" s="26">
        <f t="shared" si="75"/>
        <v>0</v>
      </c>
      <c r="F163" s="26">
        <f t="shared" si="75"/>
        <v>0</v>
      </c>
      <c r="G163" s="26">
        <f t="shared" si="75"/>
        <v>0</v>
      </c>
      <c r="H163" s="26">
        <f t="shared" si="75"/>
        <v>0</v>
      </c>
      <c r="I163" s="26">
        <f t="shared" si="75"/>
        <v>0</v>
      </c>
      <c r="J163" s="26">
        <f t="shared" si="75"/>
        <v>0</v>
      </c>
      <c r="K163" s="26">
        <f t="shared" si="75"/>
        <v>0</v>
      </c>
      <c r="L163" s="26">
        <f t="shared" si="75"/>
        <v>0</v>
      </c>
      <c r="M163" s="26">
        <f t="shared" si="75"/>
        <v>0</v>
      </c>
      <c r="N163" s="26">
        <f t="shared" si="75"/>
        <v>0</v>
      </c>
      <c r="O163" s="26">
        <f t="shared" si="75"/>
        <v>0</v>
      </c>
      <c r="P163" s="26">
        <f t="shared" si="75"/>
        <v>0</v>
      </c>
      <c r="Q163" s="26">
        <f t="shared" si="75"/>
        <v>0</v>
      </c>
      <c r="R163" s="26">
        <f t="shared" si="75"/>
        <v>0</v>
      </c>
      <c r="S163" s="26">
        <f t="shared" si="75"/>
        <v>0</v>
      </c>
      <c r="T163" s="26">
        <f t="shared" si="73"/>
        <v>0</v>
      </c>
      <c r="U163" s="26">
        <f t="shared" si="73"/>
        <v>0</v>
      </c>
      <c r="V163" s="26">
        <f t="shared" si="73"/>
        <v>0</v>
      </c>
      <c r="W163" s="26">
        <f t="shared" si="73"/>
        <v>0</v>
      </c>
      <c r="X163" s="26">
        <f t="shared" si="73"/>
        <v>0</v>
      </c>
      <c r="Y163" s="26">
        <f t="shared" si="73"/>
        <v>0</v>
      </c>
      <c r="Z163" s="26">
        <f t="shared" si="73"/>
        <v>0</v>
      </c>
      <c r="AA163" s="26">
        <f t="shared" si="73"/>
        <v>0</v>
      </c>
    </row>
    <row r="164" spans="1:27" hidden="1" x14ac:dyDescent="0.35">
      <c r="A164" s="784"/>
      <c r="B164" s="263" t="s">
        <v>21</v>
      </c>
      <c r="C164" s="26">
        <f t="shared" si="74"/>
        <v>0</v>
      </c>
      <c r="D164" s="26">
        <f t="shared" si="75"/>
        <v>0</v>
      </c>
      <c r="E164" s="26">
        <f t="shared" ref="E164:AA167" si="76">IF(E25=0,0,((E7*0.5)+D25-E43)*E80*E129*E$2)</f>
        <v>0</v>
      </c>
      <c r="F164" s="26">
        <f t="shared" si="76"/>
        <v>0</v>
      </c>
      <c r="G164" s="26">
        <f t="shared" si="76"/>
        <v>0</v>
      </c>
      <c r="H164" s="26">
        <f t="shared" si="76"/>
        <v>0</v>
      </c>
      <c r="I164" s="26">
        <f t="shared" si="76"/>
        <v>0</v>
      </c>
      <c r="J164" s="26">
        <f t="shared" si="76"/>
        <v>0</v>
      </c>
      <c r="K164" s="26">
        <f t="shared" si="76"/>
        <v>0</v>
      </c>
      <c r="L164" s="26">
        <f t="shared" si="76"/>
        <v>0</v>
      </c>
      <c r="M164" s="26">
        <f t="shared" si="76"/>
        <v>0</v>
      </c>
      <c r="N164" s="26">
        <f t="shared" si="76"/>
        <v>0</v>
      </c>
      <c r="O164" s="26">
        <f t="shared" si="76"/>
        <v>0</v>
      </c>
      <c r="P164" s="26">
        <f t="shared" si="76"/>
        <v>0</v>
      </c>
      <c r="Q164" s="26">
        <f t="shared" si="76"/>
        <v>0</v>
      </c>
      <c r="R164" s="26">
        <f t="shared" si="76"/>
        <v>0</v>
      </c>
      <c r="S164" s="26">
        <f t="shared" si="76"/>
        <v>0</v>
      </c>
      <c r="T164" s="26">
        <f t="shared" si="76"/>
        <v>0</v>
      </c>
      <c r="U164" s="26">
        <f t="shared" si="76"/>
        <v>0</v>
      </c>
      <c r="V164" s="26">
        <f t="shared" si="76"/>
        <v>0</v>
      </c>
      <c r="W164" s="26">
        <f t="shared" si="76"/>
        <v>0</v>
      </c>
      <c r="X164" s="26">
        <f t="shared" si="76"/>
        <v>0</v>
      </c>
      <c r="Y164" s="26">
        <f t="shared" si="76"/>
        <v>0</v>
      </c>
      <c r="Z164" s="26">
        <f t="shared" si="76"/>
        <v>0</v>
      </c>
      <c r="AA164" s="26">
        <f t="shared" si="76"/>
        <v>0</v>
      </c>
    </row>
    <row r="165" spans="1:27" hidden="1" x14ac:dyDescent="0.35">
      <c r="A165" s="784"/>
      <c r="B165" s="263" t="s">
        <v>1</v>
      </c>
      <c r="C165" s="26">
        <f t="shared" si="74"/>
        <v>0</v>
      </c>
      <c r="D165" s="26">
        <f t="shared" si="75"/>
        <v>0</v>
      </c>
      <c r="E165" s="26">
        <f t="shared" si="76"/>
        <v>0</v>
      </c>
      <c r="F165" s="26">
        <f t="shared" si="76"/>
        <v>0</v>
      </c>
      <c r="G165" s="26">
        <f t="shared" si="76"/>
        <v>0</v>
      </c>
      <c r="H165" s="26">
        <f t="shared" si="76"/>
        <v>0</v>
      </c>
      <c r="I165" s="26">
        <f t="shared" si="76"/>
        <v>0</v>
      </c>
      <c r="J165" s="26">
        <f t="shared" si="76"/>
        <v>0</v>
      </c>
      <c r="K165" s="26">
        <f t="shared" si="76"/>
        <v>0</v>
      </c>
      <c r="L165" s="26">
        <f t="shared" si="76"/>
        <v>0</v>
      </c>
      <c r="M165" s="26">
        <f t="shared" si="76"/>
        <v>0</v>
      </c>
      <c r="N165" s="26">
        <f t="shared" si="76"/>
        <v>0</v>
      </c>
      <c r="O165" s="26">
        <f t="shared" si="76"/>
        <v>0</v>
      </c>
      <c r="P165" s="26">
        <f t="shared" si="76"/>
        <v>0</v>
      </c>
      <c r="Q165" s="26">
        <f t="shared" si="76"/>
        <v>0</v>
      </c>
      <c r="R165" s="26">
        <f t="shared" si="76"/>
        <v>0</v>
      </c>
      <c r="S165" s="26">
        <f t="shared" si="76"/>
        <v>0</v>
      </c>
      <c r="T165" s="26">
        <f t="shared" si="76"/>
        <v>0</v>
      </c>
      <c r="U165" s="26">
        <f t="shared" si="76"/>
        <v>0</v>
      </c>
      <c r="V165" s="26">
        <f t="shared" si="76"/>
        <v>0</v>
      </c>
      <c r="W165" s="26">
        <f t="shared" si="76"/>
        <v>0</v>
      </c>
      <c r="X165" s="26">
        <f t="shared" si="76"/>
        <v>0</v>
      </c>
      <c r="Y165" s="26">
        <f t="shared" si="76"/>
        <v>0</v>
      </c>
      <c r="Z165" s="26">
        <f t="shared" si="76"/>
        <v>0</v>
      </c>
      <c r="AA165" s="26">
        <f t="shared" si="76"/>
        <v>0</v>
      </c>
    </row>
    <row r="166" spans="1:27" hidden="1" x14ac:dyDescent="0.35">
      <c r="A166" s="784"/>
      <c r="B166" s="263" t="s">
        <v>22</v>
      </c>
      <c r="C166" s="26">
        <f t="shared" si="74"/>
        <v>0</v>
      </c>
      <c r="D166" s="26">
        <f t="shared" si="75"/>
        <v>0</v>
      </c>
      <c r="E166" s="26">
        <f t="shared" si="76"/>
        <v>0</v>
      </c>
      <c r="F166" s="26">
        <f t="shared" si="76"/>
        <v>0</v>
      </c>
      <c r="G166" s="26">
        <f t="shared" si="76"/>
        <v>0</v>
      </c>
      <c r="H166" s="26">
        <f t="shared" si="76"/>
        <v>0</v>
      </c>
      <c r="I166" s="26">
        <f t="shared" si="76"/>
        <v>0</v>
      </c>
      <c r="J166" s="26">
        <f t="shared" si="76"/>
        <v>0</v>
      </c>
      <c r="K166" s="26">
        <f t="shared" si="76"/>
        <v>0</v>
      </c>
      <c r="L166" s="26">
        <f t="shared" si="76"/>
        <v>0</v>
      </c>
      <c r="M166" s="26">
        <f t="shared" si="76"/>
        <v>0</v>
      </c>
      <c r="N166" s="26">
        <f t="shared" si="76"/>
        <v>0</v>
      </c>
      <c r="O166" s="26">
        <f t="shared" si="76"/>
        <v>0</v>
      </c>
      <c r="P166" s="26">
        <f t="shared" si="76"/>
        <v>0</v>
      </c>
      <c r="Q166" s="26">
        <f t="shared" si="76"/>
        <v>0</v>
      </c>
      <c r="R166" s="26">
        <f t="shared" si="76"/>
        <v>0</v>
      </c>
      <c r="S166" s="26">
        <f t="shared" si="76"/>
        <v>0</v>
      </c>
      <c r="T166" s="26">
        <f t="shared" si="76"/>
        <v>0</v>
      </c>
      <c r="U166" s="26">
        <f t="shared" si="76"/>
        <v>0</v>
      </c>
      <c r="V166" s="26">
        <f t="shared" si="76"/>
        <v>0</v>
      </c>
      <c r="W166" s="26">
        <f t="shared" si="76"/>
        <v>0</v>
      </c>
      <c r="X166" s="26">
        <f t="shared" si="76"/>
        <v>0</v>
      </c>
      <c r="Y166" s="26">
        <f t="shared" si="76"/>
        <v>0</v>
      </c>
      <c r="Z166" s="26">
        <f t="shared" si="76"/>
        <v>0</v>
      </c>
      <c r="AA166" s="26">
        <f t="shared" si="76"/>
        <v>0</v>
      </c>
    </row>
    <row r="167" spans="1:27" hidden="1" x14ac:dyDescent="0.35">
      <c r="A167" s="784"/>
      <c r="B167" s="264" t="s">
        <v>9</v>
      </c>
      <c r="C167" s="26">
        <f t="shared" si="74"/>
        <v>0</v>
      </c>
      <c r="D167" s="26">
        <f t="shared" si="75"/>
        <v>0</v>
      </c>
      <c r="E167" s="26">
        <f t="shared" si="76"/>
        <v>0</v>
      </c>
      <c r="F167" s="26">
        <f t="shared" si="76"/>
        <v>0</v>
      </c>
      <c r="G167" s="26">
        <f t="shared" si="76"/>
        <v>0</v>
      </c>
      <c r="H167" s="26">
        <f t="shared" si="76"/>
        <v>0</v>
      </c>
      <c r="I167" s="26">
        <f t="shared" si="76"/>
        <v>0</v>
      </c>
      <c r="J167" s="26">
        <f t="shared" si="76"/>
        <v>0</v>
      </c>
      <c r="K167" s="26">
        <f t="shared" si="76"/>
        <v>0</v>
      </c>
      <c r="L167" s="26">
        <f t="shared" si="76"/>
        <v>0</v>
      </c>
      <c r="M167" s="26">
        <f t="shared" si="76"/>
        <v>0</v>
      </c>
      <c r="N167" s="26">
        <f t="shared" si="76"/>
        <v>0</v>
      </c>
      <c r="O167" s="26">
        <f t="shared" si="76"/>
        <v>0</v>
      </c>
      <c r="P167" s="26">
        <f t="shared" si="76"/>
        <v>0</v>
      </c>
      <c r="Q167" s="26">
        <f t="shared" si="76"/>
        <v>0</v>
      </c>
      <c r="R167" s="26">
        <f t="shared" si="76"/>
        <v>0</v>
      </c>
      <c r="S167" s="26">
        <f t="shared" si="76"/>
        <v>0</v>
      </c>
      <c r="T167" s="26">
        <f t="shared" si="76"/>
        <v>0</v>
      </c>
      <c r="U167" s="26">
        <f t="shared" si="76"/>
        <v>0</v>
      </c>
      <c r="V167" s="26">
        <f t="shared" si="76"/>
        <v>0</v>
      </c>
      <c r="W167" s="26">
        <f t="shared" si="76"/>
        <v>0</v>
      </c>
      <c r="X167" s="26">
        <f t="shared" si="76"/>
        <v>0</v>
      </c>
      <c r="Y167" s="26">
        <f t="shared" si="76"/>
        <v>0</v>
      </c>
      <c r="Z167" s="26">
        <f t="shared" si="76"/>
        <v>0</v>
      </c>
      <c r="AA167" s="26">
        <f t="shared" si="76"/>
        <v>0</v>
      </c>
    </row>
    <row r="168" spans="1:27" hidden="1" x14ac:dyDescent="0.35">
      <c r="A168" s="784"/>
      <c r="B168" s="264" t="s">
        <v>3</v>
      </c>
      <c r="C168" s="26">
        <f t="shared" si="74"/>
        <v>0</v>
      </c>
      <c r="D168" s="26">
        <f t="shared" si="75"/>
        <v>0</v>
      </c>
      <c r="E168" s="26">
        <f t="shared" ref="E168:AA171" si="77">IF(E29=0,0,((E11*0.5)+D29-E47)*E84*E133*E$2)</f>
        <v>0</v>
      </c>
      <c r="F168" s="26">
        <f t="shared" si="77"/>
        <v>0</v>
      </c>
      <c r="G168" s="26">
        <f t="shared" si="77"/>
        <v>0</v>
      </c>
      <c r="H168" s="26">
        <f t="shared" si="77"/>
        <v>0</v>
      </c>
      <c r="I168" s="26">
        <f t="shared" si="77"/>
        <v>0</v>
      </c>
      <c r="J168" s="26">
        <f t="shared" si="77"/>
        <v>0</v>
      </c>
      <c r="K168" s="26">
        <f t="shared" si="77"/>
        <v>0</v>
      </c>
      <c r="L168" s="26">
        <f t="shared" si="77"/>
        <v>0</v>
      </c>
      <c r="M168" s="26">
        <f t="shared" si="77"/>
        <v>0</v>
      </c>
      <c r="N168" s="26">
        <f t="shared" si="77"/>
        <v>0</v>
      </c>
      <c r="O168" s="26">
        <f t="shared" si="77"/>
        <v>0</v>
      </c>
      <c r="P168" s="26">
        <f t="shared" si="77"/>
        <v>0</v>
      </c>
      <c r="Q168" s="26">
        <f t="shared" si="77"/>
        <v>0</v>
      </c>
      <c r="R168" s="26">
        <f t="shared" si="77"/>
        <v>0</v>
      </c>
      <c r="S168" s="26">
        <f t="shared" si="77"/>
        <v>0</v>
      </c>
      <c r="T168" s="26">
        <f t="shared" si="77"/>
        <v>0</v>
      </c>
      <c r="U168" s="26">
        <f t="shared" si="77"/>
        <v>0</v>
      </c>
      <c r="V168" s="26">
        <f t="shared" si="77"/>
        <v>0</v>
      </c>
      <c r="W168" s="26">
        <f t="shared" si="77"/>
        <v>0</v>
      </c>
      <c r="X168" s="26">
        <f t="shared" si="77"/>
        <v>0</v>
      </c>
      <c r="Y168" s="26">
        <f t="shared" si="77"/>
        <v>0</v>
      </c>
      <c r="Z168" s="26">
        <f t="shared" si="77"/>
        <v>0</v>
      </c>
      <c r="AA168" s="26">
        <f t="shared" si="77"/>
        <v>0</v>
      </c>
    </row>
    <row r="169" spans="1:27" ht="15.75" hidden="1" customHeight="1" x14ac:dyDescent="0.35">
      <c r="A169" s="784"/>
      <c r="B169" s="264" t="s">
        <v>4</v>
      </c>
      <c r="C169" s="26">
        <f t="shared" si="74"/>
        <v>0</v>
      </c>
      <c r="D169" s="26">
        <f t="shared" si="75"/>
        <v>0</v>
      </c>
      <c r="E169" s="26">
        <f t="shared" si="77"/>
        <v>0</v>
      </c>
      <c r="F169" s="26">
        <f t="shared" si="77"/>
        <v>0</v>
      </c>
      <c r="G169" s="26">
        <f t="shared" si="77"/>
        <v>0</v>
      </c>
      <c r="H169" s="26">
        <f t="shared" si="77"/>
        <v>0</v>
      </c>
      <c r="I169" s="26">
        <f t="shared" si="77"/>
        <v>0</v>
      </c>
      <c r="J169" s="26">
        <f t="shared" si="77"/>
        <v>0</v>
      </c>
      <c r="K169" s="26">
        <f t="shared" si="77"/>
        <v>0</v>
      </c>
      <c r="L169" s="26">
        <f t="shared" si="77"/>
        <v>0</v>
      </c>
      <c r="M169" s="26">
        <f t="shared" si="77"/>
        <v>1.0516297996771047</v>
      </c>
      <c r="N169" s="26">
        <f t="shared" si="77"/>
        <v>1.7765286387730683</v>
      </c>
      <c r="O169" s="26">
        <f t="shared" si="77"/>
        <v>2.9440851766593625</v>
      </c>
      <c r="P169" s="26">
        <f t="shared" si="77"/>
        <v>2.2422575418703321</v>
      </c>
      <c r="Q169" s="26">
        <f t="shared" si="77"/>
        <v>2.5918008982786276</v>
      </c>
      <c r="R169" s="26">
        <f t="shared" si="77"/>
        <v>2.8761193550662809</v>
      </c>
      <c r="S169" s="26">
        <f t="shared" si="77"/>
        <v>4.111302533208903</v>
      </c>
      <c r="T169" s="26">
        <f t="shared" si="77"/>
        <v>8.4809998136198885</v>
      </c>
      <c r="U169" s="26">
        <f t="shared" si="77"/>
        <v>9.7691822946715039</v>
      </c>
      <c r="V169" s="26">
        <f t="shared" si="77"/>
        <v>8.2441228091043328</v>
      </c>
      <c r="W169" s="26">
        <f t="shared" si="77"/>
        <v>7.7160232889106366</v>
      </c>
      <c r="X169" s="26">
        <f t="shared" si="77"/>
        <v>3.8483755919070197</v>
      </c>
      <c r="Y169" s="26">
        <f t="shared" si="77"/>
        <v>3.0474523609874118</v>
      </c>
      <c r="Z169" s="26">
        <f t="shared" si="77"/>
        <v>2.1021895366215215</v>
      </c>
      <c r="AA169" s="26">
        <f t="shared" si="77"/>
        <v>2.9440851766593625</v>
      </c>
    </row>
    <row r="170" spans="1:27" hidden="1" x14ac:dyDescent="0.35">
      <c r="A170" s="784"/>
      <c r="B170" s="264" t="s">
        <v>5</v>
      </c>
      <c r="C170" s="26">
        <f t="shared" si="74"/>
        <v>0</v>
      </c>
      <c r="D170" s="26">
        <f t="shared" si="75"/>
        <v>0</v>
      </c>
      <c r="E170" s="26">
        <f t="shared" si="77"/>
        <v>0</v>
      </c>
      <c r="F170" s="26">
        <f t="shared" si="77"/>
        <v>0</v>
      </c>
      <c r="G170" s="26">
        <f t="shared" si="77"/>
        <v>0</v>
      </c>
      <c r="H170" s="26">
        <f t="shared" si="77"/>
        <v>0</v>
      </c>
      <c r="I170" s="26">
        <f t="shared" si="77"/>
        <v>0</v>
      </c>
      <c r="J170" s="26">
        <f t="shared" si="77"/>
        <v>0</v>
      </c>
      <c r="K170" s="26">
        <f t="shared" si="77"/>
        <v>0</v>
      </c>
      <c r="L170" s="26">
        <f t="shared" si="77"/>
        <v>0</v>
      </c>
      <c r="M170" s="26">
        <f t="shared" si="77"/>
        <v>0</v>
      </c>
      <c r="N170" s="26">
        <f t="shared" si="77"/>
        <v>0</v>
      </c>
      <c r="O170" s="26">
        <f t="shared" si="77"/>
        <v>0</v>
      </c>
      <c r="P170" s="26">
        <f t="shared" si="77"/>
        <v>0</v>
      </c>
      <c r="Q170" s="26">
        <f t="shared" si="77"/>
        <v>0</v>
      </c>
      <c r="R170" s="26">
        <f t="shared" si="77"/>
        <v>0</v>
      </c>
      <c r="S170" s="26">
        <f t="shared" si="77"/>
        <v>0</v>
      </c>
      <c r="T170" s="26">
        <f t="shared" si="77"/>
        <v>0</v>
      </c>
      <c r="U170" s="26">
        <f t="shared" si="77"/>
        <v>0</v>
      </c>
      <c r="V170" s="26">
        <f t="shared" si="77"/>
        <v>0</v>
      </c>
      <c r="W170" s="26">
        <f t="shared" si="77"/>
        <v>0</v>
      </c>
      <c r="X170" s="26">
        <f t="shared" si="77"/>
        <v>0</v>
      </c>
      <c r="Y170" s="26">
        <f t="shared" si="77"/>
        <v>0</v>
      </c>
      <c r="Z170" s="26">
        <f t="shared" si="77"/>
        <v>0</v>
      </c>
      <c r="AA170" s="26">
        <f t="shared" si="77"/>
        <v>0</v>
      </c>
    </row>
    <row r="171" spans="1:27" hidden="1" x14ac:dyDescent="0.35">
      <c r="A171" s="784"/>
      <c r="B171" s="264" t="s">
        <v>23</v>
      </c>
      <c r="C171" s="26">
        <f t="shared" si="74"/>
        <v>0</v>
      </c>
      <c r="D171" s="26">
        <f t="shared" si="75"/>
        <v>0</v>
      </c>
      <c r="E171" s="26">
        <f t="shared" si="77"/>
        <v>0</v>
      </c>
      <c r="F171" s="26">
        <f t="shared" si="77"/>
        <v>0</v>
      </c>
      <c r="G171" s="26">
        <f t="shared" si="77"/>
        <v>0</v>
      </c>
      <c r="H171" s="26">
        <f t="shared" si="77"/>
        <v>0</v>
      </c>
      <c r="I171" s="26">
        <f t="shared" si="77"/>
        <v>0</v>
      </c>
      <c r="J171" s="26">
        <f t="shared" si="77"/>
        <v>0</v>
      </c>
      <c r="K171" s="26">
        <f t="shared" si="77"/>
        <v>0</v>
      </c>
      <c r="L171" s="26">
        <f t="shared" si="77"/>
        <v>0</v>
      </c>
      <c r="M171" s="26">
        <f t="shared" si="77"/>
        <v>0</v>
      </c>
      <c r="N171" s="26">
        <f t="shared" si="77"/>
        <v>0</v>
      </c>
      <c r="O171" s="26">
        <f t="shared" si="77"/>
        <v>0</v>
      </c>
      <c r="P171" s="26">
        <f t="shared" si="77"/>
        <v>0</v>
      </c>
      <c r="Q171" s="26">
        <f t="shared" si="77"/>
        <v>0</v>
      </c>
      <c r="R171" s="26">
        <f t="shared" si="77"/>
        <v>0</v>
      </c>
      <c r="S171" s="26">
        <f t="shared" si="77"/>
        <v>0</v>
      </c>
      <c r="T171" s="26">
        <f t="shared" si="77"/>
        <v>0</v>
      </c>
      <c r="U171" s="26">
        <f t="shared" si="77"/>
        <v>0</v>
      </c>
      <c r="V171" s="26">
        <f t="shared" si="77"/>
        <v>0</v>
      </c>
      <c r="W171" s="26">
        <f t="shared" si="77"/>
        <v>0</v>
      </c>
      <c r="X171" s="26">
        <f t="shared" si="77"/>
        <v>0</v>
      </c>
      <c r="Y171" s="26">
        <f t="shared" si="77"/>
        <v>0</v>
      </c>
      <c r="Z171" s="26">
        <f t="shared" si="77"/>
        <v>0</v>
      </c>
      <c r="AA171" s="26">
        <f t="shared" si="77"/>
        <v>0</v>
      </c>
    </row>
    <row r="172" spans="1:27" hidden="1" x14ac:dyDescent="0.35">
      <c r="A172" s="784"/>
      <c r="B172" s="264" t="s">
        <v>24</v>
      </c>
      <c r="C172" s="26">
        <f t="shared" si="74"/>
        <v>0</v>
      </c>
      <c r="D172" s="26">
        <f t="shared" si="75"/>
        <v>0</v>
      </c>
      <c r="E172" s="26">
        <f t="shared" ref="E172:AA174" si="78">IF(E33=0,0,((E15*0.5)+D33-E51)*E88*E137*E$2)</f>
        <v>0</v>
      </c>
      <c r="F172" s="26">
        <f t="shared" si="78"/>
        <v>0</v>
      </c>
      <c r="G172" s="26">
        <f t="shared" si="78"/>
        <v>0</v>
      </c>
      <c r="H172" s="26">
        <f t="shared" si="78"/>
        <v>0</v>
      </c>
      <c r="I172" s="26">
        <f t="shared" si="78"/>
        <v>0</v>
      </c>
      <c r="J172" s="26">
        <f t="shared" si="78"/>
        <v>0</v>
      </c>
      <c r="K172" s="26">
        <f t="shared" si="78"/>
        <v>0</v>
      </c>
      <c r="L172" s="26">
        <f t="shared" si="78"/>
        <v>0</v>
      </c>
      <c r="M172" s="26">
        <f t="shared" si="78"/>
        <v>0</v>
      </c>
      <c r="N172" s="26">
        <f t="shared" si="78"/>
        <v>0</v>
      </c>
      <c r="O172" s="26">
        <f t="shared" si="78"/>
        <v>0</v>
      </c>
      <c r="P172" s="26">
        <f t="shared" si="78"/>
        <v>0</v>
      </c>
      <c r="Q172" s="26">
        <f t="shared" si="78"/>
        <v>0</v>
      </c>
      <c r="R172" s="26">
        <f t="shared" si="78"/>
        <v>0</v>
      </c>
      <c r="S172" s="26">
        <f t="shared" si="78"/>
        <v>0</v>
      </c>
      <c r="T172" s="26">
        <f t="shared" si="78"/>
        <v>0</v>
      </c>
      <c r="U172" s="26">
        <f t="shared" si="78"/>
        <v>0</v>
      </c>
      <c r="V172" s="26">
        <f t="shared" si="78"/>
        <v>0</v>
      </c>
      <c r="W172" s="26">
        <f t="shared" si="78"/>
        <v>0</v>
      </c>
      <c r="X172" s="26">
        <f t="shared" si="78"/>
        <v>0</v>
      </c>
      <c r="Y172" s="26">
        <f t="shared" si="78"/>
        <v>0</v>
      </c>
      <c r="Z172" s="26">
        <f t="shared" si="78"/>
        <v>0</v>
      </c>
      <c r="AA172" s="26">
        <f t="shared" si="78"/>
        <v>0</v>
      </c>
    </row>
    <row r="173" spans="1:27" ht="15.75" hidden="1" customHeight="1" x14ac:dyDescent="0.35">
      <c r="A173" s="784"/>
      <c r="B173" s="264" t="s">
        <v>7</v>
      </c>
      <c r="C173" s="26">
        <f t="shared" si="74"/>
        <v>0</v>
      </c>
      <c r="D173" s="26">
        <f t="shared" si="75"/>
        <v>0</v>
      </c>
      <c r="E173" s="26">
        <f t="shared" si="78"/>
        <v>0</v>
      </c>
      <c r="F173" s="26">
        <f t="shared" si="78"/>
        <v>0</v>
      </c>
      <c r="G173" s="26">
        <f t="shared" si="78"/>
        <v>0</v>
      </c>
      <c r="H173" s="26">
        <f t="shared" si="78"/>
        <v>0</v>
      </c>
      <c r="I173" s="26">
        <f t="shared" si="78"/>
        <v>0</v>
      </c>
      <c r="J173" s="26">
        <f t="shared" si="78"/>
        <v>0</v>
      </c>
      <c r="K173" s="26">
        <f t="shared" si="78"/>
        <v>0</v>
      </c>
      <c r="L173" s="26">
        <f t="shared" si="78"/>
        <v>0</v>
      </c>
      <c r="M173" s="26">
        <f t="shared" si="78"/>
        <v>0</v>
      </c>
      <c r="N173" s="26">
        <f t="shared" si="78"/>
        <v>0</v>
      </c>
      <c r="O173" s="26">
        <f t="shared" si="78"/>
        <v>0</v>
      </c>
      <c r="P173" s="26">
        <f t="shared" si="78"/>
        <v>0</v>
      </c>
      <c r="Q173" s="26">
        <f t="shared" si="78"/>
        <v>0</v>
      </c>
      <c r="R173" s="26">
        <f t="shared" si="78"/>
        <v>0</v>
      </c>
      <c r="S173" s="26">
        <f t="shared" si="78"/>
        <v>0</v>
      </c>
      <c r="T173" s="26">
        <f t="shared" si="78"/>
        <v>0</v>
      </c>
      <c r="U173" s="26">
        <f t="shared" si="78"/>
        <v>0</v>
      </c>
      <c r="V173" s="26">
        <f t="shared" si="78"/>
        <v>0</v>
      </c>
      <c r="W173" s="26">
        <f t="shared" si="78"/>
        <v>0</v>
      </c>
      <c r="X173" s="26">
        <f t="shared" si="78"/>
        <v>0</v>
      </c>
      <c r="Y173" s="26">
        <f t="shared" si="78"/>
        <v>0</v>
      </c>
      <c r="Z173" s="26">
        <f t="shared" si="78"/>
        <v>0</v>
      </c>
      <c r="AA173" s="26">
        <f t="shared" si="78"/>
        <v>0</v>
      </c>
    </row>
    <row r="174" spans="1:27" ht="15.75" hidden="1" customHeight="1" x14ac:dyDescent="0.35">
      <c r="A174" s="784"/>
      <c r="B174" s="264" t="s">
        <v>8</v>
      </c>
      <c r="C174" s="26">
        <f t="shared" si="74"/>
        <v>0</v>
      </c>
      <c r="D174" s="26">
        <f t="shared" si="75"/>
        <v>0</v>
      </c>
      <c r="E174" s="26">
        <f t="shared" si="78"/>
        <v>0</v>
      </c>
      <c r="F174" s="26">
        <f t="shared" si="78"/>
        <v>0</v>
      </c>
      <c r="G174" s="26">
        <f t="shared" si="78"/>
        <v>0</v>
      </c>
      <c r="H174" s="26">
        <f t="shared" si="78"/>
        <v>0</v>
      </c>
      <c r="I174" s="26">
        <f t="shared" si="78"/>
        <v>0</v>
      </c>
      <c r="J174" s="26">
        <f t="shared" si="78"/>
        <v>0</v>
      </c>
      <c r="K174" s="26">
        <f t="shared" si="78"/>
        <v>0</v>
      </c>
      <c r="L174" s="26">
        <f t="shared" si="78"/>
        <v>0</v>
      </c>
      <c r="M174" s="26">
        <f t="shared" si="78"/>
        <v>0</v>
      </c>
      <c r="N174" s="26">
        <f t="shared" si="78"/>
        <v>0</v>
      </c>
      <c r="O174" s="26">
        <f t="shared" si="78"/>
        <v>0</v>
      </c>
      <c r="P174" s="26">
        <f t="shared" si="78"/>
        <v>0</v>
      </c>
      <c r="Q174" s="26">
        <f t="shared" si="78"/>
        <v>0</v>
      </c>
      <c r="R174" s="26">
        <f t="shared" si="78"/>
        <v>0</v>
      </c>
      <c r="S174" s="26">
        <f t="shared" si="78"/>
        <v>0</v>
      </c>
      <c r="T174" s="26">
        <f t="shared" si="78"/>
        <v>0</v>
      </c>
      <c r="U174" s="26">
        <f t="shared" si="78"/>
        <v>0</v>
      </c>
      <c r="V174" s="26">
        <f t="shared" si="78"/>
        <v>0</v>
      </c>
      <c r="W174" s="26">
        <f t="shared" si="78"/>
        <v>0</v>
      </c>
      <c r="X174" s="26">
        <f t="shared" si="78"/>
        <v>0</v>
      </c>
      <c r="Y174" s="26">
        <f t="shared" si="78"/>
        <v>0</v>
      </c>
      <c r="Z174" s="26">
        <f t="shared" si="78"/>
        <v>0</v>
      </c>
      <c r="AA174" s="26">
        <f t="shared" si="78"/>
        <v>0</v>
      </c>
    </row>
    <row r="175" spans="1:27" ht="15.75" hidden="1" customHeight="1" x14ac:dyDescent="0.35">
      <c r="A175" s="784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35">
      <c r="A176" s="784"/>
      <c r="B176" s="259" t="s">
        <v>26</v>
      </c>
      <c r="C176" s="26">
        <f>SUM(C162:C175)</f>
        <v>0</v>
      </c>
      <c r="D176" s="26">
        <f>SUM(D162:D175)</f>
        <v>0</v>
      </c>
      <c r="E176" s="26">
        <f t="shared" ref="E176:AA176" si="79">SUM(E162:E175)</f>
        <v>0</v>
      </c>
      <c r="F176" s="26">
        <f t="shared" si="79"/>
        <v>0</v>
      </c>
      <c r="G176" s="26">
        <f t="shared" si="79"/>
        <v>0</v>
      </c>
      <c r="H176" s="26">
        <f t="shared" si="79"/>
        <v>0</v>
      </c>
      <c r="I176" s="26">
        <f t="shared" si="79"/>
        <v>0</v>
      </c>
      <c r="J176" s="26">
        <f t="shared" si="79"/>
        <v>0</v>
      </c>
      <c r="K176" s="26">
        <f t="shared" si="79"/>
        <v>0</v>
      </c>
      <c r="L176" s="26">
        <f t="shared" si="79"/>
        <v>0</v>
      </c>
      <c r="M176" s="26">
        <f t="shared" si="79"/>
        <v>1.0516297996771047</v>
      </c>
      <c r="N176" s="26">
        <f t="shared" si="79"/>
        <v>1.7765286387730683</v>
      </c>
      <c r="O176" s="26">
        <f t="shared" si="79"/>
        <v>2.9440851766593625</v>
      </c>
      <c r="P176" s="26">
        <f t="shared" si="79"/>
        <v>2.2422575418703321</v>
      </c>
      <c r="Q176" s="26">
        <f t="shared" si="79"/>
        <v>2.5918008982786276</v>
      </c>
      <c r="R176" s="26">
        <f t="shared" si="79"/>
        <v>2.8761193550662809</v>
      </c>
      <c r="S176" s="26">
        <f t="shared" si="79"/>
        <v>4.111302533208903</v>
      </c>
      <c r="T176" s="26">
        <f t="shared" si="79"/>
        <v>8.4809998136198885</v>
      </c>
      <c r="U176" s="26">
        <f t="shared" si="79"/>
        <v>9.7691822946715039</v>
      </c>
      <c r="V176" s="26">
        <f t="shared" si="79"/>
        <v>8.2441228091043328</v>
      </c>
      <c r="W176" s="26">
        <f t="shared" si="79"/>
        <v>7.7160232889106366</v>
      </c>
      <c r="X176" s="26">
        <f t="shared" si="79"/>
        <v>3.8483755919070197</v>
      </c>
      <c r="Y176" s="26">
        <f t="shared" si="79"/>
        <v>3.0474523609874118</v>
      </c>
      <c r="Z176" s="26">
        <f t="shared" si="79"/>
        <v>2.1021895366215215</v>
      </c>
      <c r="AA176" s="26">
        <f t="shared" si="79"/>
        <v>2.9440851766593625</v>
      </c>
    </row>
    <row r="177" spans="1:27" ht="16.5" hidden="1" customHeight="1" thickBot="1" x14ac:dyDescent="0.4">
      <c r="A177" s="785"/>
      <c r="B177" s="148" t="s">
        <v>27</v>
      </c>
      <c r="C177" s="27">
        <f>C176</f>
        <v>0</v>
      </c>
      <c r="D177" s="27">
        <f>C177+D176</f>
        <v>0</v>
      </c>
      <c r="E177" s="27">
        <f t="shared" ref="E177:AA177" si="80">D177+E176</f>
        <v>0</v>
      </c>
      <c r="F177" s="27">
        <f t="shared" si="80"/>
        <v>0</v>
      </c>
      <c r="G177" s="27">
        <f t="shared" si="80"/>
        <v>0</v>
      </c>
      <c r="H177" s="27">
        <f t="shared" si="80"/>
        <v>0</v>
      </c>
      <c r="I177" s="27">
        <f t="shared" si="80"/>
        <v>0</v>
      </c>
      <c r="J177" s="27">
        <f t="shared" si="80"/>
        <v>0</v>
      </c>
      <c r="K177" s="27">
        <f t="shared" si="80"/>
        <v>0</v>
      </c>
      <c r="L177" s="27">
        <f t="shared" si="80"/>
        <v>0</v>
      </c>
      <c r="M177" s="27">
        <f t="shared" si="80"/>
        <v>1.0516297996771047</v>
      </c>
      <c r="N177" s="27">
        <f t="shared" si="80"/>
        <v>2.8281584384501732</v>
      </c>
      <c r="O177" s="27">
        <f t="shared" si="80"/>
        <v>5.7722436151095362</v>
      </c>
      <c r="P177" s="27">
        <f t="shared" si="80"/>
        <v>8.0145011569798683</v>
      </c>
      <c r="Q177" s="27">
        <f t="shared" si="80"/>
        <v>10.606302055258496</v>
      </c>
      <c r="R177" s="27">
        <f t="shared" si="80"/>
        <v>13.482421410324777</v>
      </c>
      <c r="S177" s="27">
        <f t="shared" si="80"/>
        <v>17.593723943533682</v>
      </c>
      <c r="T177" s="27">
        <f t="shared" si="80"/>
        <v>26.074723757153571</v>
      </c>
      <c r="U177" s="27">
        <f t="shared" si="80"/>
        <v>35.843906051825073</v>
      </c>
      <c r="V177" s="27">
        <f t="shared" si="80"/>
        <v>44.088028860929406</v>
      </c>
      <c r="W177" s="27">
        <f t="shared" si="80"/>
        <v>51.804052149840039</v>
      </c>
      <c r="X177" s="27">
        <f t="shared" si="80"/>
        <v>55.652427741747061</v>
      </c>
      <c r="Y177" s="27">
        <f t="shared" si="80"/>
        <v>58.699880102734475</v>
      </c>
      <c r="Z177" s="27">
        <f t="shared" si="80"/>
        <v>60.802069639355999</v>
      </c>
      <c r="AA177" s="27">
        <f t="shared" si="80"/>
        <v>63.746154816015363</v>
      </c>
    </row>
    <row r="178" spans="1:27" s="114" customFormat="1" hidden="1" x14ac:dyDescent="0.35">
      <c r="A178" s="107"/>
      <c r="B178" s="107" t="s">
        <v>133</v>
      </c>
      <c r="C178" s="113">
        <f>C157+C176</f>
        <v>0</v>
      </c>
      <c r="D178" s="113">
        <f t="shared" ref="D178:AA178" si="81">D157+D176</f>
        <v>0</v>
      </c>
      <c r="E178" s="113">
        <f t="shared" si="81"/>
        <v>0</v>
      </c>
      <c r="F178" s="113">
        <f t="shared" si="81"/>
        <v>0</v>
      </c>
      <c r="G178" s="113">
        <f t="shared" si="81"/>
        <v>0</v>
      </c>
      <c r="H178" s="113">
        <f t="shared" si="81"/>
        <v>0</v>
      </c>
      <c r="I178" s="113">
        <f t="shared" si="81"/>
        <v>0</v>
      </c>
      <c r="J178" s="113">
        <f t="shared" si="81"/>
        <v>0</v>
      </c>
      <c r="K178" s="113">
        <f t="shared" si="81"/>
        <v>0</v>
      </c>
      <c r="L178" s="113">
        <f t="shared" si="81"/>
        <v>0</v>
      </c>
      <c r="M178" s="113">
        <f t="shared" si="81"/>
        <v>10.112256379982968</v>
      </c>
      <c r="N178" s="113">
        <f t="shared" si="81"/>
        <v>23.122832197880452</v>
      </c>
      <c r="O178" s="113">
        <f t="shared" si="81"/>
        <v>32.42363764612027</v>
      </c>
      <c r="P178" s="113">
        <f t="shared" si="81"/>
        <v>25.1999171467018</v>
      </c>
      <c r="Q178" s="113">
        <f t="shared" si="81"/>
        <v>28.113686558905776</v>
      </c>
      <c r="R178" s="113">
        <f t="shared" si="81"/>
        <v>28.962714933662081</v>
      </c>
      <c r="S178" s="113">
        <f t="shared" si="81"/>
        <v>37.654929283689228</v>
      </c>
      <c r="T178" s="113">
        <f t="shared" si="81"/>
        <v>55.221071088609207</v>
      </c>
      <c r="U178" s="113">
        <f t="shared" si="81"/>
        <v>67.386588858356959</v>
      </c>
      <c r="V178" s="113">
        <f t="shared" si="81"/>
        <v>55.300630240999133</v>
      </c>
      <c r="W178" s="113">
        <f t="shared" si="81"/>
        <v>55.081848983162899</v>
      </c>
      <c r="X178" s="113">
        <f t="shared" si="81"/>
        <v>36.501201884176552</v>
      </c>
      <c r="Y178" s="113">
        <f t="shared" si="81"/>
        <v>29.303676626081852</v>
      </c>
      <c r="Z178" s="113">
        <f t="shared" si="81"/>
        <v>27.361549283556869</v>
      </c>
      <c r="AA178" s="113">
        <f t="shared" si="81"/>
        <v>32.42363764612027</v>
      </c>
    </row>
    <row r="179" spans="1:27" hidden="1" x14ac:dyDescent="0.35">
      <c r="A179" s="107"/>
      <c r="B179" s="107" t="s">
        <v>194</v>
      </c>
      <c r="C179" s="110">
        <f>C178-C73</f>
        <v>0</v>
      </c>
      <c r="D179" s="110">
        <f t="shared" ref="D179:AA179" si="82">D178-D73</f>
        <v>0</v>
      </c>
      <c r="E179" s="110">
        <f t="shared" si="82"/>
        <v>0</v>
      </c>
      <c r="F179" s="110">
        <f t="shared" si="82"/>
        <v>0</v>
      </c>
      <c r="G179" s="110">
        <f t="shared" si="82"/>
        <v>0</v>
      </c>
      <c r="H179" s="110">
        <f t="shared" si="82"/>
        <v>0</v>
      </c>
      <c r="I179" s="110">
        <f t="shared" si="82"/>
        <v>0</v>
      </c>
      <c r="J179" s="110">
        <f t="shared" si="82"/>
        <v>0</v>
      </c>
      <c r="K179" s="110">
        <f t="shared" si="82"/>
        <v>0</v>
      </c>
      <c r="L179" s="110">
        <f t="shared" si="82"/>
        <v>0</v>
      </c>
      <c r="M179" s="110">
        <f t="shared" si="82"/>
        <v>-1.4124098553814637</v>
      </c>
      <c r="N179" s="110">
        <f t="shared" si="82"/>
        <v>-5.3733180579516322</v>
      </c>
      <c r="O179" s="110">
        <f t="shared" si="82"/>
        <v>-5.4907802092425513</v>
      </c>
      <c r="P179" s="110">
        <f t="shared" si="82"/>
        <v>-4.1503604695463459</v>
      </c>
      <c r="Q179" s="110">
        <f t="shared" si="82"/>
        <v>-3.9620238869048876</v>
      </c>
      <c r="R179" s="110">
        <f t="shared" si="82"/>
        <v>-4.3755619825934637</v>
      </c>
      <c r="S179" s="110">
        <f t="shared" si="82"/>
        <v>-5.0583093146788443</v>
      </c>
      <c r="T179" s="110">
        <f t="shared" si="82"/>
        <v>-7.1341072173201781</v>
      </c>
      <c r="U179" s="110">
        <f t="shared" si="82"/>
        <v>-7.5263271105878715</v>
      </c>
      <c r="V179" s="110">
        <f t="shared" si="82"/>
        <v>-6.4952987949866525</v>
      </c>
      <c r="W179" s="110">
        <f t="shared" si="82"/>
        <v>-6.3179609779185313</v>
      </c>
      <c r="X179" s="110">
        <f t="shared" si="82"/>
        <v>-4.5601589936160849</v>
      </c>
      <c r="Y179" s="110">
        <f t="shared" si="82"/>
        <v>-4.0929343670041689</v>
      </c>
      <c r="Z179" s="110">
        <f t="shared" si="82"/>
        <v>-6.3583174241236122</v>
      </c>
      <c r="AA179" s="110">
        <f t="shared" si="82"/>
        <v>-5.4907802092425513</v>
      </c>
    </row>
    <row r="180" spans="1:27" ht="15" hidden="1" thickBot="1" x14ac:dyDescent="0.4">
      <c r="A180" s="107"/>
      <c r="B180" s="107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</row>
    <row r="181" spans="1:27" ht="15" hidden="1" thickBot="1" x14ac:dyDescent="0.4">
      <c r="A181" s="107"/>
      <c r="B181" s="283" t="s">
        <v>39</v>
      </c>
      <c r="C181" s="156">
        <f>C$4</f>
        <v>44562</v>
      </c>
      <c r="D181" s="156">
        <f t="shared" ref="D181:AA181" si="83">D$4</f>
        <v>44593</v>
      </c>
      <c r="E181" s="156">
        <f t="shared" si="83"/>
        <v>44621</v>
      </c>
      <c r="F181" s="156">
        <f t="shared" si="83"/>
        <v>44652</v>
      </c>
      <c r="G181" s="156">
        <f t="shared" si="83"/>
        <v>44682</v>
      </c>
      <c r="H181" s="156">
        <f t="shared" si="83"/>
        <v>44713</v>
      </c>
      <c r="I181" s="156">
        <f t="shared" si="83"/>
        <v>44743</v>
      </c>
      <c r="J181" s="156">
        <f t="shared" si="83"/>
        <v>44774</v>
      </c>
      <c r="K181" s="156">
        <f t="shared" si="83"/>
        <v>44805</v>
      </c>
      <c r="L181" s="156">
        <f t="shared" si="83"/>
        <v>44835</v>
      </c>
      <c r="M181" s="156">
        <f t="shared" si="83"/>
        <v>44866</v>
      </c>
      <c r="N181" s="156">
        <f t="shared" si="83"/>
        <v>44896</v>
      </c>
      <c r="O181" s="156">
        <f t="shared" si="83"/>
        <v>44927</v>
      </c>
      <c r="P181" s="156">
        <f t="shared" si="83"/>
        <v>44958</v>
      </c>
      <c r="Q181" s="156">
        <f t="shared" si="83"/>
        <v>44986</v>
      </c>
      <c r="R181" s="156">
        <f t="shared" si="83"/>
        <v>45017</v>
      </c>
      <c r="S181" s="156">
        <f t="shared" si="83"/>
        <v>45047</v>
      </c>
      <c r="T181" s="156">
        <f t="shared" si="83"/>
        <v>45078</v>
      </c>
      <c r="U181" s="156">
        <f t="shared" si="83"/>
        <v>45108</v>
      </c>
      <c r="V181" s="156">
        <f t="shared" si="83"/>
        <v>45139</v>
      </c>
      <c r="W181" s="156">
        <f t="shared" si="83"/>
        <v>45170</v>
      </c>
      <c r="X181" s="156">
        <f t="shared" si="83"/>
        <v>45200</v>
      </c>
      <c r="Y181" s="156">
        <f t="shared" si="83"/>
        <v>45231</v>
      </c>
      <c r="Z181" s="156">
        <f t="shared" si="83"/>
        <v>45261</v>
      </c>
      <c r="AA181" s="156">
        <f t="shared" si="83"/>
        <v>45292</v>
      </c>
    </row>
    <row r="182" spans="1:27" hidden="1" x14ac:dyDescent="0.35">
      <c r="A182" s="107"/>
      <c r="B182" s="275" t="s">
        <v>134</v>
      </c>
      <c r="C182" s="122">
        <f>C157*'YTD PROGRAM SUMMARY'!C43</f>
        <v>0</v>
      </c>
      <c r="D182" s="122">
        <f>D157*'YTD PROGRAM SUMMARY'!D43</f>
        <v>0</v>
      </c>
      <c r="E182" s="122">
        <f>E157*'YTD PROGRAM SUMMARY'!E43</f>
        <v>0</v>
      </c>
      <c r="F182" s="122">
        <f>F157*'YTD PROGRAM SUMMARY'!F43</f>
        <v>0</v>
      </c>
      <c r="G182" s="122">
        <f>G157*'YTD PROGRAM SUMMARY'!G43</f>
        <v>0</v>
      </c>
      <c r="H182" s="122">
        <f>H157*'YTD PROGRAM SUMMARY'!H43</f>
        <v>0</v>
      </c>
      <c r="I182" s="122">
        <f>I157*'YTD PROGRAM SUMMARY'!I43</f>
        <v>0</v>
      </c>
      <c r="J182" s="122">
        <f>J157*'YTD PROGRAM SUMMARY'!J43</f>
        <v>0</v>
      </c>
      <c r="K182" s="122">
        <f>K157*'YTD PROGRAM SUMMARY'!K43</f>
        <v>0</v>
      </c>
      <c r="L182" s="122">
        <f>L157*'YTD PROGRAM SUMMARY'!L43</f>
        <v>0</v>
      </c>
      <c r="M182" s="122">
        <f>M157*'YTD PROGRAM SUMMARY'!M43</f>
        <v>0</v>
      </c>
      <c r="N182" s="122">
        <f>N157*'YTD PROGRAM SUMMARY'!N43</f>
        <v>0</v>
      </c>
      <c r="O182" s="241">
        <f>O157*'YTD PROGRAM SUMMARY'!O43</f>
        <v>0</v>
      </c>
      <c r="P182" s="241">
        <f>P157*'YTD PROGRAM SUMMARY'!P43</f>
        <v>0</v>
      </c>
      <c r="Q182" s="241">
        <f>Q157*'YTD PROGRAM SUMMARY'!Q43</f>
        <v>0</v>
      </c>
      <c r="R182" s="241">
        <f>R157*'YTD PROGRAM SUMMARY'!R43</f>
        <v>0</v>
      </c>
      <c r="S182" s="241">
        <f>S157*'YTD PROGRAM SUMMARY'!S43</f>
        <v>0</v>
      </c>
      <c r="T182" s="241">
        <f>T157*'YTD PROGRAM SUMMARY'!T43</f>
        <v>0</v>
      </c>
      <c r="U182" s="241">
        <f>U157*'YTD PROGRAM SUMMARY'!U43</f>
        <v>0</v>
      </c>
      <c r="V182" s="241">
        <f>V157*'YTD PROGRAM SUMMARY'!V43</f>
        <v>0</v>
      </c>
      <c r="W182" s="241">
        <f>W157*'YTD PROGRAM SUMMARY'!W43</f>
        <v>0</v>
      </c>
      <c r="X182" s="241">
        <f>X157*'YTD PROGRAM SUMMARY'!X43</f>
        <v>0</v>
      </c>
      <c r="Y182" s="241">
        <f>Y157*'YTD PROGRAM SUMMARY'!Y43</f>
        <v>0</v>
      </c>
      <c r="Z182" s="241">
        <f>Z157*'YTD PROGRAM SUMMARY'!Z43</f>
        <v>0</v>
      </c>
      <c r="AA182" s="241">
        <f>AA157*'YTD PROGRAM SUMMARY'!AA43</f>
        <v>0</v>
      </c>
    </row>
    <row r="183" spans="1:27" ht="15" hidden="1" thickBot="1" x14ac:dyDescent="0.4">
      <c r="A183" s="107"/>
      <c r="B183" s="265" t="s">
        <v>135</v>
      </c>
      <c r="C183" s="115">
        <f>C176*'YTD PROGRAM SUMMARY'!C43</f>
        <v>0</v>
      </c>
      <c r="D183" s="115">
        <f>D176*'YTD PROGRAM SUMMARY'!D43</f>
        <v>0</v>
      </c>
      <c r="E183" s="115">
        <f>E176*'YTD PROGRAM SUMMARY'!E43</f>
        <v>0</v>
      </c>
      <c r="F183" s="115">
        <f>F176*'YTD PROGRAM SUMMARY'!F43</f>
        <v>0</v>
      </c>
      <c r="G183" s="115">
        <f>G176*'YTD PROGRAM SUMMARY'!G43</f>
        <v>0</v>
      </c>
      <c r="H183" s="115">
        <f>H176*'YTD PROGRAM SUMMARY'!H43</f>
        <v>0</v>
      </c>
      <c r="I183" s="115">
        <f>I176*'YTD PROGRAM SUMMARY'!I43</f>
        <v>0</v>
      </c>
      <c r="J183" s="115">
        <f>J176*'YTD PROGRAM SUMMARY'!J43</f>
        <v>0</v>
      </c>
      <c r="K183" s="115">
        <f>K176*'YTD PROGRAM SUMMARY'!K43</f>
        <v>0</v>
      </c>
      <c r="L183" s="115">
        <f>L176*'YTD PROGRAM SUMMARY'!L43</f>
        <v>0</v>
      </c>
      <c r="M183" s="115">
        <f>M176*'YTD PROGRAM SUMMARY'!M43</f>
        <v>0</v>
      </c>
      <c r="N183" s="115">
        <f>N176*'YTD PROGRAM SUMMARY'!N43</f>
        <v>0</v>
      </c>
      <c r="O183" s="235">
        <f>O176*'YTD PROGRAM SUMMARY'!O43</f>
        <v>0</v>
      </c>
      <c r="P183" s="235">
        <f>P176*'YTD PROGRAM SUMMARY'!P43</f>
        <v>0</v>
      </c>
      <c r="Q183" s="235">
        <f>Q176*'YTD PROGRAM SUMMARY'!Q43</f>
        <v>0</v>
      </c>
      <c r="R183" s="235">
        <f>R176*'YTD PROGRAM SUMMARY'!R43</f>
        <v>0</v>
      </c>
      <c r="S183" s="235">
        <f>S176*'YTD PROGRAM SUMMARY'!S43</f>
        <v>0</v>
      </c>
      <c r="T183" s="235">
        <f>T176*'YTD PROGRAM SUMMARY'!T43</f>
        <v>0</v>
      </c>
      <c r="U183" s="235">
        <f>U176*'YTD PROGRAM SUMMARY'!U43</f>
        <v>0</v>
      </c>
      <c r="V183" s="235">
        <f>V176*'YTD PROGRAM SUMMARY'!V43</f>
        <v>0</v>
      </c>
      <c r="W183" s="235">
        <f>W176*'YTD PROGRAM SUMMARY'!W43</f>
        <v>0</v>
      </c>
      <c r="X183" s="235">
        <f>X176*'YTD PROGRAM SUMMARY'!X43</f>
        <v>0</v>
      </c>
      <c r="Y183" s="235">
        <f>Y176*'YTD PROGRAM SUMMARY'!Y43</f>
        <v>0</v>
      </c>
      <c r="Z183" s="235">
        <f>Z176*'YTD PROGRAM SUMMARY'!Z43</f>
        <v>0</v>
      </c>
      <c r="AA183" s="235">
        <f>AA176*'YTD PROGRAM SUMMARY'!AA43</f>
        <v>0</v>
      </c>
    </row>
    <row r="184" spans="1:27" hidden="1" x14ac:dyDescent="0.35">
      <c r="A184" s="107"/>
      <c r="B184" s="275" t="s">
        <v>136</v>
      </c>
      <c r="C184" s="116">
        <f>IFERROR(C182/C73,0)</f>
        <v>0</v>
      </c>
      <c r="D184" s="116">
        <f t="shared" ref="D184:AA184" si="84">IFERROR(D182/D73,0)</f>
        <v>0</v>
      </c>
      <c r="E184" s="116">
        <f t="shared" si="84"/>
        <v>0</v>
      </c>
      <c r="F184" s="116">
        <f t="shared" si="84"/>
        <v>0</v>
      </c>
      <c r="G184" s="116">
        <f t="shared" si="84"/>
        <v>0</v>
      </c>
      <c r="H184" s="116">
        <f t="shared" si="84"/>
        <v>0</v>
      </c>
      <c r="I184" s="116">
        <f t="shared" si="84"/>
        <v>0</v>
      </c>
      <c r="J184" s="116">
        <f t="shared" si="84"/>
        <v>0</v>
      </c>
      <c r="K184" s="116">
        <f t="shared" si="84"/>
        <v>0</v>
      </c>
      <c r="L184" s="116">
        <f t="shared" si="84"/>
        <v>0</v>
      </c>
      <c r="M184" s="116">
        <f t="shared" si="84"/>
        <v>0</v>
      </c>
      <c r="N184" s="116">
        <f t="shared" si="84"/>
        <v>0</v>
      </c>
      <c r="O184" s="236">
        <f t="shared" si="84"/>
        <v>0</v>
      </c>
      <c r="P184" s="236">
        <f t="shared" si="84"/>
        <v>0</v>
      </c>
      <c r="Q184" s="236">
        <f t="shared" si="84"/>
        <v>0</v>
      </c>
      <c r="R184" s="236">
        <f t="shared" si="84"/>
        <v>0</v>
      </c>
      <c r="S184" s="236">
        <f t="shared" si="84"/>
        <v>0</v>
      </c>
      <c r="T184" s="236">
        <f t="shared" si="84"/>
        <v>0</v>
      </c>
      <c r="U184" s="236">
        <f t="shared" si="84"/>
        <v>0</v>
      </c>
      <c r="V184" s="236">
        <f t="shared" si="84"/>
        <v>0</v>
      </c>
      <c r="W184" s="236">
        <f t="shared" si="84"/>
        <v>0</v>
      </c>
      <c r="X184" s="236">
        <f t="shared" si="84"/>
        <v>0</v>
      </c>
      <c r="Y184" s="236">
        <f t="shared" si="84"/>
        <v>0</v>
      </c>
      <c r="Z184" s="236">
        <f t="shared" si="84"/>
        <v>0</v>
      </c>
      <c r="AA184" s="236">
        <f t="shared" si="84"/>
        <v>0</v>
      </c>
    </row>
    <row r="185" spans="1:27" ht="15" hidden="1" thickBot="1" x14ac:dyDescent="0.4">
      <c r="A185" s="107"/>
      <c r="B185" s="265" t="s">
        <v>137</v>
      </c>
      <c r="C185" s="117">
        <f>IFERROR(C183/C73,0)</f>
        <v>0</v>
      </c>
      <c r="D185" s="117">
        <f t="shared" ref="D185:AA185" si="85">IFERROR(D183/D73,0)</f>
        <v>0</v>
      </c>
      <c r="E185" s="117">
        <f t="shared" si="85"/>
        <v>0</v>
      </c>
      <c r="F185" s="117">
        <f t="shared" si="85"/>
        <v>0</v>
      </c>
      <c r="G185" s="117">
        <f t="shared" si="85"/>
        <v>0</v>
      </c>
      <c r="H185" s="117">
        <f t="shared" si="85"/>
        <v>0</v>
      </c>
      <c r="I185" s="117">
        <f t="shared" si="85"/>
        <v>0</v>
      </c>
      <c r="J185" s="117">
        <f t="shared" si="85"/>
        <v>0</v>
      </c>
      <c r="K185" s="117">
        <f t="shared" si="85"/>
        <v>0</v>
      </c>
      <c r="L185" s="117">
        <f t="shared" si="85"/>
        <v>0</v>
      </c>
      <c r="M185" s="117">
        <f t="shared" si="85"/>
        <v>0</v>
      </c>
      <c r="N185" s="117">
        <f t="shared" si="85"/>
        <v>0</v>
      </c>
      <c r="O185" s="237">
        <f t="shared" si="85"/>
        <v>0</v>
      </c>
      <c r="P185" s="237">
        <f t="shared" si="85"/>
        <v>0</v>
      </c>
      <c r="Q185" s="237">
        <f t="shared" si="85"/>
        <v>0</v>
      </c>
      <c r="R185" s="237">
        <f t="shared" si="85"/>
        <v>0</v>
      </c>
      <c r="S185" s="237">
        <f t="shared" si="85"/>
        <v>0</v>
      </c>
      <c r="T185" s="237">
        <f t="shared" si="85"/>
        <v>0</v>
      </c>
      <c r="U185" s="237">
        <f t="shared" si="85"/>
        <v>0</v>
      </c>
      <c r="V185" s="237">
        <f t="shared" si="85"/>
        <v>0</v>
      </c>
      <c r="W185" s="237">
        <f t="shared" si="85"/>
        <v>0</v>
      </c>
      <c r="X185" s="237">
        <f t="shared" si="85"/>
        <v>0</v>
      </c>
      <c r="Y185" s="237">
        <f t="shared" si="85"/>
        <v>0</v>
      </c>
      <c r="Z185" s="237">
        <f t="shared" si="85"/>
        <v>0</v>
      </c>
      <c r="AA185" s="237">
        <f t="shared" si="85"/>
        <v>0</v>
      </c>
    </row>
    <row r="186" spans="1:27" ht="15" hidden="1" thickBot="1" x14ac:dyDescent="0.4">
      <c r="A186" s="107"/>
      <c r="B186" s="284" t="s">
        <v>138</v>
      </c>
      <c r="C186" s="119">
        <f>C184+C185</f>
        <v>0</v>
      </c>
      <c r="D186" s="119">
        <f t="shared" ref="D186:AA186" si="86">D184+D185</f>
        <v>0</v>
      </c>
      <c r="E186" s="120">
        <f t="shared" si="86"/>
        <v>0</v>
      </c>
      <c r="F186" s="120">
        <f t="shared" si="86"/>
        <v>0</v>
      </c>
      <c r="G186" s="120">
        <f t="shared" si="86"/>
        <v>0</v>
      </c>
      <c r="H186" s="120">
        <f t="shared" si="86"/>
        <v>0</v>
      </c>
      <c r="I186" s="120">
        <f t="shared" si="86"/>
        <v>0</v>
      </c>
      <c r="J186" s="120">
        <f t="shared" si="86"/>
        <v>0</v>
      </c>
      <c r="K186" s="120">
        <f t="shared" si="86"/>
        <v>0</v>
      </c>
      <c r="L186" s="120">
        <f t="shared" si="86"/>
        <v>0</v>
      </c>
      <c r="M186" s="121">
        <f t="shared" si="86"/>
        <v>0</v>
      </c>
      <c r="N186" s="130">
        <f t="shared" si="86"/>
        <v>0</v>
      </c>
      <c r="O186" s="238">
        <f t="shared" si="86"/>
        <v>0</v>
      </c>
      <c r="P186" s="238">
        <f t="shared" si="86"/>
        <v>0</v>
      </c>
      <c r="Q186" s="239">
        <f t="shared" si="86"/>
        <v>0</v>
      </c>
      <c r="R186" s="239">
        <f t="shared" si="86"/>
        <v>0</v>
      </c>
      <c r="S186" s="239">
        <f t="shared" si="86"/>
        <v>0</v>
      </c>
      <c r="T186" s="239">
        <f t="shared" si="86"/>
        <v>0</v>
      </c>
      <c r="U186" s="239">
        <f t="shared" si="86"/>
        <v>0</v>
      </c>
      <c r="V186" s="239">
        <f t="shared" si="86"/>
        <v>0</v>
      </c>
      <c r="W186" s="239">
        <f t="shared" si="86"/>
        <v>0</v>
      </c>
      <c r="X186" s="239">
        <f t="shared" si="86"/>
        <v>0</v>
      </c>
      <c r="Y186" s="253">
        <f t="shared" si="86"/>
        <v>0</v>
      </c>
      <c r="Z186" s="253">
        <f t="shared" si="86"/>
        <v>0</v>
      </c>
      <c r="AA186" s="238">
        <f t="shared" si="86"/>
        <v>0</v>
      </c>
    </row>
    <row r="187" spans="1:27" ht="15" hidden="1" thickBot="1" x14ac:dyDescent="0.4">
      <c r="A187" s="107"/>
      <c r="B187" s="107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spans="1:27" ht="15" hidden="1" thickBot="1" x14ac:dyDescent="0.4">
      <c r="A188" s="107"/>
      <c r="B188" s="283" t="s">
        <v>37</v>
      </c>
      <c r="C188" s="156">
        <f>C$4</f>
        <v>44562</v>
      </c>
      <c r="D188" s="156">
        <f t="shared" ref="D188:AA188" si="87">D$4</f>
        <v>44593</v>
      </c>
      <c r="E188" s="156">
        <f t="shared" si="87"/>
        <v>44621</v>
      </c>
      <c r="F188" s="156">
        <f t="shared" si="87"/>
        <v>44652</v>
      </c>
      <c r="G188" s="156">
        <f t="shared" si="87"/>
        <v>44682</v>
      </c>
      <c r="H188" s="156">
        <f t="shared" si="87"/>
        <v>44713</v>
      </c>
      <c r="I188" s="156">
        <f t="shared" si="87"/>
        <v>44743</v>
      </c>
      <c r="J188" s="156">
        <f t="shared" si="87"/>
        <v>44774</v>
      </c>
      <c r="K188" s="156">
        <f t="shared" si="87"/>
        <v>44805</v>
      </c>
      <c r="L188" s="156">
        <f t="shared" si="87"/>
        <v>44835</v>
      </c>
      <c r="M188" s="156">
        <f t="shared" si="87"/>
        <v>44866</v>
      </c>
      <c r="N188" s="156">
        <f t="shared" si="87"/>
        <v>44896</v>
      </c>
      <c r="O188" s="156">
        <f t="shared" si="87"/>
        <v>44927</v>
      </c>
      <c r="P188" s="156">
        <f t="shared" si="87"/>
        <v>44958</v>
      </c>
      <c r="Q188" s="156">
        <f t="shared" si="87"/>
        <v>44986</v>
      </c>
      <c r="R188" s="156">
        <f t="shared" si="87"/>
        <v>45017</v>
      </c>
      <c r="S188" s="156">
        <f t="shared" si="87"/>
        <v>45047</v>
      </c>
      <c r="T188" s="156">
        <f t="shared" si="87"/>
        <v>45078</v>
      </c>
      <c r="U188" s="156">
        <f t="shared" si="87"/>
        <v>45108</v>
      </c>
      <c r="V188" s="156">
        <f t="shared" si="87"/>
        <v>45139</v>
      </c>
      <c r="W188" s="156">
        <f t="shared" si="87"/>
        <v>45170</v>
      </c>
      <c r="X188" s="156">
        <f t="shared" si="87"/>
        <v>45200</v>
      </c>
      <c r="Y188" s="156">
        <f t="shared" si="87"/>
        <v>45231</v>
      </c>
      <c r="Z188" s="156">
        <f t="shared" si="87"/>
        <v>45261</v>
      </c>
      <c r="AA188" s="156">
        <f t="shared" si="87"/>
        <v>45292</v>
      </c>
    </row>
    <row r="189" spans="1:27" hidden="1" x14ac:dyDescent="0.35">
      <c r="A189" s="107"/>
      <c r="B189" s="275" t="s">
        <v>139</v>
      </c>
      <c r="C189" s="122">
        <f>C157*'YTD PROGRAM SUMMARY'!C44</f>
        <v>0</v>
      </c>
      <c r="D189" s="122">
        <f>D157*'YTD PROGRAM SUMMARY'!D44</f>
        <v>0</v>
      </c>
      <c r="E189" s="122">
        <f>E157*'YTD PROGRAM SUMMARY'!E44</f>
        <v>0</v>
      </c>
      <c r="F189" s="122">
        <f>F157*'YTD PROGRAM SUMMARY'!F44</f>
        <v>0</v>
      </c>
      <c r="G189" s="122">
        <f>G157*'YTD PROGRAM SUMMARY'!G44</f>
        <v>0</v>
      </c>
      <c r="H189" s="122">
        <f>H157*'YTD PROGRAM SUMMARY'!H44</f>
        <v>0</v>
      </c>
      <c r="I189" s="122">
        <f>I157*'YTD PROGRAM SUMMARY'!I44</f>
        <v>0</v>
      </c>
      <c r="J189" s="122">
        <f>J157*'YTD PROGRAM SUMMARY'!J44</f>
        <v>0</v>
      </c>
      <c r="K189" s="122">
        <f>K157*'YTD PROGRAM SUMMARY'!K44</f>
        <v>0</v>
      </c>
      <c r="L189" s="122">
        <f>L157*'YTD PROGRAM SUMMARY'!L44</f>
        <v>0</v>
      </c>
      <c r="M189" s="122">
        <f>M157*'YTD PROGRAM SUMMARY'!M44</f>
        <v>0</v>
      </c>
      <c r="N189" s="122">
        <f>N157*'YTD PROGRAM SUMMARY'!N44</f>
        <v>0</v>
      </c>
      <c r="O189" s="241">
        <f>O157*'YTD PROGRAM SUMMARY'!O44</f>
        <v>0</v>
      </c>
      <c r="P189" s="241">
        <f>P157*'YTD PROGRAM SUMMARY'!P44</f>
        <v>0</v>
      </c>
      <c r="Q189" s="241">
        <f>Q157*'YTD PROGRAM SUMMARY'!Q44</f>
        <v>0</v>
      </c>
      <c r="R189" s="241">
        <f>R157*'YTD PROGRAM SUMMARY'!R44</f>
        <v>0</v>
      </c>
      <c r="S189" s="241">
        <f>S157*'YTD PROGRAM SUMMARY'!S44</f>
        <v>0</v>
      </c>
      <c r="T189" s="241">
        <f>T157*'YTD PROGRAM SUMMARY'!T44</f>
        <v>0</v>
      </c>
      <c r="U189" s="241">
        <f>U157*'YTD PROGRAM SUMMARY'!U44</f>
        <v>0</v>
      </c>
      <c r="V189" s="241">
        <f>V157*'YTD PROGRAM SUMMARY'!V44</f>
        <v>0</v>
      </c>
      <c r="W189" s="241">
        <f>W157*'YTD PROGRAM SUMMARY'!W44</f>
        <v>0</v>
      </c>
      <c r="X189" s="241">
        <f>X157*'YTD PROGRAM SUMMARY'!X44</f>
        <v>0</v>
      </c>
      <c r="Y189" s="241">
        <f>Y157*'YTD PROGRAM SUMMARY'!Y44</f>
        <v>0</v>
      </c>
      <c r="Z189" s="241">
        <f>Z157*'YTD PROGRAM SUMMARY'!Z44</f>
        <v>0</v>
      </c>
      <c r="AA189" s="241">
        <f>AA157*'YTD PROGRAM SUMMARY'!AA44</f>
        <v>0</v>
      </c>
    </row>
    <row r="190" spans="1:27" ht="15" hidden="1" thickBot="1" x14ac:dyDescent="0.4">
      <c r="A190" s="107"/>
      <c r="B190" s="265" t="s">
        <v>140</v>
      </c>
      <c r="C190" s="115">
        <f>C176*'YTD PROGRAM SUMMARY'!C44</f>
        <v>0</v>
      </c>
      <c r="D190" s="115">
        <f>D176*'YTD PROGRAM SUMMARY'!D44</f>
        <v>0</v>
      </c>
      <c r="E190" s="115">
        <f>E176*'YTD PROGRAM SUMMARY'!E44</f>
        <v>0</v>
      </c>
      <c r="F190" s="115">
        <f>F176*'YTD PROGRAM SUMMARY'!F44</f>
        <v>0</v>
      </c>
      <c r="G190" s="115">
        <f>G176*'YTD PROGRAM SUMMARY'!G44</f>
        <v>0</v>
      </c>
      <c r="H190" s="115">
        <f>H176*'YTD PROGRAM SUMMARY'!H44</f>
        <v>0</v>
      </c>
      <c r="I190" s="115">
        <f>I176*'YTD PROGRAM SUMMARY'!I44</f>
        <v>0</v>
      </c>
      <c r="J190" s="115">
        <f>J176*'YTD PROGRAM SUMMARY'!J44</f>
        <v>0</v>
      </c>
      <c r="K190" s="115">
        <f>K176*'YTD PROGRAM SUMMARY'!K44</f>
        <v>0</v>
      </c>
      <c r="L190" s="115">
        <f>L176*'YTD PROGRAM SUMMARY'!L44</f>
        <v>0</v>
      </c>
      <c r="M190" s="115">
        <f>M176*'YTD PROGRAM SUMMARY'!M44</f>
        <v>0</v>
      </c>
      <c r="N190" s="115">
        <f>N176*'YTD PROGRAM SUMMARY'!N44</f>
        <v>0</v>
      </c>
      <c r="O190" s="235">
        <f>O176*'YTD PROGRAM SUMMARY'!O44</f>
        <v>0</v>
      </c>
      <c r="P190" s="235">
        <f>P176*'YTD PROGRAM SUMMARY'!P44</f>
        <v>0</v>
      </c>
      <c r="Q190" s="235">
        <f>Q176*'YTD PROGRAM SUMMARY'!Q44</f>
        <v>0</v>
      </c>
      <c r="R190" s="235">
        <f>R176*'YTD PROGRAM SUMMARY'!R44</f>
        <v>0</v>
      </c>
      <c r="S190" s="235">
        <f>S176*'YTD PROGRAM SUMMARY'!S44</f>
        <v>0</v>
      </c>
      <c r="T190" s="235">
        <f>T176*'YTD PROGRAM SUMMARY'!T44</f>
        <v>0</v>
      </c>
      <c r="U190" s="235">
        <f>U176*'YTD PROGRAM SUMMARY'!U44</f>
        <v>0</v>
      </c>
      <c r="V190" s="235">
        <f>V176*'YTD PROGRAM SUMMARY'!V44</f>
        <v>0</v>
      </c>
      <c r="W190" s="235">
        <f>W176*'YTD PROGRAM SUMMARY'!W44</f>
        <v>0</v>
      </c>
      <c r="X190" s="235">
        <f>X176*'YTD PROGRAM SUMMARY'!X44</f>
        <v>0</v>
      </c>
      <c r="Y190" s="235">
        <f>Y176*'YTD PROGRAM SUMMARY'!Y44</f>
        <v>0</v>
      </c>
      <c r="Z190" s="235">
        <f>Z176*'YTD PROGRAM SUMMARY'!Z44</f>
        <v>0</v>
      </c>
      <c r="AA190" s="235">
        <f>AA176*'YTD PROGRAM SUMMARY'!AA44</f>
        <v>0</v>
      </c>
    </row>
    <row r="191" spans="1:27" hidden="1" x14ac:dyDescent="0.35">
      <c r="A191" s="107"/>
      <c r="B191" s="275" t="s">
        <v>141</v>
      </c>
      <c r="C191" s="116">
        <f t="shared" ref="C191" si="88">IFERROR(C189/C73,0)</f>
        <v>0</v>
      </c>
      <c r="D191" s="116">
        <f t="shared" ref="D191:AA191" si="89">IFERROR(D189/D73,0)</f>
        <v>0</v>
      </c>
      <c r="E191" s="116">
        <f t="shared" si="89"/>
        <v>0</v>
      </c>
      <c r="F191" s="116">
        <f t="shared" si="89"/>
        <v>0</v>
      </c>
      <c r="G191" s="116">
        <f t="shared" si="89"/>
        <v>0</v>
      </c>
      <c r="H191" s="116">
        <f t="shared" si="89"/>
        <v>0</v>
      </c>
      <c r="I191" s="116">
        <f t="shared" si="89"/>
        <v>0</v>
      </c>
      <c r="J191" s="116">
        <f t="shared" si="89"/>
        <v>0</v>
      </c>
      <c r="K191" s="116">
        <f t="shared" si="89"/>
        <v>0</v>
      </c>
      <c r="L191" s="116">
        <f t="shared" si="89"/>
        <v>0</v>
      </c>
      <c r="M191" s="116">
        <f t="shared" si="89"/>
        <v>0</v>
      </c>
      <c r="N191" s="116">
        <f t="shared" si="89"/>
        <v>0</v>
      </c>
      <c r="O191" s="236">
        <f t="shared" si="89"/>
        <v>0</v>
      </c>
      <c r="P191" s="236">
        <f t="shared" si="89"/>
        <v>0</v>
      </c>
      <c r="Q191" s="236">
        <f t="shared" si="89"/>
        <v>0</v>
      </c>
      <c r="R191" s="236">
        <f t="shared" si="89"/>
        <v>0</v>
      </c>
      <c r="S191" s="236">
        <f t="shared" si="89"/>
        <v>0</v>
      </c>
      <c r="T191" s="236">
        <f t="shared" si="89"/>
        <v>0</v>
      </c>
      <c r="U191" s="236">
        <f t="shared" si="89"/>
        <v>0</v>
      </c>
      <c r="V191" s="236">
        <f t="shared" si="89"/>
        <v>0</v>
      </c>
      <c r="W191" s="236">
        <f t="shared" si="89"/>
        <v>0</v>
      </c>
      <c r="X191" s="236">
        <f t="shared" si="89"/>
        <v>0</v>
      </c>
      <c r="Y191" s="236">
        <f t="shared" si="89"/>
        <v>0</v>
      </c>
      <c r="Z191" s="236">
        <f t="shared" si="89"/>
        <v>0</v>
      </c>
      <c r="AA191" s="236">
        <f t="shared" si="89"/>
        <v>0</v>
      </c>
    </row>
    <row r="192" spans="1:27" ht="15" hidden="1" thickBot="1" x14ac:dyDescent="0.4">
      <c r="A192" s="107"/>
      <c r="B192" s="265" t="s">
        <v>142</v>
      </c>
      <c r="C192" s="117">
        <f>IFERROR(C190/C73,0)</f>
        <v>0</v>
      </c>
      <c r="D192" s="117">
        <f t="shared" ref="D192:AA192" si="90">IFERROR(D190/D73,0)</f>
        <v>0</v>
      </c>
      <c r="E192" s="117">
        <f t="shared" si="90"/>
        <v>0</v>
      </c>
      <c r="F192" s="117">
        <f t="shared" si="90"/>
        <v>0</v>
      </c>
      <c r="G192" s="117">
        <f t="shared" si="90"/>
        <v>0</v>
      </c>
      <c r="H192" s="117">
        <f t="shared" si="90"/>
        <v>0</v>
      </c>
      <c r="I192" s="117">
        <f t="shared" si="90"/>
        <v>0</v>
      </c>
      <c r="J192" s="117">
        <f t="shared" si="90"/>
        <v>0</v>
      </c>
      <c r="K192" s="117">
        <f t="shared" si="90"/>
        <v>0</v>
      </c>
      <c r="L192" s="117">
        <f t="shared" si="90"/>
        <v>0</v>
      </c>
      <c r="M192" s="117">
        <f t="shared" si="90"/>
        <v>0</v>
      </c>
      <c r="N192" s="117">
        <f t="shared" si="90"/>
        <v>0</v>
      </c>
      <c r="O192" s="237">
        <f t="shared" si="90"/>
        <v>0</v>
      </c>
      <c r="P192" s="237">
        <f t="shared" si="90"/>
        <v>0</v>
      </c>
      <c r="Q192" s="237">
        <f t="shared" si="90"/>
        <v>0</v>
      </c>
      <c r="R192" s="237">
        <f t="shared" si="90"/>
        <v>0</v>
      </c>
      <c r="S192" s="237">
        <f t="shared" si="90"/>
        <v>0</v>
      </c>
      <c r="T192" s="237">
        <f t="shared" si="90"/>
        <v>0</v>
      </c>
      <c r="U192" s="237">
        <f t="shared" si="90"/>
        <v>0</v>
      </c>
      <c r="V192" s="237">
        <f t="shared" si="90"/>
        <v>0</v>
      </c>
      <c r="W192" s="237">
        <f t="shared" si="90"/>
        <v>0</v>
      </c>
      <c r="X192" s="237">
        <f t="shared" si="90"/>
        <v>0</v>
      </c>
      <c r="Y192" s="237">
        <f t="shared" si="90"/>
        <v>0</v>
      </c>
      <c r="Z192" s="237">
        <f t="shared" si="90"/>
        <v>0</v>
      </c>
      <c r="AA192" s="237">
        <f t="shared" si="90"/>
        <v>0</v>
      </c>
    </row>
    <row r="193" spans="1:27" ht="15" hidden="1" thickBot="1" x14ac:dyDescent="0.4">
      <c r="A193" s="107"/>
      <c r="B193" s="284" t="s">
        <v>143</v>
      </c>
      <c r="C193" s="119">
        <f>C191+C192</f>
        <v>0</v>
      </c>
      <c r="D193" s="119">
        <f t="shared" ref="D193:AA193" si="91">D191+D192</f>
        <v>0</v>
      </c>
      <c r="E193" s="120">
        <f t="shared" si="91"/>
        <v>0</v>
      </c>
      <c r="F193" s="120">
        <f t="shared" si="91"/>
        <v>0</v>
      </c>
      <c r="G193" s="120">
        <f t="shared" si="91"/>
        <v>0</v>
      </c>
      <c r="H193" s="120">
        <f t="shared" si="91"/>
        <v>0</v>
      </c>
      <c r="I193" s="120">
        <f t="shared" si="91"/>
        <v>0</v>
      </c>
      <c r="J193" s="120">
        <f t="shared" si="91"/>
        <v>0</v>
      </c>
      <c r="K193" s="120">
        <f t="shared" si="91"/>
        <v>0</v>
      </c>
      <c r="L193" s="120">
        <f t="shared" si="91"/>
        <v>0</v>
      </c>
      <c r="M193" s="121">
        <f t="shared" si="91"/>
        <v>0</v>
      </c>
      <c r="N193" s="130">
        <f t="shared" si="91"/>
        <v>0</v>
      </c>
      <c r="O193" s="238">
        <f t="shared" si="91"/>
        <v>0</v>
      </c>
      <c r="P193" s="238">
        <f t="shared" si="91"/>
        <v>0</v>
      </c>
      <c r="Q193" s="239">
        <f t="shared" si="91"/>
        <v>0</v>
      </c>
      <c r="R193" s="239">
        <f t="shared" si="91"/>
        <v>0</v>
      </c>
      <c r="S193" s="239">
        <f t="shared" si="91"/>
        <v>0</v>
      </c>
      <c r="T193" s="239">
        <f t="shared" si="91"/>
        <v>0</v>
      </c>
      <c r="U193" s="239">
        <f t="shared" si="91"/>
        <v>0</v>
      </c>
      <c r="V193" s="239">
        <f t="shared" si="91"/>
        <v>0</v>
      </c>
      <c r="W193" s="239">
        <f t="shared" si="91"/>
        <v>0</v>
      </c>
      <c r="X193" s="239">
        <f t="shared" si="91"/>
        <v>0</v>
      </c>
      <c r="Y193" s="253">
        <f t="shared" si="91"/>
        <v>0</v>
      </c>
      <c r="Z193" s="253">
        <f t="shared" si="91"/>
        <v>0</v>
      </c>
      <c r="AA193" s="238">
        <f t="shared" si="91"/>
        <v>0</v>
      </c>
    </row>
    <row r="194" spans="1:27" hidden="1" x14ac:dyDescent="0.35">
      <c r="A194" s="107"/>
      <c r="B194" s="107" t="s">
        <v>144</v>
      </c>
      <c r="C194" s="123">
        <f>C186+C193</f>
        <v>0</v>
      </c>
      <c r="D194" s="123">
        <f t="shared" ref="D194:AA194" si="92">D186+D193</f>
        <v>0</v>
      </c>
      <c r="E194" s="123">
        <f t="shared" si="92"/>
        <v>0</v>
      </c>
      <c r="F194" s="123">
        <f t="shared" si="92"/>
        <v>0</v>
      </c>
      <c r="G194" s="123">
        <f t="shared" si="92"/>
        <v>0</v>
      </c>
      <c r="H194" s="123">
        <f t="shared" si="92"/>
        <v>0</v>
      </c>
      <c r="I194" s="123">
        <f t="shared" si="92"/>
        <v>0</v>
      </c>
      <c r="J194" s="123">
        <f t="shared" si="92"/>
        <v>0</v>
      </c>
      <c r="K194" s="123">
        <f t="shared" si="92"/>
        <v>0</v>
      </c>
      <c r="L194" s="123">
        <f t="shared" si="92"/>
        <v>0</v>
      </c>
      <c r="M194" s="123">
        <f t="shared" si="92"/>
        <v>0</v>
      </c>
      <c r="N194" s="123">
        <f t="shared" si="92"/>
        <v>0</v>
      </c>
      <c r="O194" s="242">
        <f t="shared" si="92"/>
        <v>0</v>
      </c>
      <c r="P194" s="242">
        <f t="shared" si="92"/>
        <v>0</v>
      </c>
      <c r="Q194" s="242">
        <f t="shared" si="92"/>
        <v>0</v>
      </c>
      <c r="R194" s="242">
        <f t="shared" si="92"/>
        <v>0</v>
      </c>
      <c r="S194" s="242">
        <f t="shared" si="92"/>
        <v>0</v>
      </c>
      <c r="T194" s="242">
        <f t="shared" si="92"/>
        <v>0</v>
      </c>
      <c r="U194" s="242">
        <f t="shared" si="92"/>
        <v>0</v>
      </c>
      <c r="V194" s="242">
        <f t="shared" si="92"/>
        <v>0</v>
      </c>
      <c r="W194" s="242">
        <f t="shared" si="92"/>
        <v>0</v>
      </c>
      <c r="X194" s="242">
        <f t="shared" si="92"/>
        <v>0</v>
      </c>
      <c r="Y194" s="242">
        <f t="shared" si="92"/>
        <v>0</v>
      </c>
      <c r="Z194" s="242">
        <f t="shared" si="92"/>
        <v>0</v>
      </c>
      <c r="AA194" s="242">
        <f t="shared" si="92"/>
        <v>0</v>
      </c>
    </row>
    <row r="195" spans="1:27" hidden="1" x14ac:dyDescent="0.35">
      <c r="A195" s="107"/>
      <c r="B195" s="107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</row>
    <row r="196" spans="1:27" hidden="1" x14ac:dyDescent="0.35">
      <c r="A196" s="107"/>
      <c r="B196" s="107" t="s">
        <v>145</v>
      </c>
      <c r="C196" s="125">
        <f t="shared" ref="C196" si="93">SUM(C182:C183)</f>
        <v>0</v>
      </c>
      <c r="D196" s="125">
        <f t="shared" ref="D196:AA196" si="94">SUM(D182:D183)</f>
        <v>0</v>
      </c>
      <c r="E196" s="125">
        <f t="shared" si="94"/>
        <v>0</v>
      </c>
      <c r="F196" s="125">
        <f t="shared" si="94"/>
        <v>0</v>
      </c>
      <c r="G196" s="125">
        <f t="shared" si="94"/>
        <v>0</v>
      </c>
      <c r="H196" s="125">
        <f t="shared" si="94"/>
        <v>0</v>
      </c>
      <c r="I196" s="125">
        <f t="shared" si="94"/>
        <v>0</v>
      </c>
      <c r="J196" s="125">
        <f t="shared" si="94"/>
        <v>0</v>
      </c>
      <c r="K196" s="125">
        <f t="shared" si="94"/>
        <v>0</v>
      </c>
      <c r="L196" s="125">
        <f t="shared" si="94"/>
        <v>0</v>
      </c>
      <c r="M196" s="126">
        <f t="shared" si="94"/>
        <v>0</v>
      </c>
      <c r="N196" s="126">
        <f t="shared" si="94"/>
        <v>0</v>
      </c>
      <c r="O196" s="248">
        <f t="shared" si="94"/>
        <v>0</v>
      </c>
      <c r="P196" s="248">
        <f t="shared" si="94"/>
        <v>0</v>
      </c>
      <c r="Q196" s="249">
        <f t="shared" si="94"/>
        <v>0</v>
      </c>
      <c r="R196" s="249">
        <f t="shared" si="94"/>
        <v>0</v>
      </c>
      <c r="S196" s="249">
        <f t="shared" si="94"/>
        <v>0</v>
      </c>
      <c r="T196" s="249">
        <f t="shared" si="94"/>
        <v>0</v>
      </c>
      <c r="U196" s="249">
        <f t="shared" si="94"/>
        <v>0</v>
      </c>
      <c r="V196" s="249">
        <f t="shared" si="94"/>
        <v>0</v>
      </c>
      <c r="W196" s="249">
        <f t="shared" si="94"/>
        <v>0</v>
      </c>
      <c r="X196" s="249">
        <f t="shared" si="94"/>
        <v>0</v>
      </c>
      <c r="Y196" s="250">
        <f t="shared" si="94"/>
        <v>0</v>
      </c>
      <c r="Z196" s="250">
        <f t="shared" si="94"/>
        <v>0</v>
      </c>
      <c r="AA196" s="248">
        <f t="shared" si="94"/>
        <v>0</v>
      </c>
    </row>
    <row r="197" spans="1:27" hidden="1" x14ac:dyDescent="0.35">
      <c r="A197" s="107"/>
      <c r="B197" s="107" t="s">
        <v>146</v>
      </c>
      <c r="C197" s="125">
        <f t="shared" ref="C197" si="95">SUM(C189:C190)</f>
        <v>0</v>
      </c>
      <c r="D197" s="125">
        <f t="shared" ref="D197:AA197" si="96">SUM(D189:D190)</f>
        <v>0</v>
      </c>
      <c r="E197" s="125">
        <f t="shared" si="96"/>
        <v>0</v>
      </c>
      <c r="F197" s="125">
        <f t="shared" si="96"/>
        <v>0</v>
      </c>
      <c r="G197" s="125">
        <f t="shared" si="96"/>
        <v>0</v>
      </c>
      <c r="H197" s="125">
        <f t="shared" si="96"/>
        <v>0</v>
      </c>
      <c r="I197" s="125">
        <f t="shared" si="96"/>
        <v>0</v>
      </c>
      <c r="J197" s="125">
        <f t="shared" si="96"/>
        <v>0</v>
      </c>
      <c r="K197" s="125">
        <f t="shared" si="96"/>
        <v>0</v>
      </c>
      <c r="L197" s="125">
        <f t="shared" si="96"/>
        <v>0</v>
      </c>
      <c r="M197" s="126">
        <f t="shared" si="96"/>
        <v>0</v>
      </c>
      <c r="N197" s="126">
        <f t="shared" si="96"/>
        <v>0</v>
      </c>
      <c r="O197" s="248">
        <f t="shared" si="96"/>
        <v>0</v>
      </c>
      <c r="P197" s="248">
        <f t="shared" si="96"/>
        <v>0</v>
      </c>
      <c r="Q197" s="249">
        <f t="shared" si="96"/>
        <v>0</v>
      </c>
      <c r="R197" s="249">
        <f t="shared" si="96"/>
        <v>0</v>
      </c>
      <c r="S197" s="249">
        <f t="shared" si="96"/>
        <v>0</v>
      </c>
      <c r="T197" s="249">
        <f t="shared" si="96"/>
        <v>0</v>
      </c>
      <c r="U197" s="249">
        <f t="shared" si="96"/>
        <v>0</v>
      </c>
      <c r="V197" s="249">
        <f t="shared" si="96"/>
        <v>0</v>
      </c>
      <c r="W197" s="249">
        <f t="shared" si="96"/>
        <v>0</v>
      </c>
      <c r="X197" s="249">
        <f t="shared" si="96"/>
        <v>0</v>
      </c>
      <c r="Y197" s="250">
        <f t="shared" si="96"/>
        <v>0</v>
      </c>
      <c r="Z197" s="250">
        <f t="shared" si="96"/>
        <v>0</v>
      </c>
      <c r="AA197" s="248">
        <f t="shared" si="96"/>
        <v>0</v>
      </c>
    </row>
    <row r="198" spans="1:27" hidden="1" x14ac:dyDescent="0.35">
      <c r="A198" s="107"/>
      <c r="B198" s="107" t="s">
        <v>133</v>
      </c>
      <c r="C198" s="127">
        <f t="shared" ref="C198" si="97">SUM(C196:C197)</f>
        <v>0</v>
      </c>
      <c r="D198" s="127">
        <f t="shared" ref="D198:AA198" si="98">SUM(D196:D197)</f>
        <v>0</v>
      </c>
      <c r="E198" s="127">
        <f t="shared" si="98"/>
        <v>0</v>
      </c>
      <c r="F198" s="127">
        <f t="shared" si="98"/>
        <v>0</v>
      </c>
      <c r="G198" s="127">
        <f t="shared" si="98"/>
        <v>0</v>
      </c>
      <c r="H198" s="127">
        <f t="shared" si="98"/>
        <v>0</v>
      </c>
      <c r="I198" s="127">
        <f t="shared" si="98"/>
        <v>0</v>
      </c>
      <c r="J198" s="127">
        <f t="shared" si="98"/>
        <v>0</v>
      </c>
      <c r="K198" s="127">
        <f t="shared" si="98"/>
        <v>0</v>
      </c>
      <c r="L198" s="127">
        <f t="shared" si="98"/>
        <v>0</v>
      </c>
      <c r="M198" s="128">
        <f t="shared" si="98"/>
        <v>0</v>
      </c>
      <c r="N198" s="128">
        <f t="shared" si="98"/>
        <v>0</v>
      </c>
      <c r="O198" s="251">
        <f t="shared" si="98"/>
        <v>0</v>
      </c>
      <c r="P198" s="251">
        <f t="shared" si="98"/>
        <v>0</v>
      </c>
      <c r="Q198" s="251">
        <f t="shared" si="98"/>
        <v>0</v>
      </c>
      <c r="R198" s="251">
        <f t="shared" si="98"/>
        <v>0</v>
      </c>
      <c r="S198" s="251">
        <f t="shared" si="98"/>
        <v>0</v>
      </c>
      <c r="T198" s="251">
        <f t="shared" si="98"/>
        <v>0</v>
      </c>
      <c r="U198" s="251">
        <f t="shared" si="98"/>
        <v>0</v>
      </c>
      <c r="V198" s="251">
        <f t="shared" si="98"/>
        <v>0</v>
      </c>
      <c r="W198" s="251">
        <f t="shared" si="98"/>
        <v>0</v>
      </c>
      <c r="X198" s="251">
        <f t="shared" si="98"/>
        <v>0</v>
      </c>
      <c r="Y198" s="252">
        <f t="shared" si="98"/>
        <v>0</v>
      </c>
      <c r="Z198" s="252">
        <f t="shared" si="98"/>
        <v>0</v>
      </c>
      <c r="AA198" s="251">
        <f t="shared" si="98"/>
        <v>0</v>
      </c>
    </row>
    <row r="199" spans="1:27" hidden="1" x14ac:dyDescent="0.35"/>
    <row r="219" spans="3:27" s="332" customFormat="1" x14ac:dyDescent="0.35">
      <c r="C219" s="342"/>
      <c r="D219" s="342"/>
      <c r="E219" s="342"/>
      <c r="F219" s="342"/>
      <c r="G219" s="342"/>
      <c r="H219" s="342"/>
      <c r="I219" s="342"/>
      <c r="J219" s="342"/>
      <c r="K219" s="342"/>
      <c r="L219" s="342"/>
      <c r="M219" s="342"/>
      <c r="N219" s="342"/>
      <c r="O219" s="342"/>
      <c r="P219" s="342"/>
      <c r="Q219" s="342"/>
      <c r="R219" s="342"/>
      <c r="S219" s="342"/>
      <c r="T219" s="342"/>
      <c r="U219" s="342"/>
      <c r="V219" s="342"/>
      <c r="W219" s="342"/>
      <c r="X219" s="342"/>
      <c r="Y219" s="342"/>
      <c r="Z219" s="342"/>
      <c r="AA219" s="342"/>
    </row>
    <row r="220" spans="3:27" s="332" customFormat="1" x14ac:dyDescent="0.35">
      <c r="C220" s="342"/>
      <c r="D220" s="342"/>
      <c r="E220" s="342"/>
      <c r="F220" s="342"/>
      <c r="G220" s="342"/>
      <c r="H220" s="342"/>
      <c r="I220" s="342"/>
      <c r="J220" s="342"/>
      <c r="K220" s="342"/>
      <c r="L220" s="342"/>
      <c r="M220" s="342"/>
      <c r="N220" s="342"/>
      <c r="O220" s="342"/>
      <c r="P220" s="342"/>
      <c r="Q220" s="342"/>
      <c r="R220" s="342"/>
      <c r="S220" s="342"/>
      <c r="T220" s="342"/>
      <c r="U220" s="342"/>
      <c r="V220" s="342"/>
      <c r="W220" s="342"/>
      <c r="X220" s="342"/>
      <c r="Y220" s="342"/>
      <c r="Z220" s="342"/>
      <c r="AA220" s="342"/>
    </row>
    <row r="221" spans="3:27" s="332" customFormat="1" x14ac:dyDescent="0.35">
      <c r="C221" s="342"/>
      <c r="D221" s="342"/>
      <c r="E221" s="342"/>
      <c r="F221" s="342"/>
      <c r="G221" s="342"/>
      <c r="H221" s="342"/>
      <c r="I221" s="342"/>
      <c r="J221" s="342"/>
      <c r="K221" s="342"/>
      <c r="L221" s="342"/>
      <c r="M221" s="342"/>
      <c r="N221" s="342"/>
      <c r="O221" s="342"/>
      <c r="P221" s="342"/>
      <c r="Q221" s="342"/>
      <c r="R221" s="342"/>
      <c r="S221" s="342"/>
      <c r="T221" s="342"/>
      <c r="U221" s="342"/>
      <c r="V221" s="342"/>
      <c r="W221" s="342"/>
      <c r="X221" s="342"/>
      <c r="Y221" s="342"/>
      <c r="Z221" s="342"/>
      <c r="AA221" s="342"/>
    </row>
    <row r="222" spans="3:27" s="332" customFormat="1" x14ac:dyDescent="0.35">
      <c r="C222" s="342"/>
      <c r="D222" s="342"/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  <c r="O222" s="342"/>
      <c r="P222" s="342"/>
      <c r="Q222" s="342"/>
      <c r="R222" s="342"/>
      <c r="S222" s="342"/>
      <c r="T222" s="342"/>
      <c r="U222" s="342"/>
      <c r="V222" s="342"/>
      <c r="W222" s="342"/>
      <c r="X222" s="342"/>
      <c r="Y222" s="342"/>
      <c r="Z222" s="342"/>
      <c r="AA222" s="342"/>
    </row>
    <row r="223" spans="3:27" s="332" customFormat="1" x14ac:dyDescent="0.35">
      <c r="C223" s="342"/>
      <c r="D223" s="342"/>
      <c r="E223" s="342"/>
      <c r="F223" s="342"/>
      <c r="G223" s="342"/>
      <c r="H223" s="342"/>
      <c r="I223" s="342"/>
      <c r="J223" s="342"/>
      <c r="K223" s="342"/>
      <c r="L223" s="342"/>
      <c r="M223" s="342"/>
      <c r="N223" s="342"/>
      <c r="O223" s="342"/>
      <c r="P223" s="342"/>
      <c r="Q223" s="342"/>
      <c r="R223" s="342"/>
      <c r="S223" s="342"/>
      <c r="T223" s="342"/>
      <c r="U223" s="342"/>
      <c r="V223" s="342"/>
      <c r="W223" s="342"/>
      <c r="X223" s="342"/>
      <c r="Y223" s="342"/>
      <c r="Z223" s="342"/>
      <c r="AA223" s="342"/>
    </row>
    <row r="224" spans="3:27" s="332" customFormat="1" x14ac:dyDescent="0.35">
      <c r="C224" s="342"/>
      <c r="D224" s="342"/>
      <c r="E224" s="342"/>
      <c r="F224" s="342"/>
      <c r="G224" s="342"/>
      <c r="H224" s="342"/>
      <c r="I224" s="342"/>
      <c r="J224" s="342"/>
      <c r="K224" s="342"/>
      <c r="L224" s="342"/>
      <c r="M224" s="342"/>
      <c r="N224" s="342"/>
      <c r="O224" s="342"/>
      <c r="P224" s="342"/>
      <c r="Q224" s="342"/>
      <c r="R224" s="342"/>
      <c r="S224" s="342"/>
      <c r="T224" s="342"/>
      <c r="U224" s="342"/>
      <c r="V224" s="342"/>
      <c r="W224" s="342"/>
      <c r="X224" s="342"/>
      <c r="Y224" s="342"/>
      <c r="Z224" s="342"/>
      <c r="AA224" s="342"/>
    </row>
    <row r="225" spans="3:27" s="332" customFormat="1" x14ac:dyDescent="0.35">
      <c r="C225" s="342"/>
      <c r="D225" s="342"/>
      <c r="E225" s="342"/>
      <c r="F225" s="342"/>
      <c r="G225" s="342"/>
      <c r="H225" s="342"/>
      <c r="I225" s="342"/>
      <c r="J225" s="342"/>
      <c r="K225" s="342"/>
      <c r="L225" s="342"/>
      <c r="M225" s="342"/>
      <c r="N225" s="342"/>
      <c r="O225" s="342"/>
      <c r="P225" s="342"/>
      <c r="Q225" s="342"/>
      <c r="R225" s="342"/>
      <c r="S225" s="342"/>
      <c r="T225" s="342"/>
      <c r="U225" s="342"/>
      <c r="V225" s="342"/>
      <c r="W225" s="342"/>
      <c r="X225" s="342"/>
      <c r="Y225" s="342"/>
      <c r="Z225" s="342"/>
      <c r="AA225" s="342"/>
    </row>
    <row r="226" spans="3:27" s="332" customFormat="1" x14ac:dyDescent="0.35">
      <c r="C226" s="342"/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2"/>
      <c r="P226" s="342"/>
      <c r="Q226" s="342"/>
      <c r="R226" s="342"/>
      <c r="S226" s="342"/>
      <c r="T226" s="342"/>
      <c r="U226" s="342"/>
      <c r="V226" s="342"/>
      <c r="W226" s="342"/>
      <c r="X226" s="342"/>
      <c r="Y226" s="342"/>
      <c r="Z226" s="342"/>
      <c r="AA226" s="342"/>
    </row>
    <row r="227" spans="3:27" s="332" customFormat="1" x14ac:dyDescent="0.35">
      <c r="C227" s="342"/>
      <c r="D227" s="342"/>
      <c r="E227" s="342"/>
      <c r="F227" s="342"/>
      <c r="G227" s="342"/>
      <c r="H227" s="342"/>
      <c r="I227" s="342"/>
      <c r="J227" s="342"/>
      <c r="K227" s="342"/>
      <c r="L227" s="342"/>
      <c r="M227" s="342"/>
      <c r="N227" s="342"/>
      <c r="O227" s="342"/>
      <c r="P227" s="342"/>
      <c r="Q227" s="342"/>
      <c r="R227" s="342"/>
      <c r="S227" s="342"/>
      <c r="T227" s="342"/>
      <c r="U227" s="342"/>
      <c r="V227" s="342"/>
      <c r="W227" s="342"/>
      <c r="X227" s="342"/>
      <c r="Y227" s="342"/>
      <c r="Z227" s="342"/>
      <c r="AA227" s="342"/>
    </row>
    <row r="228" spans="3:27" s="332" customFormat="1" x14ac:dyDescent="0.35">
      <c r="C228" s="342"/>
      <c r="D228" s="342"/>
      <c r="E228" s="342"/>
      <c r="F228" s="342"/>
      <c r="G228" s="342"/>
      <c r="H228" s="342"/>
      <c r="I228" s="342"/>
      <c r="J228" s="342"/>
      <c r="K228" s="342"/>
      <c r="L228" s="342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2"/>
    </row>
    <row r="229" spans="3:27" s="332" customFormat="1" x14ac:dyDescent="0.35">
      <c r="C229" s="342"/>
      <c r="D229" s="342"/>
      <c r="E229" s="342"/>
      <c r="F229" s="342"/>
      <c r="G229" s="342"/>
      <c r="H229" s="342"/>
      <c r="I229" s="342"/>
      <c r="J229" s="342"/>
      <c r="K229" s="342"/>
      <c r="L229" s="342"/>
      <c r="M229" s="342"/>
      <c r="N229" s="342"/>
      <c r="O229" s="342"/>
      <c r="P229" s="342"/>
      <c r="Q229" s="342"/>
      <c r="R229" s="342"/>
      <c r="S229" s="342"/>
      <c r="T229" s="342"/>
      <c r="U229" s="342"/>
      <c r="V229" s="342"/>
      <c r="W229" s="342"/>
      <c r="X229" s="342"/>
      <c r="Y229" s="342"/>
      <c r="Z229" s="342"/>
      <c r="AA229" s="342"/>
    </row>
    <row r="230" spans="3:27" s="332" customFormat="1" x14ac:dyDescent="0.35">
      <c r="C230" s="342"/>
      <c r="D230" s="342"/>
      <c r="E230" s="342"/>
      <c r="F230" s="342"/>
      <c r="G230" s="342"/>
      <c r="H230" s="342"/>
      <c r="I230" s="342"/>
      <c r="J230" s="342"/>
      <c r="K230" s="342"/>
      <c r="L230" s="342"/>
      <c r="M230" s="342"/>
      <c r="N230" s="342"/>
      <c r="O230" s="342"/>
      <c r="P230" s="342"/>
      <c r="Q230" s="342"/>
      <c r="R230" s="342"/>
      <c r="S230" s="342"/>
      <c r="T230" s="342"/>
      <c r="U230" s="342"/>
      <c r="V230" s="342"/>
      <c r="W230" s="342"/>
      <c r="X230" s="342"/>
      <c r="Y230" s="342"/>
      <c r="Z230" s="342"/>
      <c r="AA230" s="342"/>
    </row>
    <row r="231" spans="3:27" s="332" customFormat="1" x14ac:dyDescent="0.35">
      <c r="C231" s="342"/>
      <c r="D231" s="342"/>
      <c r="E231" s="342"/>
      <c r="F231" s="342"/>
      <c r="G231" s="342"/>
      <c r="H231" s="342"/>
      <c r="I231" s="342"/>
      <c r="J231" s="342"/>
      <c r="K231" s="342"/>
      <c r="L231" s="342"/>
      <c r="M231" s="342"/>
      <c r="N231" s="342"/>
      <c r="O231" s="342"/>
      <c r="P231" s="342"/>
      <c r="Q231" s="342"/>
      <c r="R231" s="342"/>
      <c r="S231" s="342"/>
      <c r="T231" s="342"/>
      <c r="U231" s="342"/>
      <c r="V231" s="342"/>
      <c r="W231" s="342"/>
      <c r="X231" s="342"/>
      <c r="Y231" s="342"/>
      <c r="Z231" s="342"/>
      <c r="AA231" s="342"/>
    </row>
  </sheetData>
  <mergeCells count="16">
    <mergeCell ref="A92:A105"/>
    <mergeCell ref="A77:A90"/>
    <mergeCell ref="A4:A19"/>
    <mergeCell ref="A22:A37"/>
    <mergeCell ref="A40:A55"/>
    <mergeCell ref="A58:A74"/>
    <mergeCell ref="B108:N108"/>
    <mergeCell ref="O108:Z108"/>
    <mergeCell ref="A107:A122"/>
    <mergeCell ref="B107:N107"/>
    <mergeCell ref="O107:Z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AC199"/>
  <sheetViews>
    <sheetView topLeftCell="A7" zoomScale="80" zoomScaleNormal="80" workbookViewId="0">
      <pane xSplit="2" topLeftCell="C1" activePane="topRight" state="frozen"/>
      <selection activeCell="B2" sqref="B2:B3"/>
      <selection pane="topRight" activeCell="U41" sqref="U41:U53"/>
    </sheetView>
  </sheetViews>
  <sheetFormatPr defaultRowHeight="14.5" x14ac:dyDescent="0.35"/>
  <cols>
    <col min="1" max="1" width="7.90625" customWidth="1"/>
    <col min="2" max="2" width="24.90625" customWidth="1"/>
    <col min="3" max="15" width="14.54296875" customWidth="1"/>
    <col min="16" max="16" width="14.08984375" bestFit="1" customWidth="1"/>
    <col min="17" max="27" width="14.08984375" customWidth="1"/>
    <col min="28" max="29" width="10.54296875" bestFit="1" customWidth="1"/>
    <col min="40" max="40" width="9.08984375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7">
        <f>' 1M - RES'!C2</f>
        <v>0.82499999999999996</v>
      </c>
      <c r="D2" s="567">
        <f>C2</f>
        <v>0.82499999999999996</v>
      </c>
      <c r="E2" s="563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14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</row>
    <row r="6" spans="1:29" x14ac:dyDescent="0.35">
      <c r="A6" s="775"/>
      <c r="B6" s="12" t="s">
        <v>0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9" x14ac:dyDescent="0.35">
      <c r="A7" s="775"/>
      <c r="B7" s="11" t="s">
        <v>21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9" x14ac:dyDescent="0.35">
      <c r="A8" s="775"/>
      <c r="B8" s="11" t="s">
        <v>1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9" x14ac:dyDescent="0.35">
      <c r="A9" s="775"/>
      <c r="B9" s="12" t="s">
        <v>22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9" x14ac:dyDescent="0.35">
      <c r="A10" s="775"/>
      <c r="B10" s="11" t="s">
        <v>9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9" x14ac:dyDescent="0.35">
      <c r="A11" s="775"/>
      <c r="B11" s="11" t="s">
        <v>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9" x14ac:dyDescent="0.35">
      <c r="A12" s="775"/>
      <c r="B12" s="11" t="s">
        <v>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9" x14ac:dyDescent="0.35">
      <c r="A13" s="775"/>
      <c r="B13" s="11" t="s">
        <v>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9" x14ac:dyDescent="0.35">
      <c r="A14" s="775"/>
      <c r="B14" s="11" t="s">
        <v>23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9" x14ac:dyDescent="0.35">
      <c r="A15" s="775"/>
      <c r="B15" s="11" t="s">
        <v>24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9" x14ac:dyDescent="0.35">
      <c r="A16" s="775"/>
      <c r="B16" s="11" t="s">
        <v>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x14ac:dyDescent="0.35">
      <c r="A17" s="775"/>
      <c r="B17" s="11" t="s">
        <v>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ht="15" thickBot="1" x14ac:dyDescent="0.4">
      <c r="A19" s="776"/>
      <c r="B19" s="255" t="str">
        <f>' LI 1M - RES'!B16</f>
        <v>Monthly kWh</v>
      </c>
      <c r="C19" s="256">
        <f>SUM(C5:C18)</f>
        <v>0</v>
      </c>
      <c r="D19" s="256">
        <f t="shared" ref="D19:AA19" si="1">SUM(D5:D18)</f>
        <v>0</v>
      </c>
      <c r="E19" s="256">
        <f t="shared" si="1"/>
        <v>0</v>
      </c>
      <c r="F19" s="256">
        <f t="shared" si="1"/>
        <v>0</v>
      </c>
      <c r="G19" s="256">
        <f t="shared" si="1"/>
        <v>0</v>
      </c>
      <c r="H19" s="256">
        <f t="shared" si="1"/>
        <v>0</v>
      </c>
      <c r="I19" s="256">
        <f t="shared" si="1"/>
        <v>0</v>
      </c>
      <c r="J19" s="256">
        <f t="shared" si="1"/>
        <v>0</v>
      </c>
      <c r="K19" s="256">
        <f t="shared" si="1"/>
        <v>0</v>
      </c>
      <c r="L19" s="256">
        <f t="shared" si="1"/>
        <v>0</v>
      </c>
      <c r="M19" s="256">
        <f t="shared" si="1"/>
        <v>0</v>
      </c>
      <c r="N19" s="256">
        <f t="shared" si="1"/>
        <v>0</v>
      </c>
      <c r="O19" s="257">
        <f t="shared" si="1"/>
        <v>0</v>
      </c>
      <c r="P19" s="257">
        <f t="shared" si="1"/>
        <v>0</v>
      </c>
      <c r="Q19" s="257">
        <f t="shared" si="1"/>
        <v>0</v>
      </c>
      <c r="R19" s="257">
        <f t="shared" si="1"/>
        <v>0</v>
      </c>
      <c r="S19" s="257">
        <f t="shared" si="1"/>
        <v>0</v>
      </c>
      <c r="T19" s="257">
        <f t="shared" si="1"/>
        <v>0</v>
      </c>
      <c r="U19" s="257">
        <f t="shared" si="1"/>
        <v>0</v>
      </c>
      <c r="V19" s="257">
        <f t="shared" si="1"/>
        <v>0</v>
      </c>
      <c r="W19" s="257">
        <f t="shared" si="1"/>
        <v>0</v>
      </c>
      <c r="X19" s="257">
        <f t="shared" si="1"/>
        <v>0</v>
      </c>
      <c r="Y19" s="257">
        <f t="shared" si="1"/>
        <v>0</v>
      </c>
      <c r="Z19" s="257">
        <f t="shared" si="1"/>
        <v>0</v>
      </c>
      <c r="AA19" s="257">
        <f t="shared" si="1"/>
        <v>0</v>
      </c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281"/>
      <c r="N20" s="9"/>
      <c r="O20" s="281"/>
      <c r="P20" s="281"/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</row>
    <row r="22" spans="1:27" ht="16" thickBot="1" x14ac:dyDescent="0.4">
      <c r="A22" s="777" t="s">
        <v>15</v>
      </c>
      <c r="B22" s="17" t="str">
        <f t="shared" ref="B22" si="2">B4</f>
        <v>End Use</v>
      </c>
      <c r="C22" s="156">
        <f>C$4</f>
        <v>44562</v>
      </c>
      <c r="D22" s="156">
        <f t="shared" ref="D22:AA22" si="3">D$4</f>
        <v>44593</v>
      </c>
      <c r="E22" s="156">
        <f t="shared" si="3"/>
        <v>44621</v>
      </c>
      <c r="F22" s="156">
        <f t="shared" si="3"/>
        <v>44652</v>
      </c>
      <c r="G22" s="156">
        <f t="shared" si="3"/>
        <v>44682</v>
      </c>
      <c r="H22" s="156">
        <f t="shared" si="3"/>
        <v>44713</v>
      </c>
      <c r="I22" s="156">
        <f t="shared" si="3"/>
        <v>44743</v>
      </c>
      <c r="J22" s="156">
        <f t="shared" si="3"/>
        <v>44774</v>
      </c>
      <c r="K22" s="156">
        <f t="shared" si="3"/>
        <v>44805</v>
      </c>
      <c r="L22" s="156">
        <f t="shared" si="3"/>
        <v>44835</v>
      </c>
      <c r="M22" s="156">
        <f t="shared" si="3"/>
        <v>44866</v>
      </c>
      <c r="N22" s="156">
        <f t="shared" si="3"/>
        <v>44896</v>
      </c>
      <c r="O22" s="156">
        <f t="shared" si="3"/>
        <v>44927</v>
      </c>
      <c r="P22" s="156">
        <f t="shared" si="3"/>
        <v>44958</v>
      </c>
      <c r="Q22" s="156">
        <f t="shared" si="3"/>
        <v>44986</v>
      </c>
      <c r="R22" s="156">
        <f t="shared" si="3"/>
        <v>45017</v>
      </c>
      <c r="S22" s="156">
        <f t="shared" si="3"/>
        <v>45047</v>
      </c>
      <c r="T22" s="156">
        <f t="shared" si="3"/>
        <v>45078</v>
      </c>
      <c r="U22" s="156">
        <f t="shared" si="3"/>
        <v>45108</v>
      </c>
      <c r="V22" s="156">
        <f t="shared" si="3"/>
        <v>45139</v>
      </c>
      <c r="W22" s="156">
        <f t="shared" si="3"/>
        <v>45170</v>
      </c>
      <c r="X22" s="156">
        <f t="shared" si="3"/>
        <v>45200</v>
      </c>
      <c r="Y22" s="156">
        <f t="shared" si="3"/>
        <v>45231</v>
      </c>
      <c r="Z22" s="156">
        <f t="shared" si="3"/>
        <v>45261</v>
      </c>
      <c r="AA22" s="156">
        <f t="shared" si="3"/>
        <v>45292</v>
      </c>
    </row>
    <row r="23" spans="1:27" ht="15" customHeight="1" x14ac:dyDescent="0.35">
      <c r="A23" s="778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A23" si="5">IF(SUM($C$19:$N$19)=0,0,D23+E5)</f>
        <v>0</v>
      </c>
      <c r="F23" s="3">
        <f t="shared" si="5"/>
        <v>0</v>
      </c>
      <c r="G23" s="3">
        <f t="shared" si="5"/>
        <v>0</v>
      </c>
      <c r="H23" s="399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</row>
    <row r="24" spans="1:27" x14ac:dyDescent="0.35">
      <c r="A24" s="778"/>
      <c r="B24" s="12" t="str">
        <f t="shared" si="4"/>
        <v>Building Shell</v>
      </c>
      <c r="C24" s="3">
        <f t="shared" si="4"/>
        <v>0</v>
      </c>
      <c r="D24" s="3">
        <f t="shared" ref="D24:AA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99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</row>
    <row r="25" spans="1:27" x14ac:dyDescent="0.35">
      <c r="A25" s="778"/>
      <c r="B25" s="11" t="str">
        <f t="shared" si="4"/>
        <v>Cooking</v>
      </c>
      <c r="C25" s="3">
        <f t="shared" si="4"/>
        <v>0</v>
      </c>
      <c r="D25" s="3">
        <f t="shared" ref="D25:AA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99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</row>
    <row r="26" spans="1:27" x14ac:dyDescent="0.35">
      <c r="A26" s="778"/>
      <c r="B26" s="11" t="str">
        <f t="shared" si="4"/>
        <v>Cooling</v>
      </c>
      <c r="C26" s="3">
        <f t="shared" si="4"/>
        <v>0</v>
      </c>
      <c r="D26" s="3">
        <f t="shared" ref="D26:AA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99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3">
        <f t="shared" si="8"/>
        <v>0</v>
      </c>
      <c r="O26" s="3">
        <f t="shared" si="8"/>
        <v>0</v>
      </c>
      <c r="P26" s="3">
        <f t="shared" si="8"/>
        <v>0</v>
      </c>
      <c r="Q26" s="3">
        <f t="shared" si="8"/>
        <v>0</v>
      </c>
      <c r="R26" s="3">
        <f t="shared" si="8"/>
        <v>0</v>
      </c>
      <c r="S26" s="3">
        <f t="shared" si="8"/>
        <v>0</v>
      </c>
      <c r="T26" s="3">
        <f t="shared" si="8"/>
        <v>0</v>
      </c>
      <c r="U26" s="3">
        <f t="shared" si="8"/>
        <v>0</v>
      </c>
      <c r="V26" s="3">
        <f t="shared" si="8"/>
        <v>0</v>
      </c>
      <c r="W26" s="3">
        <f t="shared" si="8"/>
        <v>0</v>
      </c>
      <c r="X26" s="3">
        <f t="shared" si="8"/>
        <v>0</v>
      </c>
      <c r="Y26" s="3">
        <f t="shared" si="8"/>
        <v>0</v>
      </c>
      <c r="Z26" s="3">
        <f t="shared" si="8"/>
        <v>0</v>
      </c>
      <c r="AA26" s="3">
        <f t="shared" si="8"/>
        <v>0</v>
      </c>
    </row>
    <row r="27" spans="1:27" x14ac:dyDescent="0.35">
      <c r="A27" s="778"/>
      <c r="B27" s="12" t="str">
        <f t="shared" si="4"/>
        <v>Ext Lighting</v>
      </c>
      <c r="C27" s="3">
        <f t="shared" si="4"/>
        <v>0</v>
      </c>
      <c r="D27" s="3">
        <f t="shared" ref="D27:AA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99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  <c r="S27" s="3">
        <f t="shared" si="9"/>
        <v>0</v>
      </c>
      <c r="T27" s="3">
        <f t="shared" si="9"/>
        <v>0</v>
      </c>
      <c r="U27" s="3">
        <f t="shared" si="9"/>
        <v>0</v>
      </c>
      <c r="V27" s="3">
        <f t="shared" si="9"/>
        <v>0</v>
      </c>
      <c r="W27" s="3">
        <f t="shared" si="9"/>
        <v>0</v>
      </c>
      <c r="X27" s="3">
        <f t="shared" si="9"/>
        <v>0</v>
      </c>
      <c r="Y27" s="3">
        <f t="shared" si="9"/>
        <v>0</v>
      </c>
      <c r="Z27" s="3">
        <f t="shared" si="9"/>
        <v>0</v>
      </c>
      <c r="AA27" s="3">
        <f t="shared" si="9"/>
        <v>0</v>
      </c>
    </row>
    <row r="28" spans="1:27" x14ac:dyDescent="0.35">
      <c r="A28" s="778"/>
      <c r="B28" s="11" t="str">
        <f t="shared" si="4"/>
        <v>Heating</v>
      </c>
      <c r="C28" s="3">
        <f t="shared" si="4"/>
        <v>0</v>
      </c>
      <c r="D28" s="3">
        <f t="shared" ref="D28:AA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99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</row>
    <row r="29" spans="1:27" x14ac:dyDescent="0.35">
      <c r="A29" s="778"/>
      <c r="B29" s="11" t="str">
        <f t="shared" si="4"/>
        <v>HVAC</v>
      </c>
      <c r="C29" s="3">
        <f t="shared" si="4"/>
        <v>0</v>
      </c>
      <c r="D29" s="3">
        <f t="shared" ref="D29:AA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99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0</v>
      </c>
    </row>
    <row r="30" spans="1:27" x14ac:dyDescent="0.35">
      <c r="A30" s="778"/>
      <c r="B30" s="11" t="str">
        <f t="shared" si="4"/>
        <v>Lighting</v>
      </c>
      <c r="C30" s="3">
        <f t="shared" si="4"/>
        <v>0</v>
      </c>
      <c r="D30" s="3">
        <f t="shared" ref="D30:AA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99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3">
        <f t="shared" si="12"/>
        <v>0</v>
      </c>
      <c r="O30" s="3">
        <f t="shared" si="12"/>
        <v>0</v>
      </c>
      <c r="P30" s="3">
        <f t="shared" si="12"/>
        <v>0</v>
      </c>
      <c r="Q30" s="3">
        <f t="shared" si="12"/>
        <v>0</v>
      </c>
      <c r="R30" s="3">
        <f t="shared" si="12"/>
        <v>0</v>
      </c>
      <c r="S30" s="3">
        <f t="shared" si="12"/>
        <v>0</v>
      </c>
      <c r="T30" s="3">
        <f t="shared" si="12"/>
        <v>0</v>
      </c>
      <c r="U30" s="3">
        <f t="shared" si="12"/>
        <v>0</v>
      </c>
      <c r="V30" s="3">
        <f t="shared" si="12"/>
        <v>0</v>
      </c>
      <c r="W30" s="3">
        <f t="shared" si="12"/>
        <v>0</v>
      </c>
      <c r="X30" s="3">
        <f t="shared" si="12"/>
        <v>0</v>
      </c>
      <c r="Y30" s="3">
        <f t="shared" si="12"/>
        <v>0</v>
      </c>
      <c r="Z30" s="3">
        <f t="shared" si="12"/>
        <v>0</v>
      </c>
      <c r="AA30" s="3">
        <f t="shared" si="12"/>
        <v>0</v>
      </c>
    </row>
    <row r="31" spans="1:27" x14ac:dyDescent="0.35">
      <c r="A31" s="778"/>
      <c r="B31" s="11" t="str">
        <f t="shared" si="4"/>
        <v>Miscellaneous</v>
      </c>
      <c r="C31" s="3">
        <f t="shared" si="4"/>
        <v>0</v>
      </c>
      <c r="D31" s="3">
        <f t="shared" ref="D31:AA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99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3">
        <f t="shared" si="13"/>
        <v>0</v>
      </c>
      <c r="O31" s="3">
        <f t="shared" si="13"/>
        <v>0</v>
      </c>
      <c r="P31" s="3">
        <f t="shared" si="13"/>
        <v>0</v>
      </c>
      <c r="Q31" s="3">
        <f t="shared" si="13"/>
        <v>0</v>
      </c>
      <c r="R31" s="3">
        <f t="shared" si="13"/>
        <v>0</v>
      </c>
      <c r="S31" s="3">
        <f t="shared" si="13"/>
        <v>0</v>
      </c>
      <c r="T31" s="3">
        <f t="shared" si="13"/>
        <v>0</v>
      </c>
      <c r="U31" s="3">
        <f t="shared" si="13"/>
        <v>0</v>
      </c>
      <c r="V31" s="3">
        <f t="shared" si="13"/>
        <v>0</v>
      </c>
      <c r="W31" s="3">
        <f t="shared" si="13"/>
        <v>0</v>
      </c>
      <c r="X31" s="3">
        <f t="shared" si="13"/>
        <v>0</v>
      </c>
      <c r="Y31" s="3">
        <f t="shared" si="13"/>
        <v>0</v>
      </c>
      <c r="Z31" s="3">
        <f t="shared" si="13"/>
        <v>0</v>
      </c>
      <c r="AA31" s="3">
        <f t="shared" si="13"/>
        <v>0</v>
      </c>
    </row>
    <row r="32" spans="1:27" ht="15" customHeight="1" x14ac:dyDescent="0.35">
      <c r="A32" s="778"/>
      <c r="B32" s="11" t="str">
        <f t="shared" si="4"/>
        <v>Motors</v>
      </c>
      <c r="C32" s="3">
        <f t="shared" si="4"/>
        <v>0</v>
      </c>
      <c r="D32" s="3">
        <f t="shared" ref="D32:AA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99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</row>
    <row r="33" spans="1:27" x14ac:dyDescent="0.35">
      <c r="A33" s="778"/>
      <c r="B33" s="11" t="str">
        <f t="shared" si="4"/>
        <v>Process</v>
      </c>
      <c r="C33" s="3">
        <f t="shared" si="4"/>
        <v>0</v>
      </c>
      <c r="D33" s="3">
        <f t="shared" ref="D33:AA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99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</row>
    <row r="34" spans="1:27" x14ac:dyDescent="0.35">
      <c r="A34" s="778"/>
      <c r="B34" s="11" t="str">
        <f t="shared" si="4"/>
        <v>Refrigeration</v>
      </c>
      <c r="C34" s="3">
        <f t="shared" si="4"/>
        <v>0</v>
      </c>
      <c r="D34" s="3">
        <f t="shared" ref="D34:AA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99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</row>
    <row r="35" spans="1:27" x14ac:dyDescent="0.35">
      <c r="A35" s="778"/>
      <c r="B35" s="11" t="str">
        <f t="shared" si="4"/>
        <v>Water Heating</v>
      </c>
      <c r="C35" s="3">
        <f t="shared" si="4"/>
        <v>0</v>
      </c>
      <c r="D35" s="3">
        <f t="shared" ref="D35:AA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99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</row>
    <row r="36" spans="1:27" ht="15" customHeight="1" x14ac:dyDescent="0.35">
      <c r="A36" s="778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4">
      <c r="A37" s="779"/>
      <c r="B37" s="255" t="str">
        <f t="shared" si="4"/>
        <v>Monthly kWh</v>
      </c>
      <c r="C37" s="256">
        <f>SUM(C23:C36)</f>
        <v>0</v>
      </c>
      <c r="D37" s="256">
        <f t="shared" ref="D37:AA37" si="18">SUM(D23:D36)</f>
        <v>0</v>
      </c>
      <c r="E37" s="256">
        <f t="shared" si="18"/>
        <v>0</v>
      </c>
      <c r="F37" s="256">
        <f t="shared" si="18"/>
        <v>0</v>
      </c>
      <c r="G37" s="256">
        <f t="shared" si="18"/>
        <v>0</v>
      </c>
      <c r="H37" s="256">
        <f t="shared" si="18"/>
        <v>0</v>
      </c>
      <c r="I37" s="256">
        <f t="shared" si="18"/>
        <v>0</v>
      </c>
      <c r="J37" s="256">
        <f t="shared" si="18"/>
        <v>0</v>
      </c>
      <c r="K37" s="256">
        <f t="shared" si="18"/>
        <v>0</v>
      </c>
      <c r="L37" s="256">
        <f t="shared" si="18"/>
        <v>0</v>
      </c>
      <c r="M37" s="256">
        <f t="shared" si="18"/>
        <v>0</v>
      </c>
      <c r="N37" s="256">
        <f t="shared" si="18"/>
        <v>0</v>
      </c>
      <c r="O37" s="256">
        <f t="shared" si="18"/>
        <v>0</v>
      </c>
      <c r="P37" s="256">
        <f t="shared" si="18"/>
        <v>0</v>
      </c>
      <c r="Q37" s="256">
        <f t="shared" si="18"/>
        <v>0</v>
      </c>
      <c r="R37" s="256">
        <f t="shared" si="18"/>
        <v>0</v>
      </c>
      <c r="S37" s="256">
        <f t="shared" si="18"/>
        <v>0</v>
      </c>
      <c r="T37" s="256">
        <f t="shared" si="18"/>
        <v>0</v>
      </c>
      <c r="U37" s="256">
        <f t="shared" si="18"/>
        <v>0</v>
      </c>
      <c r="V37" s="256">
        <f t="shared" si="18"/>
        <v>0</v>
      </c>
      <c r="W37" s="256">
        <f t="shared" si="18"/>
        <v>0</v>
      </c>
      <c r="X37" s="256">
        <f t="shared" si="18"/>
        <v>0</v>
      </c>
      <c r="Y37" s="256">
        <f t="shared" si="18"/>
        <v>0</v>
      </c>
      <c r="Z37" s="256">
        <f t="shared" si="18"/>
        <v>0</v>
      </c>
      <c r="AA37" s="256">
        <f t="shared" si="18"/>
        <v>0</v>
      </c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281"/>
      <c r="N38" s="346" t="s">
        <v>214</v>
      </c>
      <c r="O38" s="345">
        <f>SUM(C5:N18)</f>
        <v>0</v>
      </c>
      <c r="P38" s="281"/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572" t="s">
        <v>300</v>
      </c>
      <c r="V39" s="140"/>
      <c r="W39" s="140"/>
      <c r="X39" s="140"/>
      <c r="Y39" s="140"/>
      <c r="Z39" s="140"/>
      <c r="AA39" s="140"/>
    </row>
    <row r="40" spans="1:27" ht="16" thickBot="1" x14ac:dyDescent="0.4">
      <c r="A40" s="780" t="s">
        <v>16</v>
      </c>
      <c r="B40" s="17" t="str">
        <f t="shared" ref="B40:B55" si="19">B22</f>
        <v>End Use</v>
      </c>
      <c r="C40" s="156">
        <f>C$4</f>
        <v>44562</v>
      </c>
      <c r="D40" s="156">
        <f t="shared" ref="D40:AA40" si="20">D$4</f>
        <v>44593</v>
      </c>
      <c r="E40" s="156">
        <f t="shared" si="20"/>
        <v>44621</v>
      </c>
      <c r="F40" s="156">
        <f t="shared" si="20"/>
        <v>44652</v>
      </c>
      <c r="G40" s="156">
        <f t="shared" si="20"/>
        <v>44682</v>
      </c>
      <c r="H40" s="156">
        <f t="shared" si="20"/>
        <v>44713</v>
      </c>
      <c r="I40" s="156">
        <f t="shared" si="20"/>
        <v>44743</v>
      </c>
      <c r="J40" s="156">
        <f t="shared" si="20"/>
        <v>44774</v>
      </c>
      <c r="K40" s="156">
        <f t="shared" si="20"/>
        <v>44805</v>
      </c>
      <c r="L40" s="156">
        <f t="shared" si="20"/>
        <v>44835</v>
      </c>
      <c r="M40" s="156">
        <f t="shared" si="20"/>
        <v>44866</v>
      </c>
      <c r="N40" s="156">
        <f t="shared" si="20"/>
        <v>44896</v>
      </c>
      <c r="O40" s="156">
        <f t="shared" si="20"/>
        <v>44927</v>
      </c>
      <c r="P40" s="156">
        <f t="shared" si="20"/>
        <v>44958</v>
      </c>
      <c r="Q40" s="156">
        <f t="shared" si="20"/>
        <v>44986</v>
      </c>
      <c r="R40" s="156">
        <f t="shared" si="20"/>
        <v>45017</v>
      </c>
      <c r="S40" s="156">
        <f t="shared" si="20"/>
        <v>45047</v>
      </c>
      <c r="T40" s="156">
        <f t="shared" si="20"/>
        <v>45078</v>
      </c>
      <c r="U40" s="156">
        <f t="shared" si="20"/>
        <v>45108</v>
      </c>
      <c r="V40" s="156">
        <f t="shared" si="20"/>
        <v>45139</v>
      </c>
      <c r="W40" s="156">
        <f t="shared" si="20"/>
        <v>45170</v>
      </c>
      <c r="X40" s="156">
        <f t="shared" si="20"/>
        <v>45200</v>
      </c>
      <c r="Y40" s="156">
        <f t="shared" si="20"/>
        <v>45231</v>
      </c>
      <c r="Z40" s="156">
        <f t="shared" si="20"/>
        <v>45261</v>
      </c>
      <c r="AA40" s="156">
        <f t="shared" si="20"/>
        <v>45292</v>
      </c>
    </row>
    <row r="41" spans="1:27" ht="15" customHeight="1" x14ac:dyDescent="0.35">
      <c r="A41" s="781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G42</f>
        <v>0</v>
      </c>
      <c r="H41" s="3">
        <f t="shared" ref="H41:H53" si="21">H42</f>
        <v>0</v>
      </c>
      <c r="I41" s="3">
        <f t="shared" ref="I41:I53" si="22">I42</f>
        <v>0</v>
      </c>
      <c r="J41" s="3">
        <f t="shared" ref="J41:J53" si="23">J42</f>
        <v>0</v>
      </c>
      <c r="K41" s="3">
        <f t="shared" ref="K41:K53" si="24">K42</f>
        <v>0</v>
      </c>
      <c r="L41" s="3">
        <f t="shared" ref="L41:L53" si="25">L42</f>
        <v>0</v>
      </c>
      <c r="M41" s="3">
        <f t="shared" ref="M41:M53" si="26">M42</f>
        <v>0</v>
      </c>
      <c r="N41" s="3">
        <f t="shared" ref="N41:N53" si="27">N42</f>
        <v>0</v>
      </c>
      <c r="O41" s="3">
        <f t="shared" ref="O41:O53" si="28">O42</f>
        <v>0</v>
      </c>
      <c r="P41" s="3">
        <f t="shared" ref="P41:Q53" si="29">P42</f>
        <v>0</v>
      </c>
      <c r="Q41" s="3">
        <f t="shared" si="29"/>
        <v>0</v>
      </c>
      <c r="R41" s="3">
        <f t="shared" ref="R41:R53" si="30">R42</f>
        <v>0</v>
      </c>
      <c r="S41" s="3">
        <f t="shared" ref="S41:S53" si="31">S42</f>
        <v>0</v>
      </c>
      <c r="T41" s="3">
        <f t="shared" ref="T41:T53" si="32">T42</f>
        <v>0</v>
      </c>
      <c r="U41" s="399">
        <f>H23</f>
        <v>0</v>
      </c>
      <c r="V41" s="3">
        <f t="shared" ref="V41:V53" si="33">V42</f>
        <v>0</v>
      </c>
      <c r="W41" s="3">
        <f t="shared" ref="W41:W53" si="34">W42</f>
        <v>0</v>
      </c>
      <c r="X41" s="3">
        <f t="shared" ref="X41:X53" si="35">X42</f>
        <v>0</v>
      </c>
      <c r="Y41" s="3">
        <f t="shared" ref="Y41:Y53" si="36">Y42</f>
        <v>0</v>
      </c>
      <c r="Z41" s="3">
        <f t="shared" ref="Z41:Z53" si="37">Z42</f>
        <v>0</v>
      </c>
      <c r="AA41" s="3">
        <f t="shared" ref="AA41:AA53" si="38">AA42</f>
        <v>0</v>
      </c>
    </row>
    <row r="42" spans="1:27" x14ac:dyDescent="0.35">
      <c r="A42" s="781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G53" si="39">G43</f>
        <v>0</v>
      </c>
      <c r="H42" s="3">
        <f t="shared" si="21"/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3">
        <f t="shared" si="25"/>
        <v>0</v>
      </c>
      <c r="M42" s="3">
        <f t="shared" si="26"/>
        <v>0</v>
      </c>
      <c r="N42" s="3">
        <f t="shared" si="27"/>
        <v>0</v>
      </c>
      <c r="O42" s="3">
        <f t="shared" si="28"/>
        <v>0</v>
      </c>
      <c r="P42" s="3">
        <f t="shared" si="29"/>
        <v>0</v>
      </c>
      <c r="Q42" s="3">
        <f t="shared" si="29"/>
        <v>0</v>
      </c>
      <c r="R42" s="3">
        <f t="shared" si="30"/>
        <v>0</v>
      </c>
      <c r="S42" s="3">
        <f t="shared" si="31"/>
        <v>0</v>
      </c>
      <c r="T42" s="3">
        <f t="shared" si="32"/>
        <v>0</v>
      </c>
      <c r="U42" s="399">
        <f t="shared" ref="U42:U53" si="40">H24</f>
        <v>0</v>
      </c>
      <c r="V42" s="3">
        <f t="shared" si="33"/>
        <v>0</v>
      </c>
      <c r="W42" s="3">
        <f t="shared" si="34"/>
        <v>0</v>
      </c>
      <c r="X42" s="3">
        <f t="shared" si="35"/>
        <v>0</v>
      </c>
      <c r="Y42" s="3">
        <f t="shared" si="36"/>
        <v>0</v>
      </c>
      <c r="Z42" s="3">
        <f t="shared" si="37"/>
        <v>0</v>
      </c>
      <c r="AA42" s="3">
        <f t="shared" si="38"/>
        <v>0</v>
      </c>
    </row>
    <row r="43" spans="1:27" x14ac:dyDescent="0.35">
      <c r="A43" s="781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si="39"/>
        <v>0</v>
      </c>
      <c r="H43" s="3">
        <f t="shared" si="21"/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3">
        <f t="shared" si="25"/>
        <v>0</v>
      </c>
      <c r="M43" s="3">
        <f t="shared" si="26"/>
        <v>0</v>
      </c>
      <c r="N43" s="3">
        <f t="shared" si="27"/>
        <v>0</v>
      </c>
      <c r="O43" s="3">
        <f t="shared" si="28"/>
        <v>0</v>
      </c>
      <c r="P43" s="3">
        <f t="shared" si="29"/>
        <v>0</v>
      </c>
      <c r="Q43" s="3">
        <f t="shared" si="29"/>
        <v>0</v>
      </c>
      <c r="R43" s="3">
        <f t="shared" si="30"/>
        <v>0</v>
      </c>
      <c r="S43" s="3">
        <f t="shared" si="31"/>
        <v>0</v>
      </c>
      <c r="T43" s="3">
        <f t="shared" si="32"/>
        <v>0</v>
      </c>
      <c r="U43" s="399">
        <f t="shared" si="40"/>
        <v>0</v>
      </c>
      <c r="V43" s="3">
        <f t="shared" si="33"/>
        <v>0</v>
      </c>
      <c r="W43" s="3">
        <f t="shared" si="34"/>
        <v>0</v>
      </c>
      <c r="X43" s="3">
        <f t="shared" si="35"/>
        <v>0</v>
      </c>
      <c r="Y43" s="3">
        <f t="shared" si="36"/>
        <v>0</v>
      </c>
      <c r="Z43" s="3">
        <f t="shared" si="37"/>
        <v>0</v>
      </c>
      <c r="AA43" s="3">
        <f t="shared" si="38"/>
        <v>0</v>
      </c>
    </row>
    <row r="44" spans="1:27" x14ac:dyDescent="0.35">
      <c r="A44" s="781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si="39"/>
        <v>0</v>
      </c>
      <c r="H44" s="3">
        <f t="shared" si="21"/>
        <v>0</v>
      </c>
      <c r="I44" s="3">
        <f t="shared" si="22"/>
        <v>0</v>
      </c>
      <c r="J44" s="3">
        <f t="shared" si="23"/>
        <v>0</v>
      </c>
      <c r="K44" s="3">
        <f t="shared" si="24"/>
        <v>0</v>
      </c>
      <c r="L44" s="3">
        <f t="shared" si="25"/>
        <v>0</v>
      </c>
      <c r="M44" s="3">
        <f t="shared" si="26"/>
        <v>0</v>
      </c>
      <c r="N44" s="3">
        <f t="shared" si="27"/>
        <v>0</v>
      </c>
      <c r="O44" s="3">
        <f t="shared" si="28"/>
        <v>0</v>
      </c>
      <c r="P44" s="3">
        <f t="shared" si="29"/>
        <v>0</v>
      </c>
      <c r="Q44" s="3">
        <f t="shared" si="29"/>
        <v>0</v>
      </c>
      <c r="R44" s="3">
        <f t="shared" si="30"/>
        <v>0</v>
      </c>
      <c r="S44" s="3">
        <f t="shared" si="31"/>
        <v>0</v>
      </c>
      <c r="T44" s="3">
        <f t="shared" si="32"/>
        <v>0</v>
      </c>
      <c r="U44" s="399">
        <f t="shared" si="40"/>
        <v>0</v>
      </c>
      <c r="V44" s="3">
        <f t="shared" si="33"/>
        <v>0</v>
      </c>
      <c r="W44" s="3">
        <f t="shared" si="34"/>
        <v>0</v>
      </c>
      <c r="X44" s="3">
        <f t="shared" si="35"/>
        <v>0</v>
      </c>
      <c r="Y44" s="3">
        <f t="shared" si="36"/>
        <v>0</v>
      </c>
      <c r="Z44" s="3">
        <f t="shared" si="37"/>
        <v>0</v>
      </c>
      <c r="AA44" s="3">
        <f t="shared" si="38"/>
        <v>0</v>
      </c>
    </row>
    <row r="45" spans="1:27" x14ac:dyDescent="0.35">
      <c r="A45" s="781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si="39"/>
        <v>0</v>
      </c>
      <c r="H45" s="3">
        <f t="shared" si="21"/>
        <v>0</v>
      </c>
      <c r="I45" s="3">
        <f t="shared" si="22"/>
        <v>0</v>
      </c>
      <c r="J45" s="3">
        <f t="shared" si="23"/>
        <v>0</v>
      </c>
      <c r="K45" s="3">
        <f t="shared" si="24"/>
        <v>0</v>
      </c>
      <c r="L45" s="3">
        <f t="shared" si="25"/>
        <v>0</v>
      </c>
      <c r="M45" s="3">
        <f t="shared" si="26"/>
        <v>0</v>
      </c>
      <c r="N45" s="3">
        <f t="shared" si="27"/>
        <v>0</v>
      </c>
      <c r="O45" s="3">
        <f t="shared" si="28"/>
        <v>0</v>
      </c>
      <c r="P45" s="3">
        <f t="shared" si="29"/>
        <v>0</v>
      </c>
      <c r="Q45" s="3">
        <f t="shared" si="29"/>
        <v>0</v>
      </c>
      <c r="R45" s="3">
        <f t="shared" si="30"/>
        <v>0</v>
      </c>
      <c r="S45" s="3">
        <f t="shared" si="31"/>
        <v>0</v>
      </c>
      <c r="T45" s="3">
        <f t="shared" si="32"/>
        <v>0</v>
      </c>
      <c r="U45" s="399">
        <f t="shared" si="40"/>
        <v>0</v>
      </c>
      <c r="V45" s="3">
        <f t="shared" si="33"/>
        <v>0</v>
      </c>
      <c r="W45" s="3">
        <f t="shared" si="34"/>
        <v>0</v>
      </c>
      <c r="X45" s="3">
        <f t="shared" si="35"/>
        <v>0</v>
      </c>
      <c r="Y45" s="3">
        <f t="shared" si="36"/>
        <v>0</v>
      </c>
      <c r="Z45" s="3">
        <f t="shared" si="37"/>
        <v>0</v>
      </c>
      <c r="AA45" s="3">
        <f t="shared" si="38"/>
        <v>0</v>
      </c>
    </row>
    <row r="46" spans="1:27" x14ac:dyDescent="0.35">
      <c r="A46" s="781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si="39"/>
        <v>0</v>
      </c>
      <c r="H46" s="3">
        <f t="shared" si="21"/>
        <v>0</v>
      </c>
      <c r="I46" s="3">
        <f t="shared" si="22"/>
        <v>0</v>
      </c>
      <c r="J46" s="3">
        <f t="shared" si="23"/>
        <v>0</v>
      </c>
      <c r="K46" s="3">
        <f t="shared" si="24"/>
        <v>0</v>
      </c>
      <c r="L46" s="3">
        <f t="shared" si="25"/>
        <v>0</v>
      </c>
      <c r="M46" s="3">
        <f t="shared" si="26"/>
        <v>0</v>
      </c>
      <c r="N46" s="3">
        <f t="shared" si="27"/>
        <v>0</v>
      </c>
      <c r="O46" s="3">
        <f t="shared" si="28"/>
        <v>0</v>
      </c>
      <c r="P46" s="3">
        <f t="shared" si="29"/>
        <v>0</v>
      </c>
      <c r="Q46" s="3">
        <f t="shared" si="29"/>
        <v>0</v>
      </c>
      <c r="R46" s="3">
        <f t="shared" si="30"/>
        <v>0</v>
      </c>
      <c r="S46" s="3">
        <f t="shared" si="31"/>
        <v>0</v>
      </c>
      <c r="T46" s="3">
        <f t="shared" si="32"/>
        <v>0</v>
      </c>
      <c r="U46" s="399">
        <f t="shared" si="40"/>
        <v>0</v>
      </c>
      <c r="V46" s="3">
        <f t="shared" si="33"/>
        <v>0</v>
      </c>
      <c r="W46" s="3">
        <f t="shared" si="34"/>
        <v>0</v>
      </c>
      <c r="X46" s="3">
        <f t="shared" si="35"/>
        <v>0</v>
      </c>
      <c r="Y46" s="3">
        <f t="shared" si="36"/>
        <v>0</v>
      </c>
      <c r="Z46" s="3">
        <f t="shared" si="37"/>
        <v>0</v>
      </c>
      <c r="AA46" s="3">
        <f t="shared" si="38"/>
        <v>0</v>
      </c>
    </row>
    <row r="47" spans="1:27" x14ac:dyDescent="0.35">
      <c r="A47" s="781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si="39"/>
        <v>0</v>
      </c>
      <c r="H47" s="3">
        <f t="shared" si="21"/>
        <v>0</v>
      </c>
      <c r="I47" s="3">
        <f t="shared" si="22"/>
        <v>0</v>
      </c>
      <c r="J47" s="3">
        <f t="shared" si="23"/>
        <v>0</v>
      </c>
      <c r="K47" s="3">
        <f t="shared" si="24"/>
        <v>0</v>
      </c>
      <c r="L47" s="3">
        <f t="shared" si="25"/>
        <v>0</v>
      </c>
      <c r="M47" s="3">
        <f t="shared" si="26"/>
        <v>0</v>
      </c>
      <c r="N47" s="3">
        <f t="shared" si="27"/>
        <v>0</v>
      </c>
      <c r="O47" s="3">
        <f t="shared" si="28"/>
        <v>0</v>
      </c>
      <c r="P47" s="3">
        <f t="shared" si="29"/>
        <v>0</v>
      </c>
      <c r="Q47" s="3">
        <f t="shared" si="29"/>
        <v>0</v>
      </c>
      <c r="R47" s="3">
        <f t="shared" si="30"/>
        <v>0</v>
      </c>
      <c r="S47" s="3">
        <f t="shared" si="31"/>
        <v>0</v>
      </c>
      <c r="T47" s="3">
        <f t="shared" si="32"/>
        <v>0</v>
      </c>
      <c r="U47" s="399">
        <f t="shared" si="40"/>
        <v>0</v>
      </c>
      <c r="V47" s="3">
        <f t="shared" si="33"/>
        <v>0</v>
      </c>
      <c r="W47" s="3">
        <f t="shared" si="34"/>
        <v>0</v>
      </c>
      <c r="X47" s="3">
        <f t="shared" si="35"/>
        <v>0</v>
      </c>
      <c r="Y47" s="3">
        <f t="shared" si="36"/>
        <v>0</v>
      </c>
      <c r="Z47" s="3">
        <f t="shared" si="37"/>
        <v>0</v>
      </c>
      <c r="AA47" s="3">
        <f t="shared" si="38"/>
        <v>0</v>
      </c>
    </row>
    <row r="48" spans="1:27" x14ac:dyDescent="0.35">
      <c r="A48" s="781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si="39"/>
        <v>0</v>
      </c>
      <c r="H48" s="3">
        <f t="shared" si="21"/>
        <v>0</v>
      </c>
      <c r="I48" s="3">
        <f t="shared" si="22"/>
        <v>0</v>
      </c>
      <c r="J48" s="3">
        <f t="shared" si="23"/>
        <v>0</v>
      </c>
      <c r="K48" s="3">
        <f t="shared" si="24"/>
        <v>0</v>
      </c>
      <c r="L48" s="3">
        <f t="shared" si="25"/>
        <v>0</v>
      </c>
      <c r="M48" s="3">
        <f t="shared" si="26"/>
        <v>0</v>
      </c>
      <c r="N48" s="3">
        <f t="shared" si="27"/>
        <v>0</v>
      </c>
      <c r="O48" s="3">
        <f t="shared" si="28"/>
        <v>0</v>
      </c>
      <c r="P48" s="3">
        <f t="shared" si="29"/>
        <v>0</v>
      </c>
      <c r="Q48" s="3">
        <f t="shared" si="29"/>
        <v>0</v>
      </c>
      <c r="R48" s="3">
        <f t="shared" si="30"/>
        <v>0</v>
      </c>
      <c r="S48" s="3">
        <f t="shared" si="31"/>
        <v>0</v>
      </c>
      <c r="T48" s="3">
        <f t="shared" si="32"/>
        <v>0</v>
      </c>
      <c r="U48" s="399">
        <f t="shared" si="40"/>
        <v>0</v>
      </c>
      <c r="V48" s="3">
        <f t="shared" si="33"/>
        <v>0</v>
      </c>
      <c r="W48" s="3">
        <f t="shared" si="34"/>
        <v>0</v>
      </c>
      <c r="X48" s="3">
        <f t="shared" si="35"/>
        <v>0</v>
      </c>
      <c r="Y48" s="3">
        <f t="shared" si="36"/>
        <v>0</v>
      </c>
      <c r="Z48" s="3">
        <f t="shared" si="37"/>
        <v>0</v>
      </c>
      <c r="AA48" s="3">
        <f t="shared" si="38"/>
        <v>0</v>
      </c>
    </row>
    <row r="49" spans="1:27" x14ac:dyDescent="0.35">
      <c r="A49" s="781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si="39"/>
        <v>0</v>
      </c>
      <c r="H49" s="3">
        <f t="shared" si="21"/>
        <v>0</v>
      </c>
      <c r="I49" s="3">
        <f t="shared" si="22"/>
        <v>0</v>
      </c>
      <c r="J49" s="3">
        <f t="shared" si="23"/>
        <v>0</v>
      </c>
      <c r="K49" s="3">
        <f t="shared" si="24"/>
        <v>0</v>
      </c>
      <c r="L49" s="3">
        <f t="shared" si="25"/>
        <v>0</v>
      </c>
      <c r="M49" s="3">
        <f t="shared" si="26"/>
        <v>0</v>
      </c>
      <c r="N49" s="3">
        <f t="shared" si="27"/>
        <v>0</v>
      </c>
      <c r="O49" s="3">
        <f t="shared" si="28"/>
        <v>0</v>
      </c>
      <c r="P49" s="3">
        <f t="shared" si="29"/>
        <v>0</v>
      </c>
      <c r="Q49" s="3">
        <f t="shared" si="29"/>
        <v>0</v>
      </c>
      <c r="R49" s="3">
        <f t="shared" si="30"/>
        <v>0</v>
      </c>
      <c r="S49" s="3">
        <f t="shared" si="31"/>
        <v>0</v>
      </c>
      <c r="T49" s="3">
        <f t="shared" si="32"/>
        <v>0</v>
      </c>
      <c r="U49" s="399">
        <f t="shared" si="40"/>
        <v>0</v>
      </c>
      <c r="V49" s="3">
        <f t="shared" si="33"/>
        <v>0</v>
      </c>
      <c r="W49" s="3">
        <f t="shared" si="34"/>
        <v>0</v>
      </c>
      <c r="X49" s="3">
        <f t="shared" si="35"/>
        <v>0</v>
      </c>
      <c r="Y49" s="3">
        <f t="shared" si="36"/>
        <v>0</v>
      </c>
      <c r="Z49" s="3">
        <f t="shared" si="37"/>
        <v>0</v>
      </c>
      <c r="AA49" s="3">
        <f t="shared" si="38"/>
        <v>0</v>
      </c>
    </row>
    <row r="50" spans="1:27" ht="15" customHeight="1" x14ac:dyDescent="0.35">
      <c r="A50" s="781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si="39"/>
        <v>0</v>
      </c>
      <c r="H50" s="3">
        <f t="shared" si="21"/>
        <v>0</v>
      </c>
      <c r="I50" s="3">
        <f t="shared" si="22"/>
        <v>0</v>
      </c>
      <c r="J50" s="3">
        <f t="shared" si="23"/>
        <v>0</v>
      </c>
      <c r="K50" s="3">
        <f t="shared" si="24"/>
        <v>0</v>
      </c>
      <c r="L50" s="3">
        <f t="shared" si="25"/>
        <v>0</v>
      </c>
      <c r="M50" s="3">
        <f t="shared" si="26"/>
        <v>0</v>
      </c>
      <c r="N50" s="3">
        <f t="shared" si="27"/>
        <v>0</v>
      </c>
      <c r="O50" s="3">
        <f t="shared" si="28"/>
        <v>0</v>
      </c>
      <c r="P50" s="3">
        <f t="shared" si="29"/>
        <v>0</v>
      </c>
      <c r="Q50" s="3">
        <f t="shared" si="29"/>
        <v>0</v>
      </c>
      <c r="R50" s="3">
        <f t="shared" si="30"/>
        <v>0</v>
      </c>
      <c r="S50" s="3">
        <f t="shared" si="31"/>
        <v>0</v>
      </c>
      <c r="T50" s="3">
        <f t="shared" si="32"/>
        <v>0</v>
      </c>
      <c r="U50" s="399">
        <f t="shared" si="40"/>
        <v>0</v>
      </c>
      <c r="V50" s="3">
        <f t="shared" si="33"/>
        <v>0</v>
      </c>
      <c r="W50" s="3">
        <f t="shared" si="34"/>
        <v>0</v>
      </c>
      <c r="X50" s="3">
        <f t="shared" si="35"/>
        <v>0</v>
      </c>
      <c r="Y50" s="3">
        <f t="shared" si="36"/>
        <v>0</v>
      </c>
      <c r="Z50" s="3">
        <f t="shared" si="37"/>
        <v>0</v>
      </c>
      <c r="AA50" s="3">
        <f t="shared" si="38"/>
        <v>0</v>
      </c>
    </row>
    <row r="51" spans="1:27" x14ac:dyDescent="0.35">
      <c r="A51" s="781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si="39"/>
        <v>0</v>
      </c>
      <c r="H51" s="3">
        <f t="shared" si="21"/>
        <v>0</v>
      </c>
      <c r="I51" s="3">
        <f t="shared" si="22"/>
        <v>0</v>
      </c>
      <c r="J51" s="3">
        <f t="shared" si="23"/>
        <v>0</v>
      </c>
      <c r="K51" s="3">
        <f t="shared" si="24"/>
        <v>0</v>
      </c>
      <c r="L51" s="3">
        <f t="shared" si="25"/>
        <v>0</v>
      </c>
      <c r="M51" s="3">
        <f t="shared" si="26"/>
        <v>0</v>
      </c>
      <c r="N51" s="3">
        <f t="shared" si="27"/>
        <v>0</v>
      </c>
      <c r="O51" s="3">
        <f t="shared" si="28"/>
        <v>0</v>
      </c>
      <c r="P51" s="3">
        <f t="shared" si="29"/>
        <v>0</v>
      </c>
      <c r="Q51" s="3">
        <f t="shared" si="29"/>
        <v>0</v>
      </c>
      <c r="R51" s="3">
        <f t="shared" si="30"/>
        <v>0</v>
      </c>
      <c r="S51" s="3">
        <f t="shared" si="31"/>
        <v>0</v>
      </c>
      <c r="T51" s="3">
        <f t="shared" si="32"/>
        <v>0</v>
      </c>
      <c r="U51" s="399">
        <f t="shared" si="40"/>
        <v>0</v>
      </c>
      <c r="V51" s="3">
        <f t="shared" si="33"/>
        <v>0</v>
      </c>
      <c r="W51" s="3">
        <f t="shared" si="34"/>
        <v>0</v>
      </c>
      <c r="X51" s="3">
        <f t="shared" si="35"/>
        <v>0</v>
      </c>
      <c r="Y51" s="3">
        <f t="shared" si="36"/>
        <v>0</v>
      </c>
      <c r="Z51" s="3">
        <f t="shared" si="37"/>
        <v>0</v>
      </c>
      <c r="AA51" s="3">
        <f t="shared" si="38"/>
        <v>0</v>
      </c>
    </row>
    <row r="52" spans="1:27" x14ac:dyDescent="0.35">
      <c r="A52" s="781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si="39"/>
        <v>0</v>
      </c>
      <c r="H52" s="3">
        <f t="shared" si="21"/>
        <v>0</v>
      </c>
      <c r="I52" s="3">
        <f t="shared" si="22"/>
        <v>0</v>
      </c>
      <c r="J52" s="3">
        <f t="shared" si="23"/>
        <v>0</v>
      </c>
      <c r="K52" s="3">
        <f t="shared" si="24"/>
        <v>0</v>
      </c>
      <c r="L52" s="3">
        <f t="shared" si="25"/>
        <v>0</v>
      </c>
      <c r="M52" s="3">
        <f t="shared" si="26"/>
        <v>0</v>
      </c>
      <c r="N52" s="3">
        <f t="shared" si="27"/>
        <v>0</v>
      </c>
      <c r="O52" s="3">
        <f t="shared" si="28"/>
        <v>0</v>
      </c>
      <c r="P52" s="3">
        <f t="shared" si="29"/>
        <v>0</v>
      </c>
      <c r="Q52" s="3">
        <f t="shared" si="29"/>
        <v>0</v>
      </c>
      <c r="R52" s="3">
        <f t="shared" si="30"/>
        <v>0</v>
      </c>
      <c r="S52" s="3">
        <f t="shared" si="31"/>
        <v>0</v>
      </c>
      <c r="T52" s="3">
        <f t="shared" si="32"/>
        <v>0</v>
      </c>
      <c r="U52" s="399">
        <f t="shared" si="40"/>
        <v>0</v>
      </c>
      <c r="V52" s="3">
        <f t="shared" si="33"/>
        <v>0</v>
      </c>
      <c r="W52" s="3">
        <f t="shared" si="34"/>
        <v>0</v>
      </c>
      <c r="X52" s="3">
        <f t="shared" si="35"/>
        <v>0</v>
      </c>
      <c r="Y52" s="3">
        <f t="shared" si="36"/>
        <v>0</v>
      </c>
      <c r="Z52" s="3">
        <f t="shared" si="37"/>
        <v>0</v>
      </c>
      <c r="AA52" s="3">
        <f t="shared" si="38"/>
        <v>0</v>
      </c>
    </row>
    <row r="53" spans="1:27" x14ac:dyDescent="0.35">
      <c r="A53" s="781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si="39"/>
        <v>0</v>
      </c>
      <c r="H53" s="3">
        <f t="shared" si="21"/>
        <v>0</v>
      </c>
      <c r="I53" s="3">
        <f t="shared" si="22"/>
        <v>0</v>
      </c>
      <c r="J53" s="3">
        <f t="shared" si="23"/>
        <v>0</v>
      </c>
      <c r="K53" s="3">
        <f t="shared" si="24"/>
        <v>0</v>
      </c>
      <c r="L53" s="3">
        <f t="shared" si="25"/>
        <v>0</v>
      </c>
      <c r="M53" s="3">
        <f t="shared" si="26"/>
        <v>0</v>
      </c>
      <c r="N53" s="3">
        <f t="shared" si="27"/>
        <v>0</v>
      </c>
      <c r="O53" s="3">
        <f t="shared" si="28"/>
        <v>0</v>
      </c>
      <c r="P53" s="3">
        <f t="shared" si="29"/>
        <v>0</v>
      </c>
      <c r="Q53" s="3">
        <f t="shared" si="29"/>
        <v>0</v>
      </c>
      <c r="R53" s="3">
        <f t="shared" si="30"/>
        <v>0</v>
      </c>
      <c r="S53" s="3">
        <f t="shared" si="31"/>
        <v>0</v>
      </c>
      <c r="T53" s="3">
        <f t="shared" si="32"/>
        <v>0</v>
      </c>
      <c r="U53" s="399">
        <f t="shared" si="40"/>
        <v>0</v>
      </c>
      <c r="V53" s="3">
        <f t="shared" si="33"/>
        <v>0</v>
      </c>
      <c r="W53" s="3">
        <f t="shared" si="34"/>
        <v>0</v>
      </c>
      <c r="X53" s="3">
        <f t="shared" si="35"/>
        <v>0</v>
      </c>
      <c r="Y53" s="3">
        <f t="shared" si="36"/>
        <v>0</v>
      </c>
      <c r="Z53" s="3">
        <f t="shared" si="37"/>
        <v>0</v>
      </c>
      <c r="AA53" s="3">
        <f t="shared" si="38"/>
        <v>0</v>
      </c>
    </row>
    <row r="54" spans="1:27" ht="15" customHeight="1" x14ac:dyDescent="0.35">
      <c r="A54" s="781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4">
      <c r="A55" s="782"/>
      <c r="B55" s="255" t="str">
        <f t="shared" si="19"/>
        <v>Monthly kWh</v>
      </c>
      <c r="C55" s="256">
        <f>SUM(C41:C54)</f>
        <v>0</v>
      </c>
      <c r="D55" s="256">
        <f t="shared" ref="D55:AA55" si="41">SUM(D41:D54)</f>
        <v>0</v>
      </c>
      <c r="E55" s="256">
        <f t="shared" si="41"/>
        <v>0</v>
      </c>
      <c r="F55" s="256">
        <f t="shared" si="41"/>
        <v>0</v>
      </c>
      <c r="G55" s="256">
        <f t="shared" si="41"/>
        <v>0</v>
      </c>
      <c r="H55" s="256">
        <f t="shared" si="41"/>
        <v>0</v>
      </c>
      <c r="I55" s="256">
        <f t="shared" si="41"/>
        <v>0</v>
      </c>
      <c r="J55" s="256">
        <f t="shared" si="41"/>
        <v>0</v>
      </c>
      <c r="K55" s="256">
        <f t="shared" si="41"/>
        <v>0</v>
      </c>
      <c r="L55" s="256">
        <f t="shared" si="41"/>
        <v>0</v>
      </c>
      <c r="M55" s="256">
        <f t="shared" si="41"/>
        <v>0</v>
      </c>
      <c r="N55" s="256">
        <f t="shared" si="41"/>
        <v>0</v>
      </c>
      <c r="O55" s="256">
        <f t="shared" si="41"/>
        <v>0</v>
      </c>
      <c r="P55" s="256">
        <f t="shared" si="41"/>
        <v>0</v>
      </c>
      <c r="Q55" s="256">
        <f t="shared" si="41"/>
        <v>0</v>
      </c>
      <c r="R55" s="256">
        <f t="shared" si="41"/>
        <v>0</v>
      </c>
      <c r="S55" s="256">
        <f t="shared" si="41"/>
        <v>0</v>
      </c>
      <c r="T55" s="256">
        <f t="shared" si="41"/>
        <v>0</v>
      </c>
      <c r="U55" s="256">
        <f t="shared" si="41"/>
        <v>0</v>
      </c>
      <c r="V55" s="256">
        <f t="shared" si="41"/>
        <v>0</v>
      </c>
      <c r="W55" s="256">
        <f t="shared" si="41"/>
        <v>0</v>
      </c>
      <c r="X55" s="256">
        <f t="shared" si="41"/>
        <v>0</v>
      </c>
      <c r="Y55" s="256">
        <f t="shared" si="41"/>
        <v>0</v>
      </c>
      <c r="Z55" s="256">
        <f t="shared" si="41"/>
        <v>0</v>
      </c>
      <c r="AA55" s="256">
        <f t="shared" si="41"/>
        <v>0</v>
      </c>
    </row>
    <row r="56" spans="1:27" s="42" customFormat="1" x14ac:dyDescent="0.35">
      <c r="A56" s="8"/>
      <c r="B56" s="281"/>
      <c r="C56" s="9"/>
      <c r="D56" s="281"/>
      <c r="E56" s="9"/>
      <c r="F56" s="281"/>
      <c r="G56" s="281"/>
      <c r="H56" s="9"/>
      <c r="I56" s="281"/>
      <c r="J56" s="281"/>
      <c r="K56" s="9"/>
      <c r="L56" s="281"/>
      <c r="M56" s="281"/>
      <c r="N56" s="9"/>
      <c r="O56" s="281"/>
      <c r="P56" s="281"/>
      <c r="Q56" s="9"/>
      <c r="R56" s="281"/>
      <c r="S56" s="281"/>
      <c r="T56" s="9"/>
      <c r="U56" s="281"/>
      <c r="V56" s="281"/>
      <c r="W56" s="9"/>
      <c r="X56" s="281"/>
      <c r="Y56" s="281"/>
      <c r="Z56" s="9"/>
      <c r="AA56" s="281"/>
    </row>
    <row r="57" spans="1:27" s="42" customFormat="1" ht="15" thickBot="1" x14ac:dyDescent="0.4">
      <c r="A57" s="222" t="s">
        <v>190</v>
      </c>
      <c r="B57" s="222"/>
      <c r="C57" s="222"/>
      <c r="D57" s="222"/>
      <c r="E57" s="222"/>
      <c r="F57" s="222"/>
      <c r="G57" s="222"/>
      <c r="H57" s="222"/>
      <c r="I57" s="222"/>
      <c r="J57" s="222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</row>
    <row r="58" spans="1:27" ht="16" thickBot="1" x14ac:dyDescent="0.4">
      <c r="A58" s="783" t="s">
        <v>17</v>
      </c>
      <c r="B58" s="17" t="s">
        <v>10</v>
      </c>
      <c r="C58" s="156">
        <f>C$4</f>
        <v>44562</v>
      </c>
      <c r="D58" s="156">
        <f t="shared" ref="D58:AA58" si="42">D$4</f>
        <v>44593</v>
      </c>
      <c r="E58" s="156">
        <f t="shared" si="42"/>
        <v>44621</v>
      </c>
      <c r="F58" s="156">
        <f t="shared" si="42"/>
        <v>44652</v>
      </c>
      <c r="G58" s="156">
        <f t="shared" si="42"/>
        <v>44682</v>
      </c>
      <c r="H58" s="156">
        <f t="shared" si="42"/>
        <v>44713</v>
      </c>
      <c r="I58" s="156">
        <f t="shared" si="42"/>
        <v>44743</v>
      </c>
      <c r="J58" s="156">
        <f t="shared" si="42"/>
        <v>44774</v>
      </c>
      <c r="K58" s="156">
        <f t="shared" si="42"/>
        <v>44805</v>
      </c>
      <c r="L58" s="156">
        <f t="shared" si="42"/>
        <v>44835</v>
      </c>
      <c r="M58" s="156">
        <f t="shared" si="42"/>
        <v>44866</v>
      </c>
      <c r="N58" s="156">
        <f t="shared" si="42"/>
        <v>44896</v>
      </c>
      <c r="O58" s="156">
        <f t="shared" si="42"/>
        <v>44927</v>
      </c>
      <c r="P58" s="156">
        <f t="shared" si="42"/>
        <v>44958</v>
      </c>
      <c r="Q58" s="156">
        <f t="shared" si="42"/>
        <v>44986</v>
      </c>
      <c r="R58" s="156">
        <f t="shared" si="42"/>
        <v>45017</v>
      </c>
      <c r="S58" s="156">
        <f t="shared" si="42"/>
        <v>45047</v>
      </c>
      <c r="T58" s="156">
        <f t="shared" si="42"/>
        <v>45078</v>
      </c>
      <c r="U58" s="156">
        <f t="shared" si="42"/>
        <v>45108</v>
      </c>
      <c r="V58" s="156">
        <f t="shared" si="42"/>
        <v>45139</v>
      </c>
      <c r="W58" s="156">
        <f t="shared" si="42"/>
        <v>45170</v>
      </c>
      <c r="X58" s="156">
        <f t="shared" si="42"/>
        <v>45200</v>
      </c>
      <c r="Y58" s="156">
        <f t="shared" si="42"/>
        <v>45231</v>
      </c>
      <c r="Z58" s="156">
        <f t="shared" si="42"/>
        <v>45261</v>
      </c>
      <c r="AA58" s="156">
        <f t="shared" si="42"/>
        <v>45292</v>
      </c>
    </row>
    <row r="59" spans="1:27" ht="15" customHeight="1" x14ac:dyDescent="0.35">
      <c r="A59" s="784"/>
      <c r="B59" s="13" t="str">
        <f t="shared" ref="B59:B72" si="43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A59" si="44">((E5*0.5)+D23-E41)*E78*E93*E$2</f>
        <v>0</v>
      </c>
      <c r="F59" s="26">
        <f t="shared" si="44"/>
        <v>0</v>
      </c>
      <c r="G59" s="26">
        <f t="shared" si="44"/>
        <v>0</v>
      </c>
      <c r="H59" s="26">
        <f t="shared" si="44"/>
        <v>0</v>
      </c>
      <c r="I59" s="26">
        <f t="shared" si="44"/>
        <v>0</v>
      </c>
      <c r="J59" s="26">
        <f t="shared" si="44"/>
        <v>0</v>
      </c>
      <c r="K59" s="26">
        <f t="shared" si="44"/>
        <v>0</v>
      </c>
      <c r="L59" s="26">
        <f t="shared" si="44"/>
        <v>0</v>
      </c>
      <c r="M59" s="26">
        <f t="shared" si="44"/>
        <v>0</v>
      </c>
      <c r="N59" s="26">
        <f t="shared" si="44"/>
        <v>0</v>
      </c>
      <c r="O59" s="26">
        <f t="shared" si="44"/>
        <v>0</v>
      </c>
      <c r="P59" s="26">
        <f t="shared" si="44"/>
        <v>0</v>
      </c>
      <c r="Q59" s="26">
        <f t="shared" si="44"/>
        <v>0</v>
      </c>
      <c r="R59" s="26">
        <f t="shared" si="44"/>
        <v>0</v>
      </c>
      <c r="S59" s="26">
        <f t="shared" si="44"/>
        <v>0</v>
      </c>
      <c r="T59" s="26">
        <f t="shared" si="44"/>
        <v>0</v>
      </c>
      <c r="U59" s="26">
        <f t="shared" si="44"/>
        <v>0</v>
      </c>
      <c r="V59" s="26">
        <f t="shared" si="44"/>
        <v>0</v>
      </c>
      <c r="W59" s="26">
        <f t="shared" si="44"/>
        <v>0</v>
      </c>
      <c r="X59" s="26">
        <f t="shared" si="44"/>
        <v>0</v>
      </c>
      <c r="Y59" s="26">
        <f t="shared" si="44"/>
        <v>0</v>
      </c>
      <c r="Z59" s="26">
        <f t="shared" si="44"/>
        <v>0</v>
      </c>
      <c r="AA59" s="26">
        <f t="shared" si="44"/>
        <v>0</v>
      </c>
    </row>
    <row r="60" spans="1:27" ht="15.5" x14ac:dyDescent="0.35">
      <c r="A60" s="784"/>
      <c r="B60" s="13" t="str">
        <f t="shared" si="43"/>
        <v>Building Shell</v>
      </c>
      <c r="C60" s="26">
        <f t="shared" ref="C60:C71" si="45">((C6*0.5)-C42)*C79*C94*C$2</f>
        <v>0</v>
      </c>
      <c r="D60" s="26">
        <f t="shared" ref="D60:AA60" si="46">((D6*0.5)+C24-D42)*D79*D94*D$2</f>
        <v>0</v>
      </c>
      <c r="E60" s="26">
        <f t="shared" si="46"/>
        <v>0</v>
      </c>
      <c r="F60" s="26">
        <f t="shared" si="46"/>
        <v>0</v>
      </c>
      <c r="G60" s="26">
        <f t="shared" si="46"/>
        <v>0</v>
      </c>
      <c r="H60" s="26">
        <f t="shared" si="46"/>
        <v>0</v>
      </c>
      <c r="I60" s="26">
        <f t="shared" si="46"/>
        <v>0</v>
      </c>
      <c r="J60" s="26">
        <f t="shared" si="46"/>
        <v>0</v>
      </c>
      <c r="K60" s="26">
        <f t="shared" si="46"/>
        <v>0</v>
      </c>
      <c r="L60" s="26">
        <f t="shared" si="46"/>
        <v>0</v>
      </c>
      <c r="M60" s="26">
        <f t="shared" si="46"/>
        <v>0</v>
      </c>
      <c r="N60" s="26">
        <f t="shared" si="46"/>
        <v>0</v>
      </c>
      <c r="O60" s="26">
        <f t="shared" si="46"/>
        <v>0</v>
      </c>
      <c r="P60" s="26">
        <f t="shared" si="46"/>
        <v>0</v>
      </c>
      <c r="Q60" s="26">
        <f t="shared" si="46"/>
        <v>0</v>
      </c>
      <c r="R60" s="26">
        <f t="shared" si="46"/>
        <v>0</v>
      </c>
      <c r="S60" s="26">
        <f t="shared" si="46"/>
        <v>0</v>
      </c>
      <c r="T60" s="26">
        <f t="shared" si="46"/>
        <v>0</v>
      </c>
      <c r="U60" s="26">
        <f t="shared" si="46"/>
        <v>0</v>
      </c>
      <c r="V60" s="26">
        <f t="shared" si="46"/>
        <v>0</v>
      </c>
      <c r="W60" s="26">
        <f t="shared" si="46"/>
        <v>0</v>
      </c>
      <c r="X60" s="26">
        <f t="shared" si="46"/>
        <v>0</v>
      </c>
      <c r="Y60" s="26">
        <f t="shared" si="46"/>
        <v>0</v>
      </c>
      <c r="Z60" s="26">
        <f t="shared" si="46"/>
        <v>0</v>
      </c>
      <c r="AA60" s="26">
        <f t="shared" si="46"/>
        <v>0</v>
      </c>
    </row>
    <row r="61" spans="1:27" ht="15.5" x14ac:dyDescent="0.35">
      <c r="A61" s="784"/>
      <c r="B61" s="13" t="str">
        <f t="shared" si="43"/>
        <v>Cooking</v>
      </c>
      <c r="C61" s="26">
        <f t="shared" si="45"/>
        <v>0</v>
      </c>
      <c r="D61" s="26">
        <f t="shared" ref="D61:AA61" si="47">((D7*0.5)+C25-D43)*D80*D95*D$2</f>
        <v>0</v>
      </c>
      <c r="E61" s="26">
        <f t="shared" si="47"/>
        <v>0</v>
      </c>
      <c r="F61" s="26">
        <f t="shared" si="47"/>
        <v>0</v>
      </c>
      <c r="G61" s="26">
        <f t="shared" si="47"/>
        <v>0</v>
      </c>
      <c r="H61" s="26">
        <f t="shared" si="47"/>
        <v>0</v>
      </c>
      <c r="I61" s="26">
        <f t="shared" si="47"/>
        <v>0</v>
      </c>
      <c r="J61" s="26">
        <f t="shared" si="47"/>
        <v>0</v>
      </c>
      <c r="K61" s="26">
        <f t="shared" si="47"/>
        <v>0</v>
      </c>
      <c r="L61" s="26">
        <f t="shared" si="47"/>
        <v>0</v>
      </c>
      <c r="M61" s="26">
        <f t="shared" si="47"/>
        <v>0</v>
      </c>
      <c r="N61" s="26">
        <f t="shared" si="47"/>
        <v>0</v>
      </c>
      <c r="O61" s="26">
        <f t="shared" si="47"/>
        <v>0</v>
      </c>
      <c r="P61" s="26">
        <f t="shared" si="47"/>
        <v>0</v>
      </c>
      <c r="Q61" s="26">
        <f t="shared" si="47"/>
        <v>0</v>
      </c>
      <c r="R61" s="26">
        <f t="shared" si="47"/>
        <v>0</v>
      </c>
      <c r="S61" s="26">
        <f t="shared" si="47"/>
        <v>0</v>
      </c>
      <c r="T61" s="26">
        <f t="shared" si="47"/>
        <v>0</v>
      </c>
      <c r="U61" s="26">
        <f t="shared" si="47"/>
        <v>0</v>
      </c>
      <c r="V61" s="26">
        <f t="shared" si="47"/>
        <v>0</v>
      </c>
      <c r="W61" s="26">
        <f t="shared" si="47"/>
        <v>0</v>
      </c>
      <c r="X61" s="26">
        <f t="shared" si="47"/>
        <v>0</v>
      </c>
      <c r="Y61" s="26">
        <f t="shared" si="47"/>
        <v>0</v>
      </c>
      <c r="Z61" s="26">
        <f t="shared" si="47"/>
        <v>0</v>
      </c>
      <c r="AA61" s="26">
        <f t="shared" si="47"/>
        <v>0</v>
      </c>
    </row>
    <row r="62" spans="1:27" ht="15.5" x14ac:dyDescent="0.35">
      <c r="A62" s="784"/>
      <c r="B62" s="13" t="str">
        <f t="shared" si="43"/>
        <v>Cooling</v>
      </c>
      <c r="C62" s="26">
        <f t="shared" si="45"/>
        <v>0</v>
      </c>
      <c r="D62" s="26">
        <f t="shared" ref="D62:AA62" si="48">((D8*0.5)+C26-D44)*D81*D96*D$2</f>
        <v>0</v>
      </c>
      <c r="E62" s="26">
        <f t="shared" si="48"/>
        <v>0</v>
      </c>
      <c r="F62" s="26">
        <f t="shared" si="48"/>
        <v>0</v>
      </c>
      <c r="G62" s="26">
        <f t="shared" si="48"/>
        <v>0</v>
      </c>
      <c r="H62" s="26">
        <f t="shared" si="48"/>
        <v>0</v>
      </c>
      <c r="I62" s="26">
        <f t="shared" si="48"/>
        <v>0</v>
      </c>
      <c r="J62" s="26">
        <f t="shared" si="48"/>
        <v>0</v>
      </c>
      <c r="K62" s="26">
        <f t="shared" si="48"/>
        <v>0</v>
      </c>
      <c r="L62" s="26">
        <f t="shared" si="48"/>
        <v>0</v>
      </c>
      <c r="M62" s="26">
        <f t="shared" si="48"/>
        <v>0</v>
      </c>
      <c r="N62" s="26">
        <f t="shared" si="48"/>
        <v>0</v>
      </c>
      <c r="O62" s="26">
        <f t="shared" si="48"/>
        <v>0</v>
      </c>
      <c r="P62" s="26">
        <f t="shared" si="48"/>
        <v>0</v>
      </c>
      <c r="Q62" s="26">
        <f t="shared" si="48"/>
        <v>0</v>
      </c>
      <c r="R62" s="26">
        <f t="shared" si="48"/>
        <v>0</v>
      </c>
      <c r="S62" s="26">
        <f t="shared" si="48"/>
        <v>0</v>
      </c>
      <c r="T62" s="26">
        <f t="shared" si="48"/>
        <v>0</v>
      </c>
      <c r="U62" s="26">
        <f t="shared" si="48"/>
        <v>0</v>
      </c>
      <c r="V62" s="26">
        <f t="shared" si="48"/>
        <v>0</v>
      </c>
      <c r="W62" s="26">
        <f t="shared" si="48"/>
        <v>0</v>
      </c>
      <c r="X62" s="26">
        <f t="shared" si="48"/>
        <v>0</v>
      </c>
      <c r="Y62" s="26">
        <f t="shared" si="48"/>
        <v>0</v>
      </c>
      <c r="Z62" s="26">
        <f t="shared" si="48"/>
        <v>0</v>
      </c>
      <c r="AA62" s="26">
        <f t="shared" si="48"/>
        <v>0</v>
      </c>
    </row>
    <row r="63" spans="1:27" ht="15.5" x14ac:dyDescent="0.35">
      <c r="A63" s="784"/>
      <c r="B63" s="13" t="str">
        <f t="shared" si="43"/>
        <v>Ext Lighting</v>
      </c>
      <c r="C63" s="26">
        <f t="shared" si="45"/>
        <v>0</v>
      </c>
      <c r="D63" s="26">
        <f t="shared" ref="D63:AA63" si="49">((D9*0.5)+C27-D45)*D82*D97*D$2</f>
        <v>0</v>
      </c>
      <c r="E63" s="26">
        <f t="shared" si="49"/>
        <v>0</v>
      </c>
      <c r="F63" s="26">
        <f t="shared" si="49"/>
        <v>0</v>
      </c>
      <c r="G63" s="26">
        <f t="shared" si="49"/>
        <v>0</v>
      </c>
      <c r="H63" s="26">
        <f t="shared" si="49"/>
        <v>0</v>
      </c>
      <c r="I63" s="26">
        <f t="shared" si="49"/>
        <v>0</v>
      </c>
      <c r="J63" s="26">
        <f t="shared" si="49"/>
        <v>0</v>
      </c>
      <c r="K63" s="26">
        <f t="shared" si="49"/>
        <v>0</v>
      </c>
      <c r="L63" s="26">
        <f t="shared" si="49"/>
        <v>0</v>
      </c>
      <c r="M63" s="26">
        <f t="shared" si="49"/>
        <v>0</v>
      </c>
      <c r="N63" s="26">
        <f t="shared" si="49"/>
        <v>0</v>
      </c>
      <c r="O63" s="26">
        <f t="shared" si="49"/>
        <v>0</v>
      </c>
      <c r="P63" s="26">
        <f t="shared" si="49"/>
        <v>0</v>
      </c>
      <c r="Q63" s="26">
        <f t="shared" si="49"/>
        <v>0</v>
      </c>
      <c r="R63" s="26">
        <f t="shared" si="49"/>
        <v>0</v>
      </c>
      <c r="S63" s="26">
        <f t="shared" si="49"/>
        <v>0</v>
      </c>
      <c r="T63" s="26">
        <f t="shared" si="49"/>
        <v>0</v>
      </c>
      <c r="U63" s="26">
        <f t="shared" si="49"/>
        <v>0</v>
      </c>
      <c r="V63" s="26">
        <f t="shared" si="49"/>
        <v>0</v>
      </c>
      <c r="W63" s="26">
        <f t="shared" si="49"/>
        <v>0</v>
      </c>
      <c r="X63" s="26">
        <f t="shared" si="49"/>
        <v>0</v>
      </c>
      <c r="Y63" s="26">
        <f t="shared" si="49"/>
        <v>0</v>
      </c>
      <c r="Z63" s="26">
        <f t="shared" si="49"/>
        <v>0</v>
      </c>
      <c r="AA63" s="26">
        <f t="shared" si="49"/>
        <v>0</v>
      </c>
    </row>
    <row r="64" spans="1:27" ht="15.5" x14ac:dyDescent="0.35">
      <c r="A64" s="784"/>
      <c r="B64" s="13" t="str">
        <f t="shared" si="43"/>
        <v>Heating</v>
      </c>
      <c r="C64" s="26">
        <f t="shared" si="45"/>
        <v>0</v>
      </c>
      <c r="D64" s="26">
        <f t="shared" ref="D64:AA64" si="50">((D10*0.5)+C28-D46)*D83*D98*D$2</f>
        <v>0</v>
      </c>
      <c r="E64" s="26">
        <f t="shared" si="50"/>
        <v>0</v>
      </c>
      <c r="F64" s="26">
        <f t="shared" si="50"/>
        <v>0</v>
      </c>
      <c r="G64" s="26">
        <f t="shared" si="50"/>
        <v>0</v>
      </c>
      <c r="H64" s="26">
        <f t="shared" si="50"/>
        <v>0</v>
      </c>
      <c r="I64" s="26">
        <f t="shared" si="50"/>
        <v>0</v>
      </c>
      <c r="J64" s="26">
        <f t="shared" si="50"/>
        <v>0</v>
      </c>
      <c r="K64" s="26">
        <f t="shared" si="50"/>
        <v>0</v>
      </c>
      <c r="L64" s="26">
        <f t="shared" si="50"/>
        <v>0</v>
      </c>
      <c r="M64" s="26">
        <f t="shared" si="50"/>
        <v>0</v>
      </c>
      <c r="N64" s="26">
        <f t="shared" si="50"/>
        <v>0</v>
      </c>
      <c r="O64" s="26">
        <f t="shared" si="50"/>
        <v>0</v>
      </c>
      <c r="P64" s="26">
        <f t="shared" si="50"/>
        <v>0</v>
      </c>
      <c r="Q64" s="26">
        <f t="shared" si="50"/>
        <v>0</v>
      </c>
      <c r="R64" s="26">
        <f t="shared" si="50"/>
        <v>0</v>
      </c>
      <c r="S64" s="26">
        <f t="shared" si="50"/>
        <v>0</v>
      </c>
      <c r="T64" s="26">
        <f t="shared" si="50"/>
        <v>0</v>
      </c>
      <c r="U64" s="26">
        <f t="shared" si="50"/>
        <v>0</v>
      </c>
      <c r="V64" s="26">
        <f t="shared" si="50"/>
        <v>0</v>
      </c>
      <c r="W64" s="26">
        <f t="shared" si="50"/>
        <v>0</v>
      </c>
      <c r="X64" s="26">
        <f t="shared" si="50"/>
        <v>0</v>
      </c>
      <c r="Y64" s="26">
        <f t="shared" si="50"/>
        <v>0</v>
      </c>
      <c r="Z64" s="26">
        <f t="shared" si="50"/>
        <v>0</v>
      </c>
      <c r="AA64" s="26">
        <f t="shared" si="50"/>
        <v>0</v>
      </c>
    </row>
    <row r="65" spans="1:29" ht="15.5" x14ac:dyDescent="0.35">
      <c r="A65" s="784"/>
      <c r="B65" s="13" t="str">
        <f t="shared" si="43"/>
        <v>HVAC</v>
      </c>
      <c r="C65" s="26">
        <f t="shared" si="45"/>
        <v>0</v>
      </c>
      <c r="D65" s="26">
        <f t="shared" ref="D65:AA65" si="51">((D11*0.5)+C29-D47)*D84*D99*D$2</f>
        <v>0</v>
      </c>
      <c r="E65" s="26">
        <f t="shared" si="51"/>
        <v>0</v>
      </c>
      <c r="F65" s="26">
        <f t="shared" si="51"/>
        <v>0</v>
      </c>
      <c r="G65" s="26">
        <f t="shared" si="51"/>
        <v>0</v>
      </c>
      <c r="H65" s="26">
        <f t="shared" si="51"/>
        <v>0</v>
      </c>
      <c r="I65" s="26">
        <f t="shared" si="51"/>
        <v>0</v>
      </c>
      <c r="J65" s="26">
        <f t="shared" si="51"/>
        <v>0</v>
      </c>
      <c r="K65" s="26">
        <f t="shared" si="51"/>
        <v>0</v>
      </c>
      <c r="L65" s="26">
        <f t="shared" si="51"/>
        <v>0</v>
      </c>
      <c r="M65" s="26">
        <f t="shared" si="51"/>
        <v>0</v>
      </c>
      <c r="N65" s="26">
        <f t="shared" si="51"/>
        <v>0</v>
      </c>
      <c r="O65" s="26">
        <f t="shared" si="51"/>
        <v>0</v>
      </c>
      <c r="P65" s="26">
        <f t="shared" si="51"/>
        <v>0</v>
      </c>
      <c r="Q65" s="26">
        <f t="shared" si="51"/>
        <v>0</v>
      </c>
      <c r="R65" s="26">
        <f t="shared" si="51"/>
        <v>0</v>
      </c>
      <c r="S65" s="26">
        <f t="shared" si="51"/>
        <v>0</v>
      </c>
      <c r="T65" s="26">
        <f t="shared" si="51"/>
        <v>0</v>
      </c>
      <c r="U65" s="26">
        <f t="shared" si="51"/>
        <v>0</v>
      </c>
      <c r="V65" s="26">
        <f t="shared" si="51"/>
        <v>0</v>
      </c>
      <c r="W65" s="26">
        <f t="shared" si="51"/>
        <v>0</v>
      </c>
      <c r="X65" s="26">
        <f t="shared" si="51"/>
        <v>0</v>
      </c>
      <c r="Y65" s="26">
        <f t="shared" si="51"/>
        <v>0</v>
      </c>
      <c r="Z65" s="26">
        <f t="shared" si="51"/>
        <v>0</v>
      </c>
      <c r="AA65" s="26">
        <f t="shared" si="51"/>
        <v>0</v>
      </c>
    </row>
    <row r="66" spans="1:29" ht="15.5" x14ac:dyDescent="0.35">
      <c r="A66" s="784"/>
      <c r="B66" s="13" t="str">
        <f t="shared" si="43"/>
        <v>Lighting</v>
      </c>
      <c r="C66" s="26">
        <f t="shared" si="45"/>
        <v>0</v>
      </c>
      <c r="D66" s="26">
        <f t="shared" ref="D66:AA66" si="52">((D12*0.5)+C30-D48)*D85*D100*D$2</f>
        <v>0</v>
      </c>
      <c r="E66" s="26">
        <f t="shared" si="52"/>
        <v>0</v>
      </c>
      <c r="F66" s="26">
        <f t="shared" si="52"/>
        <v>0</v>
      </c>
      <c r="G66" s="26">
        <f t="shared" si="52"/>
        <v>0</v>
      </c>
      <c r="H66" s="26">
        <f t="shared" si="52"/>
        <v>0</v>
      </c>
      <c r="I66" s="26">
        <f t="shared" si="52"/>
        <v>0</v>
      </c>
      <c r="J66" s="26">
        <f t="shared" si="52"/>
        <v>0</v>
      </c>
      <c r="K66" s="26">
        <f t="shared" si="52"/>
        <v>0</v>
      </c>
      <c r="L66" s="26">
        <f t="shared" si="52"/>
        <v>0</v>
      </c>
      <c r="M66" s="26">
        <f t="shared" si="52"/>
        <v>0</v>
      </c>
      <c r="N66" s="26">
        <f t="shared" si="52"/>
        <v>0</v>
      </c>
      <c r="O66" s="26">
        <f t="shared" si="52"/>
        <v>0</v>
      </c>
      <c r="P66" s="26">
        <f t="shared" si="52"/>
        <v>0</v>
      </c>
      <c r="Q66" s="26">
        <f t="shared" si="52"/>
        <v>0</v>
      </c>
      <c r="R66" s="26">
        <f t="shared" si="52"/>
        <v>0</v>
      </c>
      <c r="S66" s="26">
        <f t="shared" si="52"/>
        <v>0</v>
      </c>
      <c r="T66" s="26">
        <f t="shared" si="52"/>
        <v>0</v>
      </c>
      <c r="U66" s="26">
        <f t="shared" si="52"/>
        <v>0</v>
      </c>
      <c r="V66" s="26">
        <f t="shared" si="52"/>
        <v>0</v>
      </c>
      <c r="W66" s="26">
        <f t="shared" si="52"/>
        <v>0</v>
      </c>
      <c r="X66" s="26">
        <f t="shared" si="52"/>
        <v>0</v>
      </c>
      <c r="Y66" s="26">
        <f t="shared" si="52"/>
        <v>0</v>
      </c>
      <c r="Z66" s="26">
        <f t="shared" si="52"/>
        <v>0</v>
      </c>
      <c r="AA66" s="26">
        <f t="shared" si="52"/>
        <v>0</v>
      </c>
    </row>
    <row r="67" spans="1:29" ht="15.5" x14ac:dyDescent="0.35">
      <c r="A67" s="784"/>
      <c r="B67" s="13" t="str">
        <f t="shared" si="43"/>
        <v>Miscellaneous</v>
      </c>
      <c r="C67" s="26">
        <f t="shared" si="45"/>
        <v>0</v>
      </c>
      <c r="D67" s="26">
        <f t="shared" ref="D67:AA67" si="53">((D13*0.5)+C31-D49)*D86*D101*D$2</f>
        <v>0</v>
      </c>
      <c r="E67" s="26">
        <f t="shared" si="53"/>
        <v>0</v>
      </c>
      <c r="F67" s="26">
        <f t="shared" si="53"/>
        <v>0</v>
      </c>
      <c r="G67" s="26">
        <f t="shared" si="53"/>
        <v>0</v>
      </c>
      <c r="H67" s="26">
        <f t="shared" si="53"/>
        <v>0</v>
      </c>
      <c r="I67" s="26">
        <f t="shared" si="53"/>
        <v>0</v>
      </c>
      <c r="J67" s="26">
        <f t="shared" si="53"/>
        <v>0</v>
      </c>
      <c r="K67" s="26">
        <f t="shared" si="53"/>
        <v>0</v>
      </c>
      <c r="L67" s="26">
        <f t="shared" si="53"/>
        <v>0</v>
      </c>
      <c r="M67" s="26">
        <f t="shared" si="53"/>
        <v>0</v>
      </c>
      <c r="N67" s="26">
        <f t="shared" si="53"/>
        <v>0</v>
      </c>
      <c r="O67" s="26">
        <f t="shared" si="53"/>
        <v>0</v>
      </c>
      <c r="P67" s="26">
        <f t="shared" si="53"/>
        <v>0</v>
      </c>
      <c r="Q67" s="26">
        <f t="shared" si="53"/>
        <v>0</v>
      </c>
      <c r="R67" s="26">
        <f t="shared" si="53"/>
        <v>0</v>
      </c>
      <c r="S67" s="26">
        <f t="shared" si="53"/>
        <v>0</v>
      </c>
      <c r="T67" s="26">
        <f t="shared" si="53"/>
        <v>0</v>
      </c>
      <c r="U67" s="26">
        <f t="shared" si="53"/>
        <v>0</v>
      </c>
      <c r="V67" s="26">
        <f t="shared" si="53"/>
        <v>0</v>
      </c>
      <c r="W67" s="26">
        <f t="shared" si="53"/>
        <v>0</v>
      </c>
      <c r="X67" s="26">
        <f t="shared" si="53"/>
        <v>0</v>
      </c>
      <c r="Y67" s="26">
        <f t="shared" si="53"/>
        <v>0</v>
      </c>
      <c r="Z67" s="26">
        <f t="shared" si="53"/>
        <v>0</v>
      </c>
      <c r="AA67" s="26">
        <f t="shared" si="53"/>
        <v>0</v>
      </c>
    </row>
    <row r="68" spans="1:29" ht="15.75" customHeight="1" x14ac:dyDescent="0.35">
      <c r="A68" s="784"/>
      <c r="B68" s="13" t="str">
        <f t="shared" si="43"/>
        <v>Motors</v>
      </c>
      <c r="C68" s="26">
        <f t="shared" si="45"/>
        <v>0</v>
      </c>
      <c r="D68" s="26">
        <f t="shared" ref="D68:AA68" si="54">((D14*0.5)+C32-D50)*D87*D102*D$2</f>
        <v>0</v>
      </c>
      <c r="E68" s="26">
        <f t="shared" si="54"/>
        <v>0</v>
      </c>
      <c r="F68" s="26">
        <f t="shared" si="54"/>
        <v>0</v>
      </c>
      <c r="G68" s="26">
        <f t="shared" si="54"/>
        <v>0</v>
      </c>
      <c r="H68" s="26">
        <f t="shared" si="54"/>
        <v>0</v>
      </c>
      <c r="I68" s="26">
        <f t="shared" si="54"/>
        <v>0</v>
      </c>
      <c r="J68" s="26">
        <f t="shared" si="54"/>
        <v>0</v>
      </c>
      <c r="K68" s="26">
        <f t="shared" si="54"/>
        <v>0</v>
      </c>
      <c r="L68" s="26">
        <f t="shared" si="54"/>
        <v>0</v>
      </c>
      <c r="M68" s="26">
        <f t="shared" si="54"/>
        <v>0</v>
      </c>
      <c r="N68" s="26">
        <f t="shared" si="54"/>
        <v>0</v>
      </c>
      <c r="O68" s="26">
        <f t="shared" si="54"/>
        <v>0</v>
      </c>
      <c r="P68" s="26">
        <f t="shared" si="54"/>
        <v>0</v>
      </c>
      <c r="Q68" s="26">
        <f t="shared" si="54"/>
        <v>0</v>
      </c>
      <c r="R68" s="26">
        <f t="shared" si="54"/>
        <v>0</v>
      </c>
      <c r="S68" s="26">
        <f t="shared" si="54"/>
        <v>0</v>
      </c>
      <c r="T68" s="26">
        <f t="shared" si="54"/>
        <v>0</v>
      </c>
      <c r="U68" s="26">
        <f t="shared" si="54"/>
        <v>0</v>
      </c>
      <c r="V68" s="26">
        <f t="shared" si="54"/>
        <v>0</v>
      </c>
      <c r="W68" s="26">
        <f t="shared" si="54"/>
        <v>0</v>
      </c>
      <c r="X68" s="26">
        <f t="shared" si="54"/>
        <v>0</v>
      </c>
      <c r="Y68" s="26">
        <f t="shared" si="54"/>
        <v>0</v>
      </c>
      <c r="Z68" s="26">
        <f t="shared" si="54"/>
        <v>0</v>
      </c>
      <c r="AA68" s="26">
        <f t="shared" si="54"/>
        <v>0</v>
      </c>
    </row>
    <row r="69" spans="1:29" ht="15.5" x14ac:dyDescent="0.35">
      <c r="A69" s="784"/>
      <c r="B69" s="13" t="str">
        <f t="shared" si="43"/>
        <v>Process</v>
      </c>
      <c r="C69" s="26">
        <f t="shared" si="45"/>
        <v>0</v>
      </c>
      <c r="D69" s="26">
        <f t="shared" ref="D69:AA69" si="55">((D15*0.5)+C33-D51)*D88*D103*D$2</f>
        <v>0</v>
      </c>
      <c r="E69" s="26">
        <f t="shared" si="55"/>
        <v>0</v>
      </c>
      <c r="F69" s="26">
        <f t="shared" si="55"/>
        <v>0</v>
      </c>
      <c r="G69" s="26">
        <f t="shared" si="55"/>
        <v>0</v>
      </c>
      <c r="H69" s="26">
        <f t="shared" si="55"/>
        <v>0</v>
      </c>
      <c r="I69" s="26">
        <f t="shared" si="55"/>
        <v>0</v>
      </c>
      <c r="J69" s="26">
        <f t="shared" si="55"/>
        <v>0</v>
      </c>
      <c r="K69" s="26">
        <f t="shared" si="55"/>
        <v>0</v>
      </c>
      <c r="L69" s="26">
        <f t="shared" si="55"/>
        <v>0</v>
      </c>
      <c r="M69" s="26">
        <f t="shared" si="55"/>
        <v>0</v>
      </c>
      <c r="N69" s="26">
        <f t="shared" si="55"/>
        <v>0</v>
      </c>
      <c r="O69" s="26">
        <f t="shared" si="55"/>
        <v>0</v>
      </c>
      <c r="P69" s="26">
        <f t="shared" si="55"/>
        <v>0</v>
      </c>
      <c r="Q69" s="26">
        <f t="shared" si="55"/>
        <v>0</v>
      </c>
      <c r="R69" s="26">
        <f t="shared" si="55"/>
        <v>0</v>
      </c>
      <c r="S69" s="26">
        <f t="shared" si="55"/>
        <v>0</v>
      </c>
      <c r="T69" s="26">
        <f t="shared" si="55"/>
        <v>0</v>
      </c>
      <c r="U69" s="26">
        <f t="shared" si="55"/>
        <v>0</v>
      </c>
      <c r="V69" s="26">
        <f t="shared" si="55"/>
        <v>0</v>
      </c>
      <c r="W69" s="26">
        <f t="shared" si="55"/>
        <v>0</v>
      </c>
      <c r="X69" s="26">
        <f t="shared" si="55"/>
        <v>0</v>
      </c>
      <c r="Y69" s="26">
        <f t="shared" si="55"/>
        <v>0</v>
      </c>
      <c r="Z69" s="26">
        <f t="shared" si="55"/>
        <v>0</v>
      </c>
      <c r="AA69" s="26">
        <f t="shared" si="55"/>
        <v>0</v>
      </c>
    </row>
    <row r="70" spans="1:29" ht="15.5" x14ac:dyDescent="0.35">
      <c r="A70" s="784"/>
      <c r="B70" s="13" t="str">
        <f t="shared" si="43"/>
        <v>Refrigeration</v>
      </c>
      <c r="C70" s="26">
        <f t="shared" si="45"/>
        <v>0</v>
      </c>
      <c r="D70" s="26">
        <f t="shared" ref="D70:AA70" si="56">((D16*0.5)+C34-D52)*D89*D104*D$2</f>
        <v>0</v>
      </c>
      <c r="E70" s="26">
        <f t="shared" si="56"/>
        <v>0</v>
      </c>
      <c r="F70" s="26">
        <f t="shared" si="56"/>
        <v>0</v>
      </c>
      <c r="G70" s="26">
        <f t="shared" si="56"/>
        <v>0</v>
      </c>
      <c r="H70" s="26">
        <f t="shared" si="56"/>
        <v>0</v>
      </c>
      <c r="I70" s="26">
        <f t="shared" si="56"/>
        <v>0</v>
      </c>
      <c r="J70" s="26">
        <f t="shared" si="56"/>
        <v>0</v>
      </c>
      <c r="K70" s="26">
        <f t="shared" si="56"/>
        <v>0</v>
      </c>
      <c r="L70" s="26">
        <f t="shared" si="56"/>
        <v>0</v>
      </c>
      <c r="M70" s="26">
        <f t="shared" si="56"/>
        <v>0</v>
      </c>
      <c r="N70" s="26">
        <f t="shared" si="56"/>
        <v>0</v>
      </c>
      <c r="O70" s="26">
        <f t="shared" si="56"/>
        <v>0</v>
      </c>
      <c r="P70" s="26">
        <f t="shared" si="56"/>
        <v>0</v>
      </c>
      <c r="Q70" s="26">
        <f t="shared" si="56"/>
        <v>0</v>
      </c>
      <c r="R70" s="26">
        <f t="shared" si="56"/>
        <v>0</v>
      </c>
      <c r="S70" s="26">
        <f t="shared" si="56"/>
        <v>0</v>
      </c>
      <c r="T70" s="26">
        <f t="shared" si="56"/>
        <v>0</v>
      </c>
      <c r="U70" s="26">
        <f t="shared" si="56"/>
        <v>0</v>
      </c>
      <c r="V70" s="26">
        <f t="shared" si="56"/>
        <v>0</v>
      </c>
      <c r="W70" s="26">
        <f t="shared" si="56"/>
        <v>0</v>
      </c>
      <c r="X70" s="26">
        <f t="shared" si="56"/>
        <v>0</v>
      </c>
      <c r="Y70" s="26">
        <f t="shared" si="56"/>
        <v>0</v>
      </c>
      <c r="Z70" s="26">
        <f t="shared" si="56"/>
        <v>0</v>
      </c>
      <c r="AA70" s="26">
        <f t="shared" si="56"/>
        <v>0</v>
      </c>
    </row>
    <row r="71" spans="1:29" ht="15.5" x14ac:dyDescent="0.35">
      <c r="A71" s="784"/>
      <c r="B71" s="13" t="str">
        <f t="shared" si="43"/>
        <v>Water Heating</v>
      </c>
      <c r="C71" s="26">
        <f t="shared" si="45"/>
        <v>0</v>
      </c>
      <c r="D71" s="26">
        <f t="shared" ref="D71:AA71" si="57">((D17*0.5)+C35-D53)*D90*D105*D$2</f>
        <v>0</v>
      </c>
      <c r="E71" s="26">
        <f t="shared" si="57"/>
        <v>0</v>
      </c>
      <c r="F71" s="26">
        <f t="shared" si="57"/>
        <v>0</v>
      </c>
      <c r="G71" s="26">
        <f t="shared" si="57"/>
        <v>0</v>
      </c>
      <c r="H71" s="26">
        <f t="shared" si="57"/>
        <v>0</v>
      </c>
      <c r="I71" s="26">
        <f t="shared" si="57"/>
        <v>0</v>
      </c>
      <c r="J71" s="26">
        <f t="shared" si="57"/>
        <v>0</v>
      </c>
      <c r="K71" s="26">
        <f t="shared" si="57"/>
        <v>0</v>
      </c>
      <c r="L71" s="26">
        <f t="shared" si="57"/>
        <v>0</v>
      </c>
      <c r="M71" s="26">
        <f t="shared" si="57"/>
        <v>0</v>
      </c>
      <c r="N71" s="26">
        <f t="shared" si="57"/>
        <v>0</v>
      </c>
      <c r="O71" s="26">
        <f t="shared" si="57"/>
        <v>0</v>
      </c>
      <c r="P71" s="26">
        <f t="shared" si="57"/>
        <v>0</v>
      </c>
      <c r="Q71" s="26">
        <f t="shared" si="57"/>
        <v>0</v>
      </c>
      <c r="R71" s="26">
        <f t="shared" si="57"/>
        <v>0</v>
      </c>
      <c r="S71" s="26">
        <f t="shared" si="57"/>
        <v>0</v>
      </c>
      <c r="T71" s="26">
        <f t="shared" si="57"/>
        <v>0</v>
      </c>
      <c r="U71" s="26">
        <f t="shared" si="57"/>
        <v>0</v>
      </c>
      <c r="V71" s="26">
        <f t="shared" si="57"/>
        <v>0</v>
      </c>
      <c r="W71" s="26">
        <f t="shared" si="57"/>
        <v>0</v>
      </c>
      <c r="X71" s="26">
        <f t="shared" si="57"/>
        <v>0</v>
      </c>
      <c r="Y71" s="26">
        <f t="shared" si="57"/>
        <v>0</v>
      </c>
      <c r="Z71" s="26">
        <f t="shared" si="57"/>
        <v>0</v>
      </c>
      <c r="AA71" s="26">
        <f t="shared" si="57"/>
        <v>0</v>
      </c>
    </row>
    <row r="72" spans="1:29" ht="15.75" customHeight="1" x14ac:dyDescent="0.35">
      <c r="A72" s="784"/>
      <c r="B72" s="13" t="str">
        <f t="shared" si="43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35">
      <c r="A73" s="784"/>
      <c r="B73" s="259" t="s">
        <v>26</v>
      </c>
      <c r="C73" s="26">
        <f>SUM(C59:C72)</f>
        <v>0</v>
      </c>
      <c r="D73" s="26">
        <f>SUM(D59:D72)</f>
        <v>0</v>
      </c>
      <c r="E73" s="26">
        <f t="shared" ref="E73:AA73" si="58">SUM(E59:E72)</f>
        <v>0</v>
      </c>
      <c r="F73" s="26">
        <f t="shared" si="58"/>
        <v>0</v>
      </c>
      <c r="G73" s="26">
        <f t="shared" si="58"/>
        <v>0</v>
      </c>
      <c r="H73" s="26">
        <f t="shared" si="58"/>
        <v>0</v>
      </c>
      <c r="I73" s="26">
        <f t="shared" si="58"/>
        <v>0</v>
      </c>
      <c r="J73" s="26">
        <f t="shared" si="58"/>
        <v>0</v>
      </c>
      <c r="K73" s="26">
        <f t="shared" si="58"/>
        <v>0</v>
      </c>
      <c r="L73" s="26">
        <f t="shared" si="58"/>
        <v>0</v>
      </c>
      <c r="M73" s="26">
        <f t="shared" si="58"/>
        <v>0</v>
      </c>
      <c r="N73" s="26">
        <f t="shared" si="58"/>
        <v>0</v>
      </c>
      <c r="O73" s="26">
        <f t="shared" si="58"/>
        <v>0</v>
      </c>
      <c r="P73" s="26">
        <f t="shared" si="58"/>
        <v>0</v>
      </c>
      <c r="Q73" s="26">
        <f t="shared" si="58"/>
        <v>0</v>
      </c>
      <c r="R73" s="26">
        <f t="shared" si="58"/>
        <v>0</v>
      </c>
      <c r="S73" s="26">
        <f t="shared" si="58"/>
        <v>0</v>
      </c>
      <c r="T73" s="26">
        <f t="shared" si="58"/>
        <v>0</v>
      </c>
      <c r="U73" s="26">
        <f t="shared" si="58"/>
        <v>0</v>
      </c>
      <c r="V73" s="26">
        <f t="shared" si="58"/>
        <v>0</v>
      </c>
      <c r="W73" s="26">
        <f t="shared" si="58"/>
        <v>0</v>
      </c>
      <c r="X73" s="26">
        <f t="shared" si="58"/>
        <v>0</v>
      </c>
      <c r="Y73" s="26">
        <f t="shared" si="58"/>
        <v>0</v>
      </c>
      <c r="Z73" s="26">
        <f t="shared" si="58"/>
        <v>0</v>
      </c>
      <c r="AA73" s="26">
        <f t="shared" si="58"/>
        <v>0</v>
      </c>
    </row>
    <row r="74" spans="1:29" ht="16.5" customHeight="1" thickBot="1" x14ac:dyDescent="0.4">
      <c r="A74" s="785"/>
      <c r="B74" s="148" t="s">
        <v>27</v>
      </c>
      <c r="C74" s="27">
        <f>C73</f>
        <v>0</v>
      </c>
      <c r="D74" s="27">
        <f>C74+D73</f>
        <v>0</v>
      </c>
      <c r="E74" s="27">
        <f t="shared" ref="E74:AA74" si="59">D74+E73</f>
        <v>0</v>
      </c>
      <c r="F74" s="27">
        <f t="shared" si="59"/>
        <v>0</v>
      </c>
      <c r="G74" s="27">
        <f t="shared" si="59"/>
        <v>0</v>
      </c>
      <c r="H74" s="27">
        <f t="shared" si="59"/>
        <v>0</v>
      </c>
      <c r="I74" s="27">
        <f t="shared" si="59"/>
        <v>0</v>
      </c>
      <c r="J74" s="27">
        <f t="shared" si="59"/>
        <v>0</v>
      </c>
      <c r="K74" s="27">
        <f t="shared" si="59"/>
        <v>0</v>
      </c>
      <c r="L74" s="27">
        <f t="shared" si="59"/>
        <v>0</v>
      </c>
      <c r="M74" s="27">
        <f t="shared" si="59"/>
        <v>0</v>
      </c>
      <c r="N74" s="27">
        <f t="shared" si="59"/>
        <v>0</v>
      </c>
      <c r="O74" s="27">
        <f t="shared" si="59"/>
        <v>0</v>
      </c>
      <c r="P74" s="27">
        <f t="shared" si="59"/>
        <v>0</v>
      </c>
      <c r="Q74" s="27">
        <f t="shared" si="59"/>
        <v>0</v>
      </c>
      <c r="R74" s="27">
        <f t="shared" si="59"/>
        <v>0</v>
      </c>
      <c r="S74" s="27">
        <f t="shared" si="59"/>
        <v>0</v>
      </c>
      <c r="T74" s="27">
        <f t="shared" si="59"/>
        <v>0</v>
      </c>
      <c r="U74" s="27">
        <f t="shared" si="59"/>
        <v>0</v>
      </c>
      <c r="V74" s="27">
        <f t="shared" si="59"/>
        <v>0</v>
      </c>
      <c r="W74" s="27">
        <f t="shared" si="59"/>
        <v>0</v>
      </c>
      <c r="X74" s="27">
        <f t="shared" si="59"/>
        <v>0</v>
      </c>
      <c r="Y74" s="27">
        <f t="shared" si="59"/>
        <v>0</v>
      </c>
      <c r="Z74" s="27">
        <f t="shared" si="59"/>
        <v>0</v>
      </c>
      <c r="AA74" s="27">
        <f t="shared" si="59"/>
        <v>0</v>
      </c>
    </row>
    <row r="75" spans="1:29" x14ac:dyDescent="0.35">
      <c r="A75" s="8"/>
      <c r="B75" s="34"/>
      <c r="C75" s="31"/>
      <c r="D75" s="36"/>
      <c r="E75" s="31"/>
      <c r="F75" s="36"/>
      <c r="G75" s="31"/>
      <c r="H75" s="36"/>
      <c r="I75" s="31"/>
      <c r="J75" s="36"/>
      <c r="K75" s="31"/>
      <c r="L75" s="36"/>
      <c r="M75" s="31"/>
      <c r="N75" s="36"/>
      <c r="O75" s="31"/>
      <c r="P75" s="36"/>
      <c r="Q75" s="31"/>
      <c r="R75" s="36"/>
      <c r="S75" s="31"/>
      <c r="T75" s="36"/>
      <c r="U75" s="31"/>
      <c r="V75" s="36"/>
      <c r="W75" s="31"/>
      <c r="X75" s="36"/>
      <c r="Y75" s="31"/>
      <c r="Z75" s="36"/>
      <c r="AA75" s="31"/>
    </row>
    <row r="76" spans="1:29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211"/>
    </row>
    <row r="77" spans="1:29" ht="16" thickBot="1" x14ac:dyDescent="0.4">
      <c r="A77" s="820" t="s">
        <v>12</v>
      </c>
      <c r="B77" s="17" t="s">
        <v>12</v>
      </c>
      <c r="C77" s="156">
        <f>C$4</f>
        <v>44562</v>
      </c>
      <c r="D77" s="156">
        <f t="shared" ref="D77:AA77" si="60">D$4</f>
        <v>44593</v>
      </c>
      <c r="E77" s="156">
        <f t="shared" si="60"/>
        <v>44621</v>
      </c>
      <c r="F77" s="156">
        <f t="shared" si="60"/>
        <v>44652</v>
      </c>
      <c r="G77" s="156">
        <f t="shared" si="60"/>
        <v>44682</v>
      </c>
      <c r="H77" s="156">
        <f t="shared" si="60"/>
        <v>44713</v>
      </c>
      <c r="I77" s="156">
        <f t="shared" si="60"/>
        <v>44743</v>
      </c>
      <c r="J77" s="156">
        <f t="shared" si="60"/>
        <v>44774</v>
      </c>
      <c r="K77" s="156">
        <f t="shared" si="60"/>
        <v>44805</v>
      </c>
      <c r="L77" s="156">
        <f t="shared" si="60"/>
        <v>44835</v>
      </c>
      <c r="M77" s="156">
        <f t="shared" si="60"/>
        <v>44866</v>
      </c>
      <c r="N77" s="156">
        <f t="shared" si="60"/>
        <v>44896</v>
      </c>
      <c r="O77" s="156">
        <f t="shared" si="60"/>
        <v>44927</v>
      </c>
      <c r="P77" s="156">
        <f t="shared" si="60"/>
        <v>44958</v>
      </c>
      <c r="Q77" s="156">
        <f t="shared" si="60"/>
        <v>44986</v>
      </c>
      <c r="R77" s="156">
        <f t="shared" si="60"/>
        <v>45017</v>
      </c>
      <c r="S77" s="156">
        <f t="shared" si="60"/>
        <v>45047</v>
      </c>
      <c r="T77" s="156">
        <f t="shared" si="60"/>
        <v>45078</v>
      </c>
      <c r="U77" s="156">
        <f t="shared" si="60"/>
        <v>45108</v>
      </c>
      <c r="V77" s="156">
        <f t="shared" si="60"/>
        <v>45139</v>
      </c>
      <c r="W77" s="156">
        <f t="shared" si="60"/>
        <v>45170</v>
      </c>
      <c r="X77" s="156">
        <f t="shared" si="60"/>
        <v>45200</v>
      </c>
      <c r="Y77" s="156">
        <f t="shared" si="60"/>
        <v>45231</v>
      </c>
      <c r="Z77" s="156">
        <f t="shared" si="60"/>
        <v>45261</v>
      </c>
      <c r="AA77" s="156">
        <f t="shared" si="60"/>
        <v>45292</v>
      </c>
      <c r="AC77" s="213" t="s">
        <v>189</v>
      </c>
    </row>
    <row r="78" spans="1:29" ht="15.75" customHeight="1" x14ac:dyDescent="0.35">
      <c r="A78" s="821"/>
      <c r="B78" s="13" t="str">
        <f>B59</f>
        <v>Air Comp</v>
      </c>
      <c r="C78" s="336">
        <f>'2M - SGS'!C78</f>
        <v>8.5109000000000004E-2</v>
      </c>
      <c r="D78" s="336">
        <f>'2M - SGS'!D78</f>
        <v>7.7715000000000006E-2</v>
      </c>
      <c r="E78" s="336">
        <f>'2M - SGS'!E78</f>
        <v>8.6136000000000004E-2</v>
      </c>
      <c r="F78" s="336">
        <f>'2M - SGS'!F78</f>
        <v>7.9796000000000006E-2</v>
      </c>
      <c r="G78" s="336">
        <f>'2M - SGS'!G78</f>
        <v>8.5334999999999994E-2</v>
      </c>
      <c r="H78" s="336">
        <f>'2M - SGS'!H78</f>
        <v>8.1994999999999998E-2</v>
      </c>
      <c r="I78" s="336">
        <f>'2M - SGS'!I78</f>
        <v>8.4098999999999993E-2</v>
      </c>
      <c r="J78" s="336">
        <f>'2M - SGS'!J78</f>
        <v>8.4198999999999996E-2</v>
      </c>
      <c r="K78" s="336">
        <f>'2M - SGS'!K78</f>
        <v>8.2512000000000002E-2</v>
      </c>
      <c r="L78" s="336">
        <f>'2M - SGS'!L78</f>
        <v>8.5277000000000006E-2</v>
      </c>
      <c r="M78" s="336">
        <f>'2M - SGS'!M78</f>
        <v>8.2588999999999996E-2</v>
      </c>
      <c r="N78" s="336">
        <f>'2M - SGS'!N78</f>
        <v>8.5237999999999994E-2</v>
      </c>
      <c r="O78" s="336">
        <f>'2M - SGS'!O78</f>
        <v>8.5109000000000004E-2</v>
      </c>
      <c r="P78" s="336">
        <f>'2M - SGS'!P78</f>
        <v>7.7715000000000006E-2</v>
      </c>
      <c r="Q78" s="336">
        <f>'2M - SGS'!Q78</f>
        <v>8.6136000000000004E-2</v>
      </c>
      <c r="R78" s="336">
        <f>'2M - SGS'!R78</f>
        <v>7.9796000000000006E-2</v>
      </c>
      <c r="S78" s="336">
        <f>'2M - SGS'!S78</f>
        <v>8.5334999999999994E-2</v>
      </c>
      <c r="T78" s="336">
        <f>'2M - SGS'!T78</f>
        <v>8.1994999999999998E-2</v>
      </c>
      <c r="U78" s="336">
        <f>'2M - SGS'!U78</f>
        <v>8.4098999999999993E-2</v>
      </c>
      <c r="V78" s="336">
        <f>'2M - SGS'!V78</f>
        <v>8.4198999999999996E-2</v>
      </c>
      <c r="W78" s="336">
        <f>'2M - SGS'!W78</f>
        <v>8.2512000000000002E-2</v>
      </c>
      <c r="X78" s="336">
        <f>'2M - SGS'!X78</f>
        <v>8.5277000000000006E-2</v>
      </c>
      <c r="Y78" s="336">
        <f>'2M - SGS'!Y78</f>
        <v>8.2588999999999996E-2</v>
      </c>
      <c r="Z78" s="336">
        <f>'2M - SGS'!Z78</f>
        <v>8.5237999999999994E-2</v>
      </c>
      <c r="AA78" s="336">
        <f>'2M - SGS'!AA78</f>
        <v>8.5109000000000004E-2</v>
      </c>
      <c r="AC78" s="229">
        <f t="shared" ref="AC78:AC90" si="61">SUM(C78:N78)</f>
        <v>1.0000000000000002</v>
      </c>
    </row>
    <row r="79" spans="1:29" ht="15.5" x14ac:dyDescent="0.35">
      <c r="A79" s="821"/>
      <c r="B79" s="13" t="str">
        <f t="shared" ref="B79:B90" si="62">B60</f>
        <v>Building Shell</v>
      </c>
      <c r="C79" s="336">
        <f>'2M - SGS'!C79</f>
        <v>0.107824</v>
      </c>
      <c r="D79" s="336">
        <f>'2M - SGS'!D79</f>
        <v>9.1051999999999994E-2</v>
      </c>
      <c r="E79" s="336">
        <f>'2M - SGS'!E79</f>
        <v>7.1135000000000004E-2</v>
      </c>
      <c r="F79" s="336">
        <f>'2M - SGS'!F79</f>
        <v>4.1179E-2</v>
      </c>
      <c r="G79" s="336">
        <f>'2M - SGS'!G79</f>
        <v>4.4423999999999998E-2</v>
      </c>
      <c r="H79" s="336">
        <f>'2M - SGS'!H79</f>
        <v>0.106128</v>
      </c>
      <c r="I79" s="336">
        <f>'2M - SGS'!I79</f>
        <v>0.14288100000000001</v>
      </c>
      <c r="J79" s="336">
        <f>'2M - SGS'!J79</f>
        <v>0.133494</v>
      </c>
      <c r="K79" s="336">
        <f>'2M - SGS'!K79</f>
        <v>5.781E-2</v>
      </c>
      <c r="L79" s="336">
        <f>'2M - SGS'!L79</f>
        <v>3.8018000000000003E-2</v>
      </c>
      <c r="M79" s="336">
        <f>'2M - SGS'!M79</f>
        <v>6.2103999999999999E-2</v>
      </c>
      <c r="N79" s="336">
        <f>'2M - SGS'!N79</f>
        <v>0.10395</v>
      </c>
      <c r="O79" s="336">
        <f>'2M - SGS'!O79</f>
        <v>0.107824</v>
      </c>
      <c r="P79" s="336">
        <f>'2M - SGS'!P79</f>
        <v>9.1051999999999994E-2</v>
      </c>
      <c r="Q79" s="336">
        <f>'2M - SGS'!Q79</f>
        <v>7.1135000000000004E-2</v>
      </c>
      <c r="R79" s="336">
        <f>'2M - SGS'!R79</f>
        <v>4.1179E-2</v>
      </c>
      <c r="S79" s="336">
        <f>'2M - SGS'!S79</f>
        <v>4.4423999999999998E-2</v>
      </c>
      <c r="T79" s="336">
        <f>'2M - SGS'!T79</f>
        <v>0.106128</v>
      </c>
      <c r="U79" s="336">
        <f>'2M - SGS'!U79</f>
        <v>0.14288100000000001</v>
      </c>
      <c r="V79" s="336">
        <f>'2M - SGS'!V79</f>
        <v>0.133494</v>
      </c>
      <c r="W79" s="336">
        <f>'2M - SGS'!W79</f>
        <v>5.781E-2</v>
      </c>
      <c r="X79" s="336">
        <f>'2M - SGS'!X79</f>
        <v>3.8018000000000003E-2</v>
      </c>
      <c r="Y79" s="336">
        <f>'2M - SGS'!Y79</f>
        <v>6.2103999999999999E-2</v>
      </c>
      <c r="Z79" s="336">
        <f>'2M - SGS'!Z79</f>
        <v>0.10395</v>
      </c>
      <c r="AA79" s="336">
        <f>'2M - SGS'!AA79</f>
        <v>0.107824</v>
      </c>
      <c r="AC79" s="229">
        <f t="shared" si="61"/>
        <v>0.99999900000000008</v>
      </c>
    </row>
    <row r="80" spans="1:29" ht="15.5" x14ac:dyDescent="0.35">
      <c r="A80" s="821"/>
      <c r="B80" s="13" t="str">
        <f t="shared" si="62"/>
        <v>Cooking</v>
      </c>
      <c r="C80" s="336">
        <f>'2M - SGS'!C80</f>
        <v>8.6096000000000006E-2</v>
      </c>
      <c r="D80" s="336">
        <f>'2M - SGS'!D80</f>
        <v>7.8608999999999998E-2</v>
      </c>
      <c r="E80" s="336">
        <f>'2M - SGS'!E80</f>
        <v>8.1547999999999995E-2</v>
      </c>
      <c r="F80" s="336">
        <f>'2M - SGS'!F80</f>
        <v>7.2947999999999999E-2</v>
      </c>
      <c r="G80" s="336">
        <f>'2M - SGS'!G80</f>
        <v>8.6277000000000006E-2</v>
      </c>
      <c r="H80" s="336">
        <f>'2M - SGS'!H80</f>
        <v>8.3294000000000007E-2</v>
      </c>
      <c r="I80" s="336">
        <f>'2M - SGS'!I80</f>
        <v>8.5859000000000005E-2</v>
      </c>
      <c r="J80" s="336">
        <f>'2M - SGS'!J80</f>
        <v>8.5885000000000003E-2</v>
      </c>
      <c r="K80" s="336">
        <f>'2M - SGS'!K80</f>
        <v>8.3474999999999994E-2</v>
      </c>
      <c r="L80" s="336">
        <f>'2M - SGS'!L80</f>
        <v>8.6262000000000005E-2</v>
      </c>
      <c r="M80" s="336">
        <f>'2M - SGS'!M80</f>
        <v>8.3496000000000001E-2</v>
      </c>
      <c r="N80" s="336">
        <f>'2M - SGS'!N80</f>
        <v>8.6250999999999994E-2</v>
      </c>
      <c r="O80" s="336">
        <f>'2M - SGS'!O80</f>
        <v>8.6096000000000006E-2</v>
      </c>
      <c r="P80" s="336">
        <f>'2M - SGS'!P80</f>
        <v>7.8608999999999998E-2</v>
      </c>
      <c r="Q80" s="336">
        <f>'2M - SGS'!Q80</f>
        <v>8.1547999999999995E-2</v>
      </c>
      <c r="R80" s="336">
        <f>'2M - SGS'!R80</f>
        <v>7.2947999999999999E-2</v>
      </c>
      <c r="S80" s="336">
        <f>'2M - SGS'!S80</f>
        <v>8.6277000000000006E-2</v>
      </c>
      <c r="T80" s="336">
        <f>'2M - SGS'!T80</f>
        <v>8.3294000000000007E-2</v>
      </c>
      <c r="U80" s="336">
        <f>'2M - SGS'!U80</f>
        <v>8.5859000000000005E-2</v>
      </c>
      <c r="V80" s="336">
        <f>'2M - SGS'!V80</f>
        <v>8.5885000000000003E-2</v>
      </c>
      <c r="W80" s="336">
        <f>'2M - SGS'!W80</f>
        <v>8.3474999999999994E-2</v>
      </c>
      <c r="X80" s="336">
        <f>'2M - SGS'!X80</f>
        <v>8.6262000000000005E-2</v>
      </c>
      <c r="Y80" s="336">
        <f>'2M - SGS'!Y80</f>
        <v>8.3496000000000001E-2</v>
      </c>
      <c r="Z80" s="336">
        <f>'2M - SGS'!Z80</f>
        <v>8.6250999999999994E-2</v>
      </c>
      <c r="AA80" s="336">
        <f>'2M - SGS'!AA80</f>
        <v>8.6096000000000006E-2</v>
      </c>
      <c r="AC80" s="229">
        <f t="shared" si="61"/>
        <v>0.99999999999999989</v>
      </c>
    </row>
    <row r="81" spans="1:29" ht="15.5" x14ac:dyDescent="0.35">
      <c r="A81" s="821"/>
      <c r="B81" s="13" t="str">
        <f t="shared" si="62"/>
        <v>Cooling</v>
      </c>
      <c r="C81" s="336">
        <f>'2M - SGS'!C81</f>
        <v>6.0000000000000002E-6</v>
      </c>
      <c r="D81" s="336">
        <f>'2M - SGS'!D81</f>
        <v>2.4699999999999999E-4</v>
      </c>
      <c r="E81" s="336">
        <f>'2M - SGS'!E81</f>
        <v>7.2360000000000002E-3</v>
      </c>
      <c r="F81" s="336">
        <f>'2M - SGS'!F81</f>
        <v>2.1690999999999998E-2</v>
      </c>
      <c r="G81" s="336">
        <f>'2M - SGS'!G81</f>
        <v>6.2979999999999994E-2</v>
      </c>
      <c r="H81" s="336">
        <f>'2M - SGS'!H81</f>
        <v>0.21317</v>
      </c>
      <c r="I81" s="336">
        <f>'2M - SGS'!I81</f>
        <v>0.29002899999999998</v>
      </c>
      <c r="J81" s="336">
        <f>'2M - SGS'!J81</f>
        <v>0.270206</v>
      </c>
      <c r="K81" s="336">
        <f>'2M - SGS'!K81</f>
        <v>0.108695</v>
      </c>
      <c r="L81" s="336">
        <f>'2M - SGS'!L81</f>
        <v>1.9643000000000001E-2</v>
      </c>
      <c r="M81" s="336">
        <f>'2M - SGS'!M81</f>
        <v>6.0299999999999998E-3</v>
      </c>
      <c r="N81" s="336">
        <f>'2M - SGS'!N81</f>
        <v>6.3999999999999997E-5</v>
      </c>
      <c r="O81" s="336">
        <f>'2M - SGS'!O81</f>
        <v>6.0000000000000002E-6</v>
      </c>
      <c r="P81" s="336">
        <f>'2M - SGS'!P81</f>
        <v>2.4699999999999999E-4</v>
      </c>
      <c r="Q81" s="336">
        <f>'2M - SGS'!Q81</f>
        <v>7.2360000000000002E-3</v>
      </c>
      <c r="R81" s="336">
        <f>'2M - SGS'!R81</f>
        <v>2.1690999999999998E-2</v>
      </c>
      <c r="S81" s="336">
        <f>'2M - SGS'!S81</f>
        <v>6.2979999999999994E-2</v>
      </c>
      <c r="T81" s="336">
        <f>'2M - SGS'!T81</f>
        <v>0.21317</v>
      </c>
      <c r="U81" s="336">
        <f>'2M - SGS'!U81</f>
        <v>0.29002899999999998</v>
      </c>
      <c r="V81" s="336">
        <f>'2M - SGS'!V81</f>
        <v>0.270206</v>
      </c>
      <c r="W81" s="336">
        <f>'2M - SGS'!W81</f>
        <v>0.108695</v>
      </c>
      <c r="X81" s="336">
        <f>'2M - SGS'!X81</f>
        <v>1.9643000000000001E-2</v>
      </c>
      <c r="Y81" s="336">
        <f>'2M - SGS'!Y81</f>
        <v>6.0299999999999998E-3</v>
      </c>
      <c r="Z81" s="336">
        <f>'2M - SGS'!Z81</f>
        <v>6.3999999999999997E-5</v>
      </c>
      <c r="AA81" s="336">
        <f>'2M - SGS'!AA81</f>
        <v>6.0000000000000002E-6</v>
      </c>
      <c r="AC81" s="229">
        <f t="shared" si="61"/>
        <v>0.9999969999999998</v>
      </c>
    </row>
    <row r="82" spans="1:29" ht="15.5" x14ac:dyDescent="0.35">
      <c r="A82" s="821"/>
      <c r="B82" s="13" t="str">
        <f t="shared" si="62"/>
        <v>Ext Lighting</v>
      </c>
      <c r="C82" s="336">
        <f>'2M - SGS'!C82</f>
        <v>0.106265</v>
      </c>
      <c r="D82" s="336">
        <f>'2M - SGS'!D82</f>
        <v>8.2161999999999999E-2</v>
      </c>
      <c r="E82" s="336">
        <f>'2M - SGS'!E82</f>
        <v>7.0887000000000006E-2</v>
      </c>
      <c r="F82" s="336">
        <f>'2M - SGS'!F82</f>
        <v>6.8145999999999998E-2</v>
      </c>
      <c r="G82" s="336">
        <f>'2M - SGS'!G82</f>
        <v>8.1852999999999995E-2</v>
      </c>
      <c r="H82" s="336">
        <f>'2M - SGS'!H82</f>
        <v>6.7163E-2</v>
      </c>
      <c r="I82" s="336">
        <f>'2M - SGS'!I82</f>
        <v>8.6751999999999996E-2</v>
      </c>
      <c r="J82" s="336">
        <f>'2M - SGS'!J82</f>
        <v>6.9401000000000004E-2</v>
      </c>
      <c r="K82" s="336">
        <f>'2M - SGS'!K82</f>
        <v>8.2907999999999996E-2</v>
      </c>
      <c r="L82" s="336">
        <f>'2M - SGS'!L82</f>
        <v>0.100507</v>
      </c>
      <c r="M82" s="336">
        <f>'2M - SGS'!M82</f>
        <v>8.7251999999999996E-2</v>
      </c>
      <c r="N82" s="336">
        <f>'2M - SGS'!N82</f>
        <v>9.6703999999999998E-2</v>
      </c>
      <c r="O82" s="336">
        <f>'2M - SGS'!O82</f>
        <v>0.106265</v>
      </c>
      <c r="P82" s="336">
        <f>'2M - SGS'!P82</f>
        <v>8.2161999999999999E-2</v>
      </c>
      <c r="Q82" s="336">
        <f>'2M - SGS'!Q82</f>
        <v>7.0887000000000006E-2</v>
      </c>
      <c r="R82" s="336">
        <f>'2M - SGS'!R82</f>
        <v>6.8145999999999998E-2</v>
      </c>
      <c r="S82" s="336">
        <f>'2M - SGS'!S82</f>
        <v>8.1852999999999995E-2</v>
      </c>
      <c r="T82" s="336">
        <f>'2M - SGS'!T82</f>
        <v>6.7163E-2</v>
      </c>
      <c r="U82" s="336">
        <f>'2M - SGS'!U82</f>
        <v>8.6751999999999996E-2</v>
      </c>
      <c r="V82" s="336">
        <f>'2M - SGS'!V82</f>
        <v>6.9401000000000004E-2</v>
      </c>
      <c r="W82" s="336">
        <f>'2M - SGS'!W82</f>
        <v>8.2907999999999996E-2</v>
      </c>
      <c r="X82" s="336">
        <f>'2M - SGS'!X82</f>
        <v>0.100507</v>
      </c>
      <c r="Y82" s="336">
        <f>'2M - SGS'!Y82</f>
        <v>8.7251999999999996E-2</v>
      </c>
      <c r="Z82" s="336">
        <f>'2M - SGS'!Z82</f>
        <v>9.6703999999999998E-2</v>
      </c>
      <c r="AA82" s="336">
        <f>'2M - SGS'!AA82</f>
        <v>0.106265</v>
      </c>
      <c r="AC82" s="229">
        <f t="shared" si="61"/>
        <v>1</v>
      </c>
    </row>
    <row r="83" spans="1:29" ht="15.5" x14ac:dyDescent="0.35">
      <c r="A83" s="821"/>
      <c r="B83" s="13" t="str">
        <f t="shared" si="62"/>
        <v>Heating</v>
      </c>
      <c r="C83" s="336">
        <f>'2M - SGS'!C83</f>
        <v>0.210397</v>
      </c>
      <c r="D83" s="336">
        <f>'2M - SGS'!D83</f>
        <v>0.17743600000000001</v>
      </c>
      <c r="E83" s="336">
        <f>'2M - SGS'!E83</f>
        <v>0.13192400000000001</v>
      </c>
      <c r="F83" s="336">
        <f>'2M - SGS'!F83</f>
        <v>5.9718E-2</v>
      </c>
      <c r="G83" s="336">
        <f>'2M - SGS'!G83</f>
        <v>2.6769000000000001E-2</v>
      </c>
      <c r="H83" s="336">
        <f>'2M - SGS'!H83</f>
        <v>4.2950000000000002E-3</v>
      </c>
      <c r="I83" s="336">
        <f>'2M - SGS'!I83</f>
        <v>2.895E-3</v>
      </c>
      <c r="J83" s="336">
        <f>'2M - SGS'!J83</f>
        <v>3.4320000000000002E-3</v>
      </c>
      <c r="K83" s="336">
        <f>'2M - SGS'!K83</f>
        <v>9.4020000000000006E-3</v>
      </c>
      <c r="L83" s="336">
        <f>'2M - SGS'!L83</f>
        <v>5.5496999999999998E-2</v>
      </c>
      <c r="M83" s="336">
        <f>'2M - SGS'!M83</f>
        <v>0.115452</v>
      </c>
      <c r="N83" s="336">
        <f>'2M - SGS'!N83</f>
        <v>0.20278099999999999</v>
      </c>
      <c r="O83" s="336">
        <f>'2M - SGS'!O83</f>
        <v>0.210397</v>
      </c>
      <c r="P83" s="336">
        <f>'2M - SGS'!P83</f>
        <v>0.17743600000000001</v>
      </c>
      <c r="Q83" s="336">
        <f>'2M - SGS'!Q83</f>
        <v>0.13192400000000001</v>
      </c>
      <c r="R83" s="336">
        <f>'2M - SGS'!R83</f>
        <v>5.9718E-2</v>
      </c>
      <c r="S83" s="336">
        <f>'2M - SGS'!S83</f>
        <v>2.6769000000000001E-2</v>
      </c>
      <c r="T83" s="336">
        <f>'2M - SGS'!T83</f>
        <v>4.2950000000000002E-3</v>
      </c>
      <c r="U83" s="336">
        <f>'2M - SGS'!U83</f>
        <v>2.895E-3</v>
      </c>
      <c r="V83" s="336">
        <f>'2M - SGS'!V83</f>
        <v>3.4320000000000002E-3</v>
      </c>
      <c r="W83" s="336">
        <f>'2M - SGS'!W83</f>
        <v>9.4020000000000006E-3</v>
      </c>
      <c r="X83" s="336">
        <f>'2M - SGS'!X83</f>
        <v>5.5496999999999998E-2</v>
      </c>
      <c r="Y83" s="336">
        <f>'2M - SGS'!Y83</f>
        <v>0.115452</v>
      </c>
      <c r="Z83" s="336">
        <f>'2M - SGS'!Z83</f>
        <v>0.20278099999999999</v>
      </c>
      <c r="AA83" s="336">
        <f>'2M - SGS'!AA83</f>
        <v>0.210397</v>
      </c>
      <c r="AC83" s="229">
        <f t="shared" si="61"/>
        <v>0.99999800000000016</v>
      </c>
    </row>
    <row r="84" spans="1:29" ht="15.5" x14ac:dyDescent="0.35">
      <c r="A84" s="821"/>
      <c r="B84" s="13" t="str">
        <f t="shared" si="62"/>
        <v>HVAC</v>
      </c>
      <c r="C84" s="336">
        <f>'2M - SGS'!C84</f>
        <v>0.107824</v>
      </c>
      <c r="D84" s="336">
        <f>'2M - SGS'!D84</f>
        <v>9.1051999999999994E-2</v>
      </c>
      <c r="E84" s="336">
        <f>'2M - SGS'!E84</f>
        <v>7.1135000000000004E-2</v>
      </c>
      <c r="F84" s="336">
        <f>'2M - SGS'!F84</f>
        <v>4.1179E-2</v>
      </c>
      <c r="G84" s="336">
        <f>'2M - SGS'!G84</f>
        <v>4.4423999999999998E-2</v>
      </c>
      <c r="H84" s="336">
        <f>'2M - SGS'!H84</f>
        <v>0.106128</v>
      </c>
      <c r="I84" s="336">
        <f>'2M - SGS'!I84</f>
        <v>0.14288100000000001</v>
      </c>
      <c r="J84" s="336">
        <f>'2M - SGS'!J84</f>
        <v>0.133494</v>
      </c>
      <c r="K84" s="336">
        <f>'2M - SGS'!K84</f>
        <v>5.781E-2</v>
      </c>
      <c r="L84" s="336">
        <f>'2M - SGS'!L84</f>
        <v>3.8018000000000003E-2</v>
      </c>
      <c r="M84" s="336">
        <f>'2M - SGS'!M84</f>
        <v>6.2103999999999999E-2</v>
      </c>
      <c r="N84" s="336">
        <f>'2M - SGS'!N84</f>
        <v>0.10395</v>
      </c>
      <c r="O84" s="336">
        <f>'2M - SGS'!O84</f>
        <v>0.107824</v>
      </c>
      <c r="P84" s="336">
        <f>'2M - SGS'!P84</f>
        <v>9.1051999999999994E-2</v>
      </c>
      <c r="Q84" s="336">
        <f>'2M - SGS'!Q84</f>
        <v>7.1135000000000004E-2</v>
      </c>
      <c r="R84" s="336">
        <f>'2M - SGS'!R84</f>
        <v>4.1179E-2</v>
      </c>
      <c r="S84" s="336">
        <f>'2M - SGS'!S84</f>
        <v>4.4423999999999998E-2</v>
      </c>
      <c r="T84" s="336">
        <f>'2M - SGS'!T84</f>
        <v>0.106128</v>
      </c>
      <c r="U84" s="336">
        <f>'2M - SGS'!U84</f>
        <v>0.14288100000000001</v>
      </c>
      <c r="V84" s="336">
        <f>'2M - SGS'!V84</f>
        <v>0.133494</v>
      </c>
      <c r="W84" s="336">
        <f>'2M - SGS'!W84</f>
        <v>5.781E-2</v>
      </c>
      <c r="X84" s="336">
        <f>'2M - SGS'!X84</f>
        <v>3.8018000000000003E-2</v>
      </c>
      <c r="Y84" s="336">
        <f>'2M - SGS'!Y84</f>
        <v>6.2103999999999999E-2</v>
      </c>
      <c r="Z84" s="336">
        <f>'2M - SGS'!Z84</f>
        <v>0.10395</v>
      </c>
      <c r="AA84" s="336">
        <f>'2M - SGS'!AA84</f>
        <v>0.107824</v>
      </c>
      <c r="AC84" s="229">
        <f t="shared" si="61"/>
        <v>0.99999900000000008</v>
      </c>
    </row>
    <row r="85" spans="1:29" ht="15.5" x14ac:dyDescent="0.35">
      <c r="A85" s="821"/>
      <c r="B85" s="13" t="str">
        <f t="shared" si="62"/>
        <v>Lighting</v>
      </c>
      <c r="C85" s="336">
        <f>'2M - SGS'!C85</f>
        <v>9.3563999999999994E-2</v>
      </c>
      <c r="D85" s="336">
        <f>'2M - SGS'!D85</f>
        <v>7.2162000000000004E-2</v>
      </c>
      <c r="E85" s="336">
        <f>'2M - SGS'!E85</f>
        <v>7.8372999999999998E-2</v>
      </c>
      <c r="F85" s="336">
        <f>'2M - SGS'!F85</f>
        <v>7.6534000000000005E-2</v>
      </c>
      <c r="G85" s="336">
        <f>'2M - SGS'!G85</f>
        <v>9.4246999999999997E-2</v>
      </c>
      <c r="H85" s="336">
        <f>'2M - SGS'!H85</f>
        <v>7.5599E-2</v>
      </c>
      <c r="I85" s="336">
        <f>'2M - SGS'!I85</f>
        <v>9.6199999999999994E-2</v>
      </c>
      <c r="J85" s="336">
        <f>'2M - SGS'!J85</f>
        <v>7.7077999999999994E-2</v>
      </c>
      <c r="K85" s="336">
        <f>'2M - SGS'!K85</f>
        <v>8.1374000000000002E-2</v>
      </c>
      <c r="L85" s="336">
        <f>'2M - SGS'!L85</f>
        <v>9.4072000000000003E-2</v>
      </c>
      <c r="M85" s="336">
        <f>'2M - SGS'!M85</f>
        <v>7.6706999999999997E-2</v>
      </c>
      <c r="N85" s="336">
        <f>'2M - SGS'!N85</f>
        <v>8.4089999999999998E-2</v>
      </c>
      <c r="O85" s="336">
        <f>'2M - SGS'!O85</f>
        <v>9.3563999999999994E-2</v>
      </c>
      <c r="P85" s="336">
        <f>'2M - SGS'!P85</f>
        <v>7.2162000000000004E-2</v>
      </c>
      <c r="Q85" s="336">
        <f>'2M - SGS'!Q85</f>
        <v>7.8372999999999998E-2</v>
      </c>
      <c r="R85" s="336">
        <f>'2M - SGS'!R85</f>
        <v>7.6534000000000005E-2</v>
      </c>
      <c r="S85" s="336">
        <f>'2M - SGS'!S85</f>
        <v>9.4246999999999997E-2</v>
      </c>
      <c r="T85" s="336">
        <f>'2M - SGS'!T85</f>
        <v>7.5599E-2</v>
      </c>
      <c r="U85" s="336">
        <f>'2M - SGS'!U85</f>
        <v>9.6199999999999994E-2</v>
      </c>
      <c r="V85" s="336">
        <f>'2M - SGS'!V85</f>
        <v>7.7077999999999994E-2</v>
      </c>
      <c r="W85" s="336">
        <f>'2M - SGS'!W85</f>
        <v>8.1374000000000002E-2</v>
      </c>
      <c r="X85" s="336">
        <f>'2M - SGS'!X85</f>
        <v>9.4072000000000003E-2</v>
      </c>
      <c r="Y85" s="336">
        <f>'2M - SGS'!Y85</f>
        <v>7.6706999999999997E-2</v>
      </c>
      <c r="Z85" s="336">
        <f>'2M - SGS'!Z85</f>
        <v>8.4089999999999998E-2</v>
      </c>
      <c r="AA85" s="336">
        <f>'2M - SGS'!AA85</f>
        <v>9.3563999999999994E-2</v>
      </c>
      <c r="AC85" s="229">
        <f t="shared" si="61"/>
        <v>1</v>
      </c>
    </row>
    <row r="86" spans="1:29" ht="15.5" x14ac:dyDescent="0.35">
      <c r="A86" s="821"/>
      <c r="B86" s="13" t="str">
        <f t="shared" si="62"/>
        <v>Miscellaneous</v>
      </c>
      <c r="C86" s="336">
        <f>'2M - SGS'!C86</f>
        <v>8.5109000000000004E-2</v>
      </c>
      <c r="D86" s="336">
        <f>'2M - SGS'!D86</f>
        <v>7.7715000000000006E-2</v>
      </c>
      <c r="E86" s="336">
        <f>'2M - SGS'!E86</f>
        <v>8.6136000000000004E-2</v>
      </c>
      <c r="F86" s="336">
        <f>'2M - SGS'!F86</f>
        <v>7.9796000000000006E-2</v>
      </c>
      <c r="G86" s="336">
        <f>'2M - SGS'!G86</f>
        <v>8.5334999999999994E-2</v>
      </c>
      <c r="H86" s="336">
        <f>'2M - SGS'!H86</f>
        <v>8.1994999999999998E-2</v>
      </c>
      <c r="I86" s="336">
        <f>'2M - SGS'!I86</f>
        <v>8.4098999999999993E-2</v>
      </c>
      <c r="J86" s="336">
        <f>'2M - SGS'!J86</f>
        <v>8.4198999999999996E-2</v>
      </c>
      <c r="K86" s="336">
        <f>'2M - SGS'!K86</f>
        <v>8.2512000000000002E-2</v>
      </c>
      <c r="L86" s="336">
        <f>'2M - SGS'!L86</f>
        <v>8.5277000000000006E-2</v>
      </c>
      <c r="M86" s="336">
        <f>'2M - SGS'!M86</f>
        <v>8.2588999999999996E-2</v>
      </c>
      <c r="N86" s="336">
        <f>'2M - SGS'!N86</f>
        <v>8.5237999999999994E-2</v>
      </c>
      <c r="O86" s="336">
        <f>'2M - SGS'!O86</f>
        <v>8.5109000000000004E-2</v>
      </c>
      <c r="P86" s="336">
        <f>'2M - SGS'!P86</f>
        <v>7.7715000000000006E-2</v>
      </c>
      <c r="Q86" s="336">
        <f>'2M - SGS'!Q86</f>
        <v>8.6136000000000004E-2</v>
      </c>
      <c r="R86" s="336">
        <f>'2M - SGS'!R86</f>
        <v>7.9796000000000006E-2</v>
      </c>
      <c r="S86" s="336">
        <f>'2M - SGS'!S86</f>
        <v>8.5334999999999994E-2</v>
      </c>
      <c r="T86" s="336">
        <f>'2M - SGS'!T86</f>
        <v>8.1994999999999998E-2</v>
      </c>
      <c r="U86" s="336">
        <f>'2M - SGS'!U86</f>
        <v>8.4098999999999993E-2</v>
      </c>
      <c r="V86" s="336">
        <f>'2M - SGS'!V86</f>
        <v>8.4198999999999996E-2</v>
      </c>
      <c r="W86" s="336">
        <f>'2M - SGS'!W86</f>
        <v>8.2512000000000002E-2</v>
      </c>
      <c r="X86" s="336">
        <f>'2M - SGS'!X86</f>
        <v>8.5277000000000006E-2</v>
      </c>
      <c r="Y86" s="336">
        <f>'2M - SGS'!Y86</f>
        <v>8.2588999999999996E-2</v>
      </c>
      <c r="Z86" s="336">
        <f>'2M - SGS'!Z86</f>
        <v>8.5237999999999994E-2</v>
      </c>
      <c r="AA86" s="336">
        <f>'2M - SGS'!AA86</f>
        <v>8.5109000000000004E-2</v>
      </c>
      <c r="AC86" s="229">
        <f t="shared" si="61"/>
        <v>1.0000000000000002</v>
      </c>
    </row>
    <row r="87" spans="1:29" ht="15.5" x14ac:dyDescent="0.35">
      <c r="A87" s="821"/>
      <c r="B87" s="13" t="str">
        <f t="shared" si="62"/>
        <v>Motors</v>
      </c>
      <c r="C87" s="336">
        <f>'2M - SGS'!C87</f>
        <v>8.5109000000000004E-2</v>
      </c>
      <c r="D87" s="336">
        <f>'2M - SGS'!D87</f>
        <v>7.7715000000000006E-2</v>
      </c>
      <c r="E87" s="336">
        <f>'2M - SGS'!E87</f>
        <v>8.6136000000000004E-2</v>
      </c>
      <c r="F87" s="336">
        <f>'2M - SGS'!F87</f>
        <v>7.9796000000000006E-2</v>
      </c>
      <c r="G87" s="336">
        <f>'2M - SGS'!G87</f>
        <v>8.5334999999999994E-2</v>
      </c>
      <c r="H87" s="336">
        <f>'2M - SGS'!H87</f>
        <v>8.1994999999999998E-2</v>
      </c>
      <c r="I87" s="336">
        <f>'2M - SGS'!I87</f>
        <v>8.4098999999999993E-2</v>
      </c>
      <c r="J87" s="336">
        <f>'2M - SGS'!J87</f>
        <v>8.4198999999999996E-2</v>
      </c>
      <c r="K87" s="336">
        <f>'2M - SGS'!K87</f>
        <v>8.2512000000000002E-2</v>
      </c>
      <c r="L87" s="336">
        <f>'2M - SGS'!L87</f>
        <v>8.5277000000000006E-2</v>
      </c>
      <c r="M87" s="336">
        <f>'2M - SGS'!M87</f>
        <v>8.2588999999999996E-2</v>
      </c>
      <c r="N87" s="336">
        <f>'2M - SGS'!N87</f>
        <v>8.5237999999999994E-2</v>
      </c>
      <c r="O87" s="336">
        <f>'2M - SGS'!O87</f>
        <v>8.5109000000000004E-2</v>
      </c>
      <c r="P87" s="336">
        <f>'2M - SGS'!P87</f>
        <v>7.7715000000000006E-2</v>
      </c>
      <c r="Q87" s="336">
        <f>'2M - SGS'!Q87</f>
        <v>8.6136000000000004E-2</v>
      </c>
      <c r="R87" s="336">
        <f>'2M - SGS'!R87</f>
        <v>7.9796000000000006E-2</v>
      </c>
      <c r="S87" s="336">
        <f>'2M - SGS'!S87</f>
        <v>8.5334999999999994E-2</v>
      </c>
      <c r="T87" s="336">
        <f>'2M - SGS'!T87</f>
        <v>8.1994999999999998E-2</v>
      </c>
      <c r="U87" s="336">
        <f>'2M - SGS'!U87</f>
        <v>8.4098999999999993E-2</v>
      </c>
      <c r="V87" s="336">
        <f>'2M - SGS'!V87</f>
        <v>8.4198999999999996E-2</v>
      </c>
      <c r="W87" s="336">
        <f>'2M - SGS'!W87</f>
        <v>8.2512000000000002E-2</v>
      </c>
      <c r="X87" s="336">
        <f>'2M - SGS'!X87</f>
        <v>8.5277000000000006E-2</v>
      </c>
      <c r="Y87" s="336">
        <f>'2M - SGS'!Y87</f>
        <v>8.2588999999999996E-2</v>
      </c>
      <c r="Z87" s="336">
        <f>'2M - SGS'!Z87</f>
        <v>8.5237999999999994E-2</v>
      </c>
      <c r="AA87" s="336">
        <f>'2M - SGS'!AA87</f>
        <v>8.5109000000000004E-2</v>
      </c>
      <c r="AC87" s="229">
        <f t="shared" si="61"/>
        <v>1.0000000000000002</v>
      </c>
    </row>
    <row r="88" spans="1:29" ht="15.5" x14ac:dyDescent="0.35">
      <c r="A88" s="821"/>
      <c r="B88" s="13" t="str">
        <f t="shared" si="62"/>
        <v>Process</v>
      </c>
      <c r="C88" s="336">
        <f>'2M - SGS'!C88</f>
        <v>8.5109000000000004E-2</v>
      </c>
      <c r="D88" s="336">
        <f>'2M - SGS'!D88</f>
        <v>7.7715000000000006E-2</v>
      </c>
      <c r="E88" s="336">
        <f>'2M - SGS'!E88</f>
        <v>8.6136000000000004E-2</v>
      </c>
      <c r="F88" s="336">
        <f>'2M - SGS'!F88</f>
        <v>7.9796000000000006E-2</v>
      </c>
      <c r="G88" s="336">
        <f>'2M - SGS'!G88</f>
        <v>8.5334999999999994E-2</v>
      </c>
      <c r="H88" s="336">
        <f>'2M - SGS'!H88</f>
        <v>8.1994999999999998E-2</v>
      </c>
      <c r="I88" s="336">
        <f>'2M - SGS'!I88</f>
        <v>8.4098999999999993E-2</v>
      </c>
      <c r="J88" s="336">
        <f>'2M - SGS'!J88</f>
        <v>8.4198999999999996E-2</v>
      </c>
      <c r="K88" s="336">
        <f>'2M - SGS'!K88</f>
        <v>8.2512000000000002E-2</v>
      </c>
      <c r="L88" s="336">
        <f>'2M - SGS'!L88</f>
        <v>8.5277000000000006E-2</v>
      </c>
      <c r="M88" s="336">
        <f>'2M - SGS'!M88</f>
        <v>8.2588999999999996E-2</v>
      </c>
      <c r="N88" s="336">
        <f>'2M - SGS'!N88</f>
        <v>8.5237999999999994E-2</v>
      </c>
      <c r="O88" s="336">
        <f>'2M - SGS'!O88</f>
        <v>8.5109000000000004E-2</v>
      </c>
      <c r="P88" s="336">
        <f>'2M - SGS'!P88</f>
        <v>7.7715000000000006E-2</v>
      </c>
      <c r="Q88" s="336">
        <f>'2M - SGS'!Q88</f>
        <v>8.6136000000000004E-2</v>
      </c>
      <c r="R88" s="336">
        <f>'2M - SGS'!R88</f>
        <v>7.9796000000000006E-2</v>
      </c>
      <c r="S88" s="336">
        <f>'2M - SGS'!S88</f>
        <v>8.5334999999999994E-2</v>
      </c>
      <c r="T88" s="336">
        <f>'2M - SGS'!T88</f>
        <v>8.1994999999999998E-2</v>
      </c>
      <c r="U88" s="336">
        <f>'2M - SGS'!U88</f>
        <v>8.4098999999999993E-2</v>
      </c>
      <c r="V88" s="336">
        <f>'2M - SGS'!V88</f>
        <v>8.4198999999999996E-2</v>
      </c>
      <c r="W88" s="336">
        <f>'2M - SGS'!W88</f>
        <v>8.2512000000000002E-2</v>
      </c>
      <c r="X88" s="336">
        <f>'2M - SGS'!X88</f>
        <v>8.5277000000000006E-2</v>
      </c>
      <c r="Y88" s="336">
        <f>'2M - SGS'!Y88</f>
        <v>8.2588999999999996E-2</v>
      </c>
      <c r="Z88" s="336">
        <f>'2M - SGS'!Z88</f>
        <v>8.5237999999999994E-2</v>
      </c>
      <c r="AA88" s="336">
        <f>'2M - SGS'!AA88</f>
        <v>8.5109000000000004E-2</v>
      </c>
      <c r="AC88" s="229">
        <f t="shared" si="61"/>
        <v>1.0000000000000002</v>
      </c>
    </row>
    <row r="89" spans="1:29" ht="15.5" x14ac:dyDescent="0.35">
      <c r="A89" s="821"/>
      <c r="B89" s="13" t="str">
        <f t="shared" si="62"/>
        <v>Refrigeration</v>
      </c>
      <c r="C89" s="336">
        <f>'2M - SGS'!C89</f>
        <v>8.3486000000000005E-2</v>
      </c>
      <c r="D89" s="336">
        <f>'2M - SGS'!D89</f>
        <v>7.6158000000000003E-2</v>
      </c>
      <c r="E89" s="336">
        <f>'2M - SGS'!E89</f>
        <v>8.3346000000000003E-2</v>
      </c>
      <c r="F89" s="336">
        <f>'2M - SGS'!F89</f>
        <v>8.0782999999999994E-2</v>
      </c>
      <c r="G89" s="336">
        <f>'2M - SGS'!G89</f>
        <v>8.5133E-2</v>
      </c>
      <c r="H89" s="336">
        <f>'2M - SGS'!H89</f>
        <v>8.4294999999999995E-2</v>
      </c>
      <c r="I89" s="336">
        <f>'2M - SGS'!I89</f>
        <v>8.7456999999999993E-2</v>
      </c>
      <c r="J89" s="336">
        <f>'2M - SGS'!J89</f>
        <v>8.7230000000000002E-2</v>
      </c>
      <c r="K89" s="336">
        <f>'2M - SGS'!K89</f>
        <v>8.3319000000000004E-2</v>
      </c>
      <c r="L89" s="336">
        <f>'2M - SGS'!L89</f>
        <v>8.4562999999999999E-2</v>
      </c>
      <c r="M89" s="336">
        <f>'2M - SGS'!M89</f>
        <v>8.1112000000000004E-2</v>
      </c>
      <c r="N89" s="336">
        <f>'2M - SGS'!N89</f>
        <v>8.3118999999999998E-2</v>
      </c>
      <c r="O89" s="336">
        <f>'2M - SGS'!O89</f>
        <v>8.3486000000000005E-2</v>
      </c>
      <c r="P89" s="336">
        <f>'2M - SGS'!P89</f>
        <v>7.6158000000000003E-2</v>
      </c>
      <c r="Q89" s="336">
        <f>'2M - SGS'!Q89</f>
        <v>8.3346000000000003E-2</v>
      </c>
      <c r="R89" s="336">
        <f>'2M - SGS'!R89</f>
        <v>8.0782999999999994E-2</v>
      </c>
      <c r="S89" s="336">
        <f>'2M - SGS'!S89</f>
        <v>8.5133E-2</v>
      </c>
      <c r="T89" s="336">
        <f>'2M - SGS'!T89</f>
        <v>8.4294999999999995E-2</v>
      </c>
      <c r="U89" s="336">
        <f>'2M - SGS'!U89</f>
        <v>8.7456999999999993E-2</v>
      </c>
      <c r="V89" s="336">
        <f>'2M - SGS'!V89</f>
        <v>8.7230000000000002E-2</v>
      </c>
      <c r="W89" s="336">
        <f>'2M - SGS'!W89</f>
        <v>8.3319000000000004E-2</v>
      </c>
      <c r="X89" s="336">
        <f>'2M - SGS'!X89</f>
        <v>8.4562999999999999E-2</v>
      </c>
      <c r="Y89" s="336">
        <f>'2M - SGS'!Y89</f>
        <v>8.1112000000000004E-2</v>
      </c>
      <c r="Z89" s="336">
        <f>'2M - SGS'!Z89</f>
        <v>8.3118999999999998E-2</v>
      </c>
      <c r="AA89" s="336">
        <f>'2M - SGS'!AA89</f>
        <v>8.3486000000000005E-2</v>
      </c>
      <c r="AC89" s="229">
        <f t="shared" si="61"/>
        <v>1.0000010000000001</v>
      </c>
    </row>
    <row r="90" spans="1:29" ht="16" thickBot="1" x14ac:dyDescent="0.4">
      <c r="A90" s="822"/>
      <c r="B90" s="14" t="str">
        <f t="shared" si="62"/>
        <v>Water Heating</v>
      </c>
      <c r="C90" s="341">
        <f>'2M - SGS'!C90</f>
        <v>0.108255</v>
      </c>
      <c r="D90" s="341">
        <f>'2M - SGS'!D90</f>
        <v>9.1078000000000006E-2</v>
      </c>
      <c r="E90" s="341">
        <f>'2M - SGS'!E90</f>
        <v>8.5239999999999996E-2</v>
      </c>
      <c r="F90" s="341">
        <f>'2M - SGS'!F90</f>
        <v>7.2980000000000003E-2</v>
      </c>
      <c r="G90" s="341">
        <f>'2M - SGS'!G90</f>
        <v>7.9849000000000003E-2</v>
      </c>
      <c r="H90" s="341">
        <f>'2M - SGS'!H90</f>
        <v>7.2720999999999994E-2</v>
      </c>
      <c r="I90" s="341">
        <f>'2M - SGS'!I90</f>
        <v>7.4929999999999997E-2</v>
      </c>
      <c r="J90" s="341">
        <f>'2M - SGS'!J90</f>
        <v>7.5861999999999999E-2</v>
      </c>
      <c r="K90" s="341">
        <f>'2M - SGS'!K90</f>
        <v>7.5733999999999996E-2</v>
      </c>
      <c r="L90" s="341">
        <f>'2M - SGS'!L90</f>
        <v>8.2808000000000007E-2</v>
      </c>
      <c r="M90" s="341">
        <f>'2M - SGS'!M90</f>
        <v>8.6345000000000005E-2</v>
      </c>
      <c r="N90" s="341">
        <f>'2M - SGS'!N90</f>
        <v>9.4200000000000006E-2</v>
      </c>
      <c r="O90" s="341">
        <f>'2M - SGS'!O90</f>
        <v>0.108255</v>
      </c>
      <c r="P90" s="341">
        <f>'2M - SGS'!P90</f>
        <v>9.1078000000000006E-2</v>
      </c>
      <c r="Q90" s="341">
        <f>'2M - SGS'!Q90</f>
        <v>8.5239999999999996E-2</v>
      </c>
      <c r="R90" s="341">
        <f>'2M - SGS'!R90</f>
        <v>7.2980000000000003E-2</v>
      </c>
      <c r="S90" s="341">
        <f>'2M - SGS'!S90</f>
        <v>7.9849000000000003E-2</v>
      </c>
      <c r="T90" s="341">
        <f>'2M - SGS'!T90</f>
        <v>7.2720999999999994E-2</v>
      </c>
      <c r="U90" s="341">
        <f>'2M - SGS'!U90</f>
        <v>7.4929999999999997E-2</v>
      </c>
      <c r="V90" s="341">
        <f>'2M - SGS'!V90</f>
        <v>7.5861999999999999E-2</v>
      </c>
      <c r="W90" s="341">
        <f>'2M - SGS'!W90</f>
        <v>7.5733999999999996E-2</v>
      </c>
      <c r="X90" s="341">
        <f>'2M - SGS'!X90</f>
        <v>8.2808000000000007E-2</v>
      </c>
      <c r="Y90" s="341">
        <f>'2M - SGS'!Y90</f>
        <v>8.6345000000000005E-2</v>
      </c>
      <c r="Z90" s="341">
        <f>'2M - SGS'!Z90</f>
        <v>9.4200000000000006E-2</v>
      </c>
      <c r="AA90" s="341">
        <f>'2M - SGS'!AA90</f>
        <v>0.108255</v>
      </c>
      <c r="AC90" s="229">
        <f t="shared" si="61"/>
        <v>1.0000020000000001</v>
      </c>
    </row>
    <row r="91" spans="1:29" ht="15" thickBot="1" x14ac:dyDescent="0.4">
      <c r="AC91" s="213" t="s">
        <v>192</v>
      </c>
    </row>
    <row r="92" spans="1:29" ht="15" customHeight="1" thickBot="1" x14ac:dyDescent="0.4">
      <c r="A92" s="808" t="s">
        <v>28</v>
      </c>
      <c r="B92" s="287" t="s">
        <v>33</v>
      </c>
      <c r="C92" s="156">
        <f>C$4</f>
        <v>44562</v>
      </c>
      <c r="D92" s="156">
        <f t="shared" ref="D92:AA92" si="63">D$4</f>
        <v>44593</v>
      </c>
      <c r="E92" s="156">
        <f t="shared" si="63"/>
        <v>44621</v>
      </c>
      <c r="F92" s="156">
        <f t="shared" si="63"/>
        <v>44652</v>
      </c>
      <c r="G92" s="156">
        <f t="shared" si="63"/>
        <v>44682</v>
      </c>
      <c r="H92" s="156">
        <f t="shared" si="63"/>
        <v>44713</v>
      </c>
      <c r="I92" s="156">
        <f t="shared" si="63"/>
        <v>44743</v>
      </c>
      <c r="J92" s="156">
        <f t="shared" si="63"/>
        <v>44774</v>
      </c>
      <c r="K92" s="156">
        <f t="shared" si="63"/>
        <v>44805</v>
      </c>
      <c r="L92" s="156">
        <f t="shared" si="63"/>
        <v>44835</v>
      </c>
      <c r="M92" s="156">
        <f t="shared" si="63"/>
        <v>44866</v>
      </c>
      <c r="N92" s="156">
        <f t="shared" si="63"/>
        <v>44896</v>
      </c>
      <c r="O92" s="156">
        <f t="shared" si="63"/>
        <v>44927</v>
      </c>
      <c r="P92" s="156">
        <f t="shared" si="63"/>
        <v>44958</v>
      </c>
      <c r="Q92" s="156">
        <f t="shared" si="63"/>
        <v>44986</v>
      </c>
      <c r="R92" s="156">
        <f t="shared" si="63"/>
        <v>45017</v>
      </c>
      <c r="S92" s="156">
        <f t="shared" si="63"/>
        <v>45047</v>
      </c>
      <c r="T92" s="156">
        <f t="shared" si="63"/>
        <v>45078</v>
      </c>
      <c r="U92" s="156">
        <f t="shared" si="63"/>
        <v>45108</v>
      </c>
      <c r="V92" s="156">
        <f t="shared" si="63"/>
        <v>45139</v>
      </c>
      <c r="W92" s="156">
        <f t="shared" si="63"/>
        <v>45170</v>
      </c>
      <c r="X92" s="156">
        <f t="shared" si="63"/>
        <v>45200</v>
      </c>
      <c r="Y92" s="156">
        <f t="shared" si="63"/>
        <v>45231</v>
      </c>
      <c r="Z92" s="156">
        <f t="shared" si="63"/>
        <v>45261</v>
      </c>
      <c r="AA92" s="156">
        <f t="shared" si="63"/>
        <v>45292</v>
      </c>
    </row>
    <row r="93" spans="1:29" ht="15.75" customHeight="1" x14ac:dyDescent="0.35">
      <c r="A93" s="809"/>
      <c r="B93" s="11" t="s">
        <v>20</v>
      </c>
      <c r="C93" s="321">
        <f>'11M - LPS'!C93</f>
        <v>2.6759000000000002E-2</v>
      </c>
      <c r="D93" s="321">
        <f>'11M - LPS'!D93</f>
        <v>2.7252999999999999E-2</v>
      </c>
      <c r="E93" s="570">
        <f>'11M - LPS'!E93</f>
        <v>3.0048999999999999E-2</v>
      </c>
      <c r="F93" s="570">
        <f>'11M - LPS'!F93</f>
        <v>2.9555999999999999E-2</v>
      </c>
      <c r="G93" s="570">
        <f>'11M - LPS'!G93</f>
        <v>3.1981000000000002E-2</v>
      </c>
      <c r="H93" s="570">
        <f>'11M - LPS'!H93</f>
        <v>5.3499999999999999E-2</v>
      </c>
      <c r="I93" s="570">
        <f>'11M - LPS'!I93</f>
        <v>5.3107000000000001E-2</v>
      </c>
      <c r="J93" s="570">
        <f>'11M - LPS'!J93</f>
        <v>5.4892000000000003E-2</v>
      </c>
      <c r="K93" s="570">
        <f>'11M - LPS'!K93</f>
        <v>5.5126000000000001E-2</v>
      </c>
      <c r="L93" s="570">
        <f>'11M - LPS'!L93</f>
        <v>3.5233E-2</v>
      </c>
      <c r="M93" s="570">
        <f>'11M - LPS'!M93</f>
        <v>3.3248E-2</v>
      </c>
      <c r="N93" s="570">
        <f>'11M - LPS'!N93</f>
        <v>3.1798E-2</v>
      </c>
      <c r="O93" s="570">
        <f>'11M - LPS'!O93</f>
        <v>2.9121000000000001E-2</v>
      </c>
      <c r="P93" s="570">
        <f>'11M - LPS'!P93</f>
        <v>2.8996000000000001E-2</v>
      </c>
      <c r="Q93" s="570">
        <f>'11M - LPS'!Q93</f>
        <v>3.0048999999999999E-2</v>
      </c>
      <c r="R93" s="570">
        <f>'11M - LPS'!R93</f>
        <v>2.9555999999999999E-2</v>
      </c>
      <c r="S93" s="570">
        <f>'11M - LPS'!S93</f>
        <v>3.1981000000000002E-2</v>
      </c>
      <c r="T93" s="570">
        <f>'11M - LPS'!T93</f>
        <v>5.3499999999999999E-2</v>
      </c>
      <c r="U93" s="570">
        <f>'11M - LPS'!U93</f>
        <v>5.3107000000000001E-2</v>
      </c>
      <c r="V93" s="570">
        <f>'11M - LPS'!V93</f>
        <v>5.4892000000000003E-2</v>
      </c>
      <c r="W93" s="570">
        <f>'11M - LPS'!W93</f>
        <v>5.5126000000000001E-2</v>
      </c>
      <c r="X93" s="570">
        <f>'11M - LPS'!X93</f>
        <v>3.5233E-2</v>
      </c>
      <c r="Y93" s="570">
        <f>'11M - LPS'!Y93</f>
        <v>3.3248E-2</v>
      </c>
      <c r="Z93" s="570">
        <f>'11M - LPS'!Z93</f>
        <v>3.1798E-2</v>
      </c>
      <c r="AA93" s="570">
        <f>'11M - LPS'!AA93</f>
        <v>2.9121000000000001E-2</v>
      </c>
      <c r="AC93" s="213" t="s">
        <v>193</v>
      </c>
    </row>
    <row r="94" spans="1:29" x14ac:dyDescent="0.35">
      <c r="A94" s="809"/>
      <c r="B94" s="11" t="s">
        <v>0</v>
      </c>
      <c r="C94" s="321">
        <f>'11M - LPS'!C94</f>
        <v>3.1730000000000001E-2</v>
      </c>
      <c r="D94" s="321">
        <f>'11M - LPS'!D94</f>
        <v>3.2064000000000002E-2</v>
      </c>
      <c r="E94" s="570">
        <f>'11M - LPS'!E94</f>
        <v>3.2818E-2</v>
      </c>
      <c r="F94" s="570">
        <f>'11M - LPS'!F94</f>
        <v>3.0006000000000001E-2</v>
      </c>
      <c r="G94" s="570">
        <f>'11M - LPS'!G94</f>
        <v>3.9079000000000003E-2</v>
      </c>
      <c r="H94" s="570">
        <f>'11M - LPS'!H94</f>
        <v>7.7214000000000005E-2</v>
      </c>
      <c r="I94" s="570">
        <f>'11M - LPS'!I94</f>
        <v>6.2258000000000001E-2</v>
      </c>
      <c r="J94" s="570">
        <f>'11M - LPS'!J94</f>
        <v>7.2376999999999997E-2</v>
      </c>
      <c r="K94" s="570">
        <f>'11M - LPS'!K94</f>
        <v>8.0799999999999997E-2</v>
      </c>
      <c r="L94" s="570">
        <f>'11M - LPS'!L94</f>
        <v>3.4236999999999997E-2</v>
      </c>
      <c r="M94" s="570">
        <f>'11M - LPS'!M94</f>
        <v>4.1384999999999998E-2</v>
      </c>
      <c r="N94" s="570">
        <f>'11M - LPS'!N94</f>
        <v>3.073E-2</v>
      </c>
      <c r="O94" s="570">
        <f>'11M - LPS'!O94</f>
        <v>3.4140999999999998E-2</v>
      </c>
      <c r="P94" s="570">
        <f>'11M - LPS'!P94</f>
        <v>3.3355000000000003E-2</v>
      </c>
      <c r="Q94" s="570">
        <f>'11M - LPS'!Q94</f>
        <v>3.2818E-2</v>
      </c>
      <c r="R94" s="570">
        <f>'11M - LPS'!R94</f>
        <v>3.0006000000000001E-2</v>
      </c>
      <c r="S94" s="570">
        <f>'11M - LPS'!S94</f>
        <v>3.9079000000000003E-2</v>
      </c>
      <c r="T94" s="570">
        <f>'11M - LPS'!T94</f>
        <v>7.7214000000000005E-2</v>
      </c>
      <c r="U94" s="570">
        <f>'11M - LPS'!U94</f>
        <v>6.2258000000000001E-2</v>
      </c>
      <c r="V94" s="570">
        <f>'11M - LPS'!V94</f>
        <v>7.2376999999999997E-2</v>
      </c>
      <c r="W94" s="570">
        <f>'11M - LPS'!W94</f>
        <v>8.0799999999999997E-2</v>
      </c>
      <c r="X94" s="570">
        <f>'11M - LPS'!X94</f>
        <v>3.4236999999999997E-2</v>
      </c>
      <c r="Y94" s="570">
        <f>'11M - LPS'!Y94</f>
        <v>4.1384999999999998E-2</v>
      </c>
      <c r="Z94" s="570">
        <f>'11M - LPS'!Z94</f>
        <v>3.073E-2</v>
      </c>
      <c r="AA94" s="570">
        <f>'11M - LPS'!AA94</f>
        <v>3.4140999999999998E-2</v>
      </c>
      <c r="AC94" s="213" t="s">
        <v>201</v>
      </c>
    </row>
    <row r="95" spans="1:29" x14ac:dyDescent="0.35">
      <c r="A95" s="809"/>
      <c r="B95" s="11" t="s">
        <v>21</v>
      </c>
      <c r="C95" s="321">
        <f>'11M - LPS'!C95</f>
        <v>2.6424E-2</v>
      </c>
      <c r="D95" s="321">
        <f>'11M - LPS'!D95</f>
        <v>2.6935000000000001E-2</v>
      </c>
      <c r="E95" s="570">
        <f>'11M - LPS'!E95</f>
        <v>3.2619000000000002E-2</v>
      </c>
      <c r="F95" s="570">
        <f>'11M - LPS'!F95</f>
        <v>3.2872999999999999E-2</v>
      </c>
      <c r="G95" s="570">
        <f>'11M - LPS'!G95</f>
        <v>3.3993000000000002E-2</v>
      </c>
      <c r="H95" s="570">
        <f>'11M - LPS'!H95</f>
        <v>6.0467E-2</v>
      </c>
      <c r="I95" s="570">
        <f>'11M - LPS'!I95</f>
        <v>5.3039999999999997E-2</v>
      </c>
      <c r="J95" s="570">
        <f>'11M - LPS'!J95</f>
        <v>5.8611999999999997E-2</v>
      </c>
      <c r="K95" s="570">
        <f>'11M - LPS'!K95</f>
        <v>6.1330999999999997E-2</v>
      </c>
      <c r="L95" s="570">
        <f>'11M - LPS'!L95</f>
        <v>3.8234999999999998E-2</v>
      </c>
      <c r="M95" s="570">
        <f>'11M - LPS'!M95</f>
        <v>3.3286999999999997E-2</v>
      </c>
      <c r="N95" s="570">
        <f>'11M - LPS'!N95</f>
        <v>3.3828999999999998E-2</v>
      </c>
      <c r="O95" s="570">
        <f>'11M - LPS'!O95</f>
        <v>2.8787E-2</v>
      </c>
      <c r="P95" s="570">
        <f>'11M - LPS'!P95</f>
        <v>2.8711E-2</v>
      </c>
      <c r="Q95" s="570">
        <f>'11M - LPS'!Q95</f>
        <v>3.2619000000000002E-2</v>
      </c>
      <c r="R95" s="570">
        <f>'11M - LPS'!R95</f>
        <v>3.2872999999999999E-2</v>
      </c>
      <c r="S95" s="570">
        <f>'11M - LPS'!S95</f>
        <v>3.3993000000000002E-2</v>
      </c>
      <c r="T95" s="570">
        <f>'11M - LPS'!T95</f>
        <v>6.0467E-2</v>
      </c>
      <c r="U95" s="570">
        <f>'11M - LPS'!U95</f>
        <v>5.3039999999999997E-2</v>
      </c>
      <c r="V95" s="570">
        <f>'11M - LPS'!V95</f>
        <v>5.8611999999999997E-2</v>
      </c>
      <c r="W95" s="570">
        <f>'11M - LPS'!W95</f>
        <v>6.1330999999999997E-2</v>
      </c>
      <c r="X95" s="570">
        <f>'11M - LPS'!X95</f>
        <v>3.8234999999999998E-2</v>
      </c>
      <c r="Y95" s="570">
        <f>'11M - LPS'!Y95</f>
        <v>3.3286999999999997E-2</v>
      </c>
      <c r="Z95" s="570">
        <f>'11M - LPS'!Z95</f>
        <v>3.3828999999999998E-2</v>
      </c>
      <c r="AA95" s="570">
        <f>'11M - LPS'!AA95</f>
        <v>2.8787E-2</v>
      </c>
    </row>
    <row r="96" spans="1:29" x14ac:dyDescent="0.35">
      <c r="A96" s="809"/>
      <c r="B96" s="11" t="s">
        <v>1</v>
      </c>
      <c r="C96" s="321">
        <f>'11M - LPS'!C96</f>
        <v>1.8069000000000002E-2</v>
      </c>
      <c r="D96" s="321">
        <f>'11M - LPS'!D96</f>
        <v>1.8069000000000002E-2</v>
      </c>
      <c r="E96" s="570">
        <f>'11M - LPS'!E96</f>
        <v>2.0648E-2</v>
      </c>
      <c r="F96" s="570">
        <f>'11M - LPS'!F96</f>
        <v>3.0578999999999999E-2</v>
      </c>
      <c r="G96" s="570">
        <f>'11M - LPS'!G96</f>
        <v>4.6979E-2</v>
      </c>
      <c r="H96" s="570">
        <f>'11M - LPS'!H96</f>
        <v>7.8361E-2</v>
      </c>
      <c r="I96" s="570">
        <f>'11M - LPS'!I96</f>
        <v>6.2687000000000007E-2</v>
      </c>
      <c r="J96" s="570">
        <f>'11M - LPS'!J96</f>
        <v>7.3023000000000005E-2</v>
      </c>
      <c r="K96" s="570">
        <f>'11M - LPS'!K96</f>
        <v>8.6083000000000007E-2</v>
      </c>
      <c r="L96" s="570">
        <f>'11M - LPS'!L96</f>
        <v>3.4047000000000001E-2</v>
      </c>
      <c r="M96" s="570">
        <f>'11M - LPS'!M96</f>
        <v>2.0648E-2</v>
      </c>
      <c r="N96" s="570">
        <f>'11M - LPS'!N96</f>
        <v>2.0648E-2</v>
      </c>
      <c r="O96" s="570">
        <f>'11M - LPS'!O96</f>
        <v>2.0648E-2</v>
      </c>
      <c r="P96" s="570">
        <f>'11M - LPS'!P96</f>
        <v>2.0648E-2</v>
      </c>
      <c r="Q96" s="570">
        <f>'11M - LPS'!Q96</f>
        <v>2.0648E-2</v>
      </c>
      <c r="R96" s="570">
        <f>'11M - LPS'!R96</f>
        <v>3.0578999999999999E-2</v>
      </c>
      <c r="S96" s="570">
        <f>'11M - LPS'!S96</f>
        <v>4.6979E-2</v>
      </c>
      <c r="T96" s="570">
        <f>'11M - LPS'!T96</f>
        <v>7.8361E-2</v>
      </c>
      <c r="U96" s="570">
        <f>'11M - LPS'!U96</f>
        <v>6.2687000000000007E-2</v>
      </c>
      <c r="V96" s="570">
        <f>'11M - LPS'!V96</f>
        <v>7.3023000000000005E-2</v>
      </c>
      <c r="W96" s="570">
        <f>'11M - LPS'!W96</f>
        <v>8.6083000000000007E-2</v>
      </c>
      <c r="X96" s="570">
        <f>'11M - LPS'!X96</f>
        <v>3.4047000000000001E-2</v>
      </c>
      <c r="Y96" s="570">
        <f>'11M - LPS'!Y96</f>
        <v>2.0648E-2</v>
      </c>
      <c r="Z96" s="570">
        <f>'11M - LPS'!Z96</f>
        <v>2.0648E-2</v>
      </c>
      <c r="AA96" s="570">
        <f>'11M - LPS'!AA96</f>
        <v>2.0648E-2</v>
      </c>
    </row>
    <row r="97" spans="1:27" x14ac:dyDescent="0.35">
      <c r="A97" s="809"/>
      <c r="B97" s="11" t="s">
        <v>22</v>
      </c>
      <c r="C97" s="321">
        <f>'11M - LPS'!C97</f>
        <v>1.9696999999999999E-2</v>
      </c>
      <c r="D97" s="321">
        <f>'11M - LPS'!D97</f>
        <v>1.9747000000000001E-2</v>
      </c>
      <c r="E97" s="570">
        <f>'11M - LPS'!E97</f>
        <v>2.0892999999999998E-2</v>
      </c>
      <c r="F97" s="570">
        <f>'11M - LPS'!F97</f>
        <v>2.1996999999999999E-2</v>
      </c>
      <c r="G97" s="570">
        <f>'11M - LPS'!G97</f>
        <v>2.0916000000000001E-2</v>
      </c>
      <c r="H97" s="570">
        <f>'11M - LPS'!H97</f>
        <v>2.3053000000000001E-2</v>
      </c>
      <c r="I97" s="570">
        <f>'11M - LPS'!I97</f>
        <v>2.2516000000000001E-2</v>
      </c>
      <c r="J97" s="570">
        <f>'11M - LPS'!J97</f>
        <v>2.3172000000000002E-2</v>
      </c>
      <c r="K97" s="570">
        <f>'11M - LPS'!K97</f>
        <v>2.3123999999999999E-2</v>
      </c>
      <c r="L97" s="570">
        <f>'11M - LPS'!L97</f>
        <v>2.0895E-2</v>
      </c>
      <c r="M97" s="570">
        <f>'11M - LPS'!M97</f>
        <v>2.0674999999999999E-2</v>
      </c>
      <c r="N97" s="570">
        <f>'11M - LPS'!N97</f>
        <v>2.0853E-2</v>
      </c>
      <c r="O97" s="570">
        <f>'11M - LPS'!O97</f>
        <v>2.2197000000000001E-2</v>
      </c>
      <c r="P97" s="570">
        <f>'11M - LPS'!P97</f>
        <v>2.2082999999999998E-2</v>
      </c>
      <c r="Q97" s="570">
        <f>'11M - LPS'!Q97</f>
        <v>2.0892999999999998E-2</v>
      </c>
      <c r="R97" s="570">
        <f>'11M - LPS'!R97</f>
        <v>2.1996999999999999E-2</v>
      </c>
      <c r="S97" s="570">
        <f>'11M - LPS'!S97</f>
        <v>2.0916000000000001E-2</v>
      </c>
      <c r="T97" s="570">
        <f>'11M - LPS'!T97</f>
        <v>2.3053000000000001E-2</v>
      </c>
      <c r="U97" s="570">
        <f>'11M - LPS'!U97</f>
        <v>2.2516000000000001E-2</v>
      </c>
      <c r="V97" s="570">
        <f>'11M - LPS'!V97</f>
        <v>2.3172000000000002E-2</v>
      </c>
      <c r="W97" s="570">
        <f>'11M - LPS'!W97</f>
        <v>2.3123999999999999E-2</v>
      </c>
      <c r="X97" s="570">
        <f>'11M - LPS'!X97</f>
        <v>2.0895E-2</v>
      </c>
      <c r="Y97" s="570">
        <f>'11M - LPS'!Y97</f>
        <v>2.0674999999999999E-2</v>
      </c>
      <c r="Z97" s="570">
        <f>'11M - LPS'!Z97</f>
        <v>2.0853E-2</v>
      </c>
      <c r="AA97" s="570">
        <f>'11M - LPS'!AA97</f>
        <v>2.2197000000000001E-2</v>
      </c>
    </row>
    <row r="98" spans="1:27" x14ac:dyDescent="0.35">
      <c r="A98" s="809"/>
      <c r="B98" s="11" t="s">
        <v>9</v>
      </c>
      <c r="C98" s="321">
        <f>'11M - LPS'!C98</f>
        <v>3.1731000000000002E-2</v>
      </c>
      <c r="D98" s="321">
        <f>'11M - LPS'!D98</f>
        <v>3.2084000000000001E-2</v>
      </c>
      <c r="E98" s="570">
        <f>'11M - LPS'!E98</f>
        <v>3.3221000000000001E-2</v>
      </c>
      <c r="F98" s="570">
        <f>'11M - LPS'!F98</f>
        <v>3.3128999999999999E-2</v>
      </c>
      <c r="G98" s="570">
        <f>'11M - LPS'!G98</f>
        <v>3.0651000000000001E-2</v>
      </c>
      <c r="H98" s="570">
        <f>'11M - LPS'!H98</f>
        <v>2.2435E-2</v>
      </c>
      <c r="I98" s="570">
        <f>'11M - LPS'!I98</f>
        <v>2.2435E-2</v>
      </c>
      <c r="J98" s="570">
        <f>'11M - LPS'!J98</f>
        <v>2.2435E-2</v>
      </c>
      <c r="K98" s="570">
        <f>'11M - LPS'!K98</f>
        <v>5.8249000000000002E-2</v>
      </c>
      <c r="L98" s="570">
        <f>'11M - LPS'!L98</f>
        <v>3.6738E-2</v>
      </c>
      <c r="M98" s="570">
        <f>'11M - LPS'!M98</f>
        <v>4.2414E-2</v>
      </c>
      <c r="N98" s="570">
        <f>'11M - LPS'!N98</f>
        <v>3.0734999999999998E-2</v>
      </c>
      <c r="O98" s="570">
        <f>'11M - LPS'!O98</f>
        <v>3.4140999999999998E-2</v>
      </c>
      <c r="P98" s="570">
        <f>'11M - LPS'!P98</f>
        <v>3.3374000000000001E-2</v>
      </c>
      <c r="Q98" s="570">
        <f>'11M - LPS'!Q98</f>
        <v>3.3221000000000001E-2</v>
      </c>
      <c r="R98" s="570">
        <f>'11M - LPS'!R98</f>
        <v>3.3128999999999999E-2</v>
      </c>
      <c r="S98" s="570">
        <f>'11M - LPS'!S98</f>
        <v>3.0651000000000001E-2</v>
      </c>
      <c r="T98" s="570">
        <f>'11M - LPS'!T98</f>
        <v>2.2435E-2</v>
      </c>
      <c r="U98" s="570">
        <f>'11M - LPS'!U98</f>
        <v>2.2435E-2</v>
      </c>
      <c r="V98" s="570">
        <f>'11M - LPS'!V98</f>
        <v>2.2435E-2</v>
      </c>
      <c r="W98" s="570">
        <f>'11M - LPS'!W98</f>
        <v>5.8249000000000002E-2</v>
      </c>
      <c r="X98" s="570">
        <f>'11M - LPS'!X98</f>
        <v>3.6738E-2</v>
      </c>
      <c r="Y98" s="570">
        <f>'11M - LPS'!Y98</f>
        <v>4.2414E-2</v>
      </c>
      <c r="Z98" s="570">
        <f>'11M - LPS'!Z98</f>
        <v>3.0734999999999998E-2</v>
      </c>
      <c r="AA98" s="570">
        <f>'11M - LPS'!AA98</f>
        <v>3.4140999999999998E-2</v>
      </c>
    </row>
    <row r="99" spans="1:27" x14ac:dyDescent="0.35">
      <c r="A99" s="809"/>
      <c r="B99" s="11" t="s">
        <v>3</v>
      </c>
      <c r="C99" s="321">
        <f>'11M - LPS'!C99</f>
        <v>3.1730000000000001E-2</v>
      </c>
      <c r="D99" s="321">
        <f>'11M - LPS'!D99</f>
        <v>3.2064000000000002E-2</v>
      </c>
      <c r="E99" s="570">
        <f>'11M - LPS'!E99</f>
        <v>3.2818E-2</v>
      </c>
      <c r="F99" s="570">
        <f>'11M - LPS'!F99</f>
        <v>3.0006000000000001E-2</v>
      </c>
      <c r="G99" s="570">
        <f>'11M - LPS'!G99</f>
        <v>3.9079000000000003E-2</v>
      </c>
      <c r="H99" s="570">
        <f>'11M - LPS'!H99</f>
        <v>7.7214000000000005E-2</v>
      </c>
      <c r="I99" s="570">
        <f>'11M - LPS'!I99</f>
        <v>6.2258000000000001E-2</v>
      </c>
      <c r="J99" s="570">
        <f>'11M - LPS'!J99</f>
        <v>7.2376999999999997E-2</v>
      </c>
      <c r="K99" s="570">
        <f>'11M - LPS'!K99</f>
        <v>8.0799999999999997E-2</v>
      </c>
      <c r="L99" s="570">
        <f>'11M - LPS'!L99</f>
        <v>3.4236999999999997E-2</v>
      </c>
      <c r="M99" s="570">
        <f>'11M - LPS'!M99</f>
        <v>4.1384999999999998E-2</v>
      </c>
      <c r="N99" s="570">
        <f>'11M - LPS'!N99</f>
        <v>3.073E-2</v>
      </c>
      <c r="O99" s="570">
        <f>'11M - LPS'!O99</f>
        <v>3.4140999999999998E-2</v>
      </c>
      <c r="P99" s="570">
        <f>'11M - LPS'!P99</f>
        <v>3.3355000000000003E-2</v>
      </c>
      <c r="Q99" s="570">
        <f>'11M - LPS'!Q99</f>
        <v>3.2818E-2</v>
      </c>
      <c r="R99" s="570">
        <f>'11M - LPS'!R99</f>
        <v>3.0006000000000001E-2</v>
      </c>
      <c r="S99" s="570">
        <f>'11M - LPS'!S99</f>
        <v>3.9079000000000003E-2</v>
      </c>
      <c r="T99" s="570">
        <f>'11M - LPS'!T99</f>
        <v>7.7214000000000005E-2</v>
      </c>
      <c r="U99" s="570">
        <f>'11M - LPS'!U99</f>
        <v>6.2258000000000001E-2</v>
      </c>
      <c r="V99" s="570">
        <f>'11M - LPS'!V99</f>
        <v>7.2376999999999997E-2</v>
      </c>
      <c r="W99" s="570">
        <f>'11M - LPS'!W99</f>
        <v>8.0799999999999997E-2</v>
      </c>
      <c r="X99" s="570">
        <f>'11M - LPS'!X99</f>
        <v>3.4236999999999997E-2</v>
      </c>
      <c r="Y99" s="570">
        <f>'11M - LPS'!Y99</f>
        <v>4.1384999999999998E-2</v>
      </c>
      <c r="Z99" s="570">
        <f>'11M - LPS'!Z99</f>
        <v>3.073E-2</v>
      </c>
      <c r="AA99" s="570">
        <f>'11M - LPS'!AA99</f>
        <v>3.4140999999999998E-2</v>
      </c>
    </row>
    <row r="100" spans="1:27" x14ac:dyDescent="0.35">
      <c r="A100" s="809"/>
      <c r="B100" s="11" t="s">
        <v>4</v>
      </c>
      <c r="C100" s="321">
        <f>'11M - LPS'!C100</f>
        <v>2.8287E-2</v>
      </c>
      <c r="D100" s="321">
        <f>'11M - LPS'!D100</f>
        <v>2.8268999999999999E-2</v>
      </c>
      <c r="E100" s="570">
        <f>'11M - LPS'!E100</f>
        <v>3.1116999999999999E-2</v>
      </c>
      <c r="F100" s="570">
        <f>'11M - LPS'!F100</f>
        <v>3.2096E-2</v>
      </c>
      <c r="G100" s="570">
        <f>'11M - LPS'!G100</f>
        <v>3.4242000000000002E-2</v>
      </c>
      <c r="H100" s="570">
        <f>'11M - LPS'!H100</f>
        <v>5.8727000000000001E-2</v>
      </c>
      <c r="I100" s="570">
        <f>'11M - LPS'!I100</f>
        <v>5.6832000000000001E-2</v>
      </c>
      <c r="J100" s="570">
        <f>'11M - LPS'!J100</f>
        <v>5.8723999999999998E-2</v>
      </c>
      <c r="K100" s="570">
        <f>'11M - LPS'!K100</f>
        <v>5.7965000000000003E-2</v>
      </c>
      <c r="L100" s="570">
        <f>'11M - LPS'!L100</f>
        <v>3.8825999999999999E-2</v>
      </c>
      <c r="M100" s="570">
        <f>'11M - LPS'!M100</f>
        <v>3.4846000000000002E-2</v>
      </c>
      <c r="N100" s="570">
        <f>'11M - LPS'!N100</f>
        <v>3.2696999999999997E-2</v>
      </c>
      <c r="O100" s="570">
        <f>'11M - LPS'!O100</f>
        <v>3.0648000000000002E-2</v>
      </c>
      <c r="P100" s="570">
        <f>'11M - LPS'!P100</f>
        <v>2.9905999999999999E-2</v>
      </c>
      <c r="Q100" s="570">
        <f>'11M - LPS'!Q100</f>
        <v>3.1116999999999999E-2</v>
      </c>
      <c r="R100" s="570">
        <f>'11M - LPS'!R100</f>
        <v>3.2096E-2</v>
      </c>
      <c r="S100" s="570">
        <f>'11M - LPS'!S100</f>
        <v>3.4242000000000002E-2</v>
      </c>
      <c r="T100" s="570">
        <f>'11M - LPS'!T100</f>
        <v>5.8727000000000001E-2</v>
      </c>
      <c r="U100" s="570">
        <f>'11M - LPS'!U100</f>
        <v>5.6832000000000001E-2</v>
      </c>
      <c r="V100" s="570">
        <f>'11M - LPS'!V100</f>
        <v>5.8723999999999998E-2</v>
      </c>
      <c r="W100" s="570">
        <f>'11M - LPS'!W100</f>
        <v>5.7965000000000003E-2</v>
      </c>
      <c r="X100" s="570">
        <f>'11M - LPS'!X100</f>
        <v>3.8825999999999999E-2</v>
      </c>
      <c r="Y100" s="570">
        <f>'11M - LPS'!Y100</f>
        <v>3.4846000000000002E-2</v>
      </c>
      <c r="Z100" s="570">
        <f>'11M - LPS'!Z100</f>
        <v>3.2696999999999997E-2</v>
      </c>
      <c r="AA100" s="570">
        <f>'11M - LPS'!AA100</f>
        <v>3.0648000000000002E-2</v>
      </c>
    </row>
    <row r="101" spans="1:27" x14ac:dyDescent="0.35">
      <c r="A101" s="809"/>
      <c r="B101" s="11" t="s">
        <v>5</v>
      </c>
      <c r="C101" s="321">
        <f>'11M - LPS'!C101</f>
        <v>2.6759000000000002E-2</v>
      </c>
      <c r="D101" s="321">
        <f>'11M - LPS'!D101</f>
        <v>2.7252999999999999E-2</v>
      </c>
      <c r="E101" s="570">
        <f>'11M - LPS'!E101</f>
        <v>3.0048999999999999E-2</v>
      </c>
      <c r="F101" s="570">
        <f>'11M - LPS'!F101</f>
        <v>2.9555999999999999E-2</v>
      </c>
      <c r="G101" s="570">
        <f>'11M - LPS'!G101</f>
        <v>3.1981000000000002E-2</v>
      </c>
      <c r="H101" s="570">
        <f>'11M - LPS'!H101</f>
        <v>5.3499999999999999E-2</v>
      </c>
      <c r="I101" s="570">
        <f>'11M - LPS'!I101</f>
        <v>5.3107000000000001E-2</v>
      </c>
      <c r="J101" s="570">
        <f>'11M - LPS'!J101</f>
        <v>5.4892000000000003E-2</v>
      </c>
      <c r="K101" s="570">
        <f>'11M - LPS'!K101</f>
        <v>5.5126000000000001E-2</v>
      </c>
      <c r="L101" s="570">
        <f>'11M - LPS'!L101</f>
        <v>3.5233E-2</v>
      </c>
      <c r="M101" s="570">
        <f>'11M - LPS'!M101</f>
        <v>3.3248E-2</v>
      </c>
      <c r="N101" s="570">
        <f>'11M - LPS'!N101</f>
        <v>3.1798E-2</v>
      </c>
      <c r="O101" s="570">
        <f>'11M - LPS'!O101</f>
        <v>2.9121000000000001E-2</v>
      </c>
      <c r="P101" s="570">
        <f>'11M - LPS'!P101</f>
        <v>2.8996000000000001E-2</v>
      </c>
      <c r="Q101" s="570">
        <f>'11M - LPS'!Q101</f>
        <v>3.0048999999999999E-2</v>
      </c>
      <c r="R101" s="570">
        <f>'11M - LPS'!R101</f>
        <v>2.9555999999999999E-2</v>
      </c>
      <c r="S101" s="570">
        <f>'11M - LPS'!S101</f>
        <v>3.1981000000000002E-2</v>
      </c>
      <c r="T101" s="570">
        <f>'11M - LPS'!T101</f>
        <v>5.3499999999999999E-2</v>
      </c>
      <c r="U101" s="570">
        <f>'11M - LPS'!U101</f>
        <v>5.3107000000000001E-2</v>
      </c>
      <c r="V101" s="570">
        <f>'11M - LPS'!V101</f>
        <v>5.4892000000000003E-2</v>
      </c>
      <c r="W101" s="570">
        <f>'11M - LPS'!W101</f>
        <v>5.5126000000000001E-2</v>
      </c>
      <c r="X101" s="570">
        <f>'11M - LPS'!X101</f>
        <v>3.5233E-2</v>
      </c>
      <c r="Y101" s="570">
        <f>'11M - LPS'!Y101</f>
        <v>3.3248E-2</v>
      </c>
      <c r="Z101" s="570">
        <f>'11M - LPS'!Z101</f>
        <v>3.1798E-2</v>
      </c>
      <c r="AA101" s="570">
        <f>'11M - LPS'!AA101</f>
        <v>2.9121000000000001E-2</v>
      </c>
    </row>
    <row r="102" spans="1:27" x14ac:dyDescent="0.35">
      <c r="A102" s="809"/>
      <c r="B102" s="11" t="s">
        <v>23</v>
      </c>
      <c r="C102" s="321">
        <f>'11M - LPS'!C102</f>
        <v>2.6759000000000002E-2</v>
      </c>
      <c r="D102" s="321">
        <f>'11M - LPS'!D102</f>
        <v>2.7252999999999999E-2</v>
      </c>
      <c r="E102" s="570">
        <f>'11M - LPS'!E102</f>
        <v>3.0048999999999999E-2</v>
      </c>
      <c r="F102" s="570">
        <f>'11M - LPS'!F102</f>
        <v>2.9555999999999999E-2</v>
      </c>
      <c r="G102" s="570">
        <f>'11M - LPS'!G102</f>
        <v>3.1981000000000002E-2</v>
      </c>
      <c r="H102" s="570">
        <f>'11M - LPS'!H102</f>
        <v>5.3499999999999999E-2</v>
      </c>
      <c r="I102" s="570">
        <f>'11M - LPS'!I102</f>
        <v>5.3107000000000001E-2</v>
      </c>
      <c r="J102" s="570">
        <f>'11M - LPS'!J102</f>
        <v>5.4892000000000003E-2</v>
      </c>
      <c r="K102" s="570">
        <f>'11M - LPS'!K102</f>
        <v>5.5126000000000001E-2</v>
      </c>
      <c r="L102" s="570">
        <f>'11M - LPS'!L102</f>
        <v>3.5233E-2</v>
      </c>
      <c r="M102" s="570">
        <f>'11M - LPS'!M102</f>
        <v>3.3248E-2</v>
      </c>
      <c r="N102" s="570">
        <f>'11M - LPS'!N102</f>
        <v>3.1798E-2</v>
      </c>
      <c r="O102" s="570">
        <f>'11M - LPS'!O102</f>
        <v>2.9121000000000001E-2</v>
      </c>
      <c r="P102" s="570">
        <f>'11M - LPS'!P102</f>
        <v>2.8996000000000001E-2</v>
      </c>
      <c r="Q102" s="570">
        <f>'11M - LPS'!Q102</f>
        <v>3.0048999999999999E-2</v>
      </c>
      <c r="R102" s="570">
        <f>'11M - LPS'!R102</f>
        <v>2.9555999999999999E-2</v>
      </c>
      <c r="S102" s="570">
        <f>'11M - LPS'!S102</f>
        <v>3.1981000000000002E-2</v>
      </c>
      <c r="T102" s="570">
        <f>'11M - LPS'!T102</f>
        <v>5.3499999999999999E-2</v>
      </c>
      <c r="U102" s="570">
        <f>'11M - LPS'!U102</f>
        <v>5.3107000000000001E-2</v>
      </c>
      <c r="V102" s="570">
        <f>'11M - LPS'!V102</f>
        <v>5.4892000000000003E-2</v>
      </c>
      <c r="W102" s="570">
        <f>'11M - LPS'!W102</f>
        <v>5.5126000000000001E-2</v>
      </c>
      <c r="X102" s="570">
        <f>'11M - LPS'!X102</f>
        <v>3.5233E-2</v>
      </c>
      <c r="Y102" s="570">
        <f>'11M - LPS'!Y102</f>
        <v>3.3248E-2</v>
      </c>
      <c r="Z102" s="570">
        <f>'11M - LPS'!Z102</f>
        <v>3.1798E-2</v>
      </c>
      <c r="AA102" s="570">
        <f>'11M - LPS'!AA102</f>
        <v>2.9121000000000001E-2</v>
      </c>
    </row>
    <row r="103" spans="1:27" x14ac:dyDescent="0.35">
      <c r="A103" s="809"/>
      <c r="B103" s="11" t="s">
        <v>24</v>
      </c>
      <c r="C103" s="321">
        <f>'11M - LPS'!C103</f>
        <v>2.6759000000000002E-2</v>
      </c>
      <c r="D103" s="321">
        <f>'11M - LPS'!D103</f>
        <v>2.7252999999999999E-2</v>
      </c>
      <c r="E103" s="570">
        <f>'11M - LPS'!E103</f>
        <v>3.0048999999999999E-2</v>
      </c>
      <c r="F103" s="570">
        <f>'11M - LPS'!F103</f>
        <v>2.9555999999999999E-2</v>
      </c>
      <c r="G103" s="570">
        <f>'11M - LPS'!G103</f>
        <v>3.1981000000000002E-2</v>
      </c>
      <c r="H103" s="570">
        <f>'11M - LPS'!H103</f>
        <v>5.3499999999999999E-2</v>
      </c>
      <c r="I103" s="570">
        <f>'11M - LPS'!I103</f>
        <v>5.3107000000000001E-2</v>
      </c>
      <c r="J103" s="570">
        <f>'11M - LPS'!J103</f>
        <v>5.4892000000000003E-2</v>
      </c>
      <c r="K103" s="570">
        <f>'11M - LPS'!K103</f>
        <v>5.5126000000000001E-2</v>
      </c>
      <c r="L103" s="570">
        <f>'11M - LPS'!L103</f>
        <v>3.5233E-2</v>
      </c>
      <c r="M103" s="570">
        <f>'11M - LPS'!M103</f>
        <v>3.3248E-2</v>
      </c>
      <c r="N103" s="570">
        <f>'11M - LPS'!N103</f>
        <v>3.1798E-2</v>
      </c>
      <c r="O103" s="570">
        <f>'11M - LPS'!O103</f>
        <v>2.9121000000000001E-2</v>
      </c>
      <c r="P103" s="570">
        <f>'11M - LPS'!P103</f>
        <v>2.8996000000000001E-2</v>
      </c>
      <c r="Q103" s="570">
        <f>'11M - LPS'!Q103</f>
        <v>3.0048999999999999E-2</v>
      </c>
      <c r="R103" s="570">
        <f>'11M - LPS'!R103</f>
        <v>2.9555999999999999E-2</v>
      </c>
      <c r="S103" s="570">
        <f>'11M - LPS'!S103</f>
        <v>3.1981000000000002E-2</v>
      </c>
      <c r="T103" s="570">
        <f>'11M - LPS'!T103</f>
        <v>5.3499999999999999E-2</v>
      </c>
      <c r="U103" s="570">
        <f>'11M - LPS'!U103</f>
        <v>5.3107000000000001E-2</v>
      </c>
      <c r="V103" s="570">
        <f>'11M - LPS'!V103</f>
        <v>5.4892000000000003E-2</v>
      </c>
      <c r="W103" s="570">
        <f>'11M - LPS'!W103</f>
        <v>5.5126000000000001E-2</v>
      </c>
      <c r="X103" s="570">
        <f>'11M - LPS'!X103</f>
        <v>3.5233E-2</v>
      </c>
      <c r="Y103" s="570">
        <f>'11M - LPS'!Y103</f>
        <v>3.3248E-2</v>
      </c>
      <c r="Z103" s="570">
        <f>'11M - LPS'!Z103</f>
        <v>3.1798E-2</v>
      </c>
      <c r="AA103" s="570">
        <f>'11M - LPS'!AA103</f>
        <v>2.9121000000000001E-2</v>
      </c>
    </row>
    <row r="104" spans="1:27" x14ac:dyDescent="0.35">
      <c r="A104" s="809"/>
      <c r="B104" s="11" t="s">
        <v>7</v>
      </c>
      <c r="C104" s="321">
        <f>'11M - LPS'!C104</f>
        <v>2.5267999999999999E-2</v>
      </c>
      <c r="D104" s="321">
        <f>'11M - LPS'!D104</f>
        <v>2.5718999999999999E-2</v>
      </c>
      <c r="E104" s="570">
        <f>'11M - LPS'!E104</f>
        <v>2.9700000000000001E-2</v>
      </c>
      <c r="F104" s="570">
        <f>'11M - LPS'!F104</f>
        <v>2.9179E-2</v>
      </c>
      <c r="G104" s="570">
        <f>'11M - LPS'!G104</f>
        <v>3.0497E-2</v>
      </c>
      <c r="H104" s="570">
        <f>'11M - LPS'!H104</f>
        <v>5.0507000000000003E-2</v>
      </c>
      <c r="I104" s="570">
        <f>'11M - LPS'!I104</f>
        <v>4.7402E-2</v>
      </c>
      <c r="J104" s="570">
        <f>'11M - LPS'!J104</f>
        <v>5.0279999999999998E-2</v>
      </c>
      <c r="K104" s="570">
        <f>'11M - LPS'!K104</f>
        <v>5.0914000000000001E-2</v>
      </c>
      <c r="L104" s="570">
        <f>'11M - LPS'!L104</f>
        <v>3.3203000000000003E-2</v>
      </c>
      <c r="M104" s="570">
        <f>'11M - LPS'!M104</f>
        <v>3.0950999999999999E-2</v>
      </c>
      <c r="N104" s="570">
        <f>'11M - LPS'!N104</f>
        <v>3.0261E-2</v>
      </c>
      <c r="O104" s="570">
        <f>'11M - LPS'!O104</f>
        <v>2.7629999999999998E-2</v>
      </c>
      <c r="P104" s="570">
        <f>'11M - LPS'!P104</f>
        <v>2.7564000000000002E-2</v>
      </c>
      <c r="Q104" s="570">
        <f>'11M - LPS'!Q104</f>
        <v>2.9700000000000001E-2</v>
      </c>
      <c r="R104" s="570">
        <f>'11M - LPS'!R104</f>
        <v>2.9179E-2</v>
      </c>
      <c r="S104" s="570">
        <f>'11M - LPS'!S104</f>
        <v>3.0497E-2</v>
      </c>
      <c r="T104" s="570">
        <f>'11M - LPS'!T104</f>
        <v>5.0507000000000003E-2</v>
      </c>
      <c r="U104" s="570">
        <f>'11M - LPS'!U104</f>
        <v>4.7402E-2</v>
      </c>
      <c r="V104" s="570">
        <f>'11M - LPS'!V104</f>
        <v>5.0279999999999998E-2</v>
      </c>
      <c r="W104" s="570">
        <f>'11M - LPS'!W104</f>
        <v>5.0914000000000001E-2</v>
      </c>
      <c r="X104" s="570">
        <f>'11M - LPS'!X104</f>
        <v>3.3203000000000003E-2</v>
      </c>
      <c r="Y104" s="570">
        <f>'11M - LPS'!Y104</f>
        <v>3.0950999999999999E-2</v>
      </c>
      <c r="Z104" s="570">
        <f>'11M - LPS'!Z104</f>
        <v>3.0261E-2</v>
      </c>
      <c r="AA104" s="570">
        <f>'11M - LPS'!AA104</f>
        <v>2.7629999999999998E-2</v>
      </c>
    </row>
    <row r="105" spans="1:27" ht="15" thickBot="1" x14ac:dyDescent="0.4">
      <c r="A105" s="810"/>
      <c r="B105" s="15" t="s">
        <v>8</v>
      </c>
      <c r="C105" s="320">
        <f>'11M - LPS'!C105</f>
        <v>2.5222999999999999E-2</v>
      </c>
      <c r="D105" s="320">
        <f>'11M - LPS'!D105</f>
        <v>2.5690999999999999E-2</v>
      </c>
      <c r="E105" s="566">
        <f>'11M - LPS'!E105</f>
        <v>3.1767999999999998E-2</v>
      </c>
      <c r="F105" s="566">
        <f>'11M - LPS'!F105</f>
        <v>3.2106000000000003E-2</v>
      </c>
      <c r="G105" s="566">
        <f>'11M - LPS'!G105</f>
        <v>3.3544999999999998E-2</v>
      </c>
      <c r="H105" s="566">
        <f>'11M - LPS'!H105</f>
        <v>6.2475999999999997E-2</v>
      </c>
      <c r="I105" s="566">
        <f>'11M - LPS'!I105</f>
        <v>5.0458000000000003E-2</v>
      </c>
      <c r="J105" s="566">
        <f>'11M - LPS'!J105</f>
        <v>5.7805000000000002E-2</v>
      </c>
      <c r="K105" s="566">
        <f>'11M - LPS'!K105</f>
        <v>5.994E-2</v>
      </c>
      <c r="L105" s="566">
        <f>'11M - LPS'!L105</f>
        <v>3.8202E-2</v>
      </c>
      <c r="M105" s="566">
        <f>'11M - LPS'!M105</f>
        <v>3.2143999999999999E-2</v>
      </c>
      <c r="N105" s="566">
        <f>'11M - LPS'!N105</f>
        <v>3.3376999999999997E-2</v>
      </c>
      <c r="O105" s="566">
        <f>'11M - LPS'!O105</f>
        <v>2.7585999999999999E-2</v>
      </c>
      <c r="P105" s="566">
        <f>'11M - LPS'!P105</f>
        <v>2.7536999999999999E-2</v>
      </c>
      <c r="Q105" s="566">
        <f>'11M - LPS'!Q105</f>
        <v>3.1767999999999998E-2</v>
      </c>
      <c r="R105" s="566">
        <f>'11M - LPS'!R105</f>
        <v>3.2106000000000003E-2</v>
      </c>
      <c r="S105" s="566">
        <f>'11M - LPS'!S105</f>
        <v>3.3544999999999998E-2</v>
      </c>
      <c r="T105" s="566">
        <f>'11M - LPS'!T105</f>
        <v>6.2475999999999997E-2</v>
      </c>
      <c r="U105" s="566">
        <f>'11M - LPS'!U105</f>
        <v>5.0458000000000003E-2</v>
      </c>
      <c r="V105" s="566">
        <f>'11M - LPS'!V105</f>
        <v>5.7805000000000002E-2</v>
      </c>
      <c r="W105" s="566">
        <f>'11M - LPS'!W105</f>
        <v>5.994E-2</v>
      </c>
      <c r="X105" s="566">
        <f>'11M - LPS'!X105</f>
        <v>3.8202E-2</v>
      </c>
      <c r="Y105" s="566">
        <f>'11M - LPS'!Y105</f>
        <v>3.2143999999999999E-2</v>
      </c>
      <c r="Z105" s="566">
        <f>'11M - LPS'!Z105</f>
        <v>3.3376999999999997E-2</v>
      </c>
      <c r="AA105" s="566">
        <f>'11M - LPS'!AA105</f>
        <v>2.7585999999999999E-2</v>
      </c>
    </row>
    <row r="107" spans="1:27" hidden="1" x14ac:dyDescent="0.35">
      <c r="A107" s="796" t="s">
        <v>125</v>
      </c>
      <c r="B107" s="798" t="s">
        <v>126</v>
      </c>
      <c r="C107" s="799"/>
      <c r="D107" s="799"/>
      <c r="E107" s="799"/>
      <c r="F107" s="799"/>
      <c r="G107" s="799"/>
      <c r="H107" s="799"/>
      <c r="I107" s="799"/>
      <c r="J107" s="799"/>
      <c r="K107" s="799"/>
      <c r="L107" s="799"/>
      <c r="M107" s="799"/>
      <c r="N107" s="811"/>
      <c r="O107" s="798" t="s">
        <v>126</v>
      </c>
      <c r="P107" s="799"/>
      <c r="Q107" s="799"/>
      <c r="R107" s="799"/>
      <c r="S107" s="799"/>
      <c r="T107" s="799"/>
      <c r="U107" s="799"/>
      <c r="V107" s="799"/>
      <c r="W107" s="799"/>
      <c r="X107" s="799"/>
      <c r="Y107" s="799"/>
      <c r="Z107" s="799"/>
      <c r="AA107" s="552" t="s">
        <v>126</v>
      </c>
    </row>
    <row r="108" spans="1:27" ht="15" hidden="1" thickBot="1" x14ac:dyDescent="0.4">
      <c r="A108" s="797"/>
      <c r="B108" s="800" t="s">
        <v>127</v>
      </c>
      <c r="C108" s="801"/>
      <c r="D108" s="801"/>
      <c r="E108" s="801"/>
      <c r="F108" s="801"/>
      <c r="G108" s="801"/>
      <c r="H108" s="801"/>
      <c r="I108" s="801"/>
      <c r="J108" s="801"/>
      <c r="K108" s="801"/>
      <c r="L108" s="801"/>
      <c r="M108" s="801"/>
      <c r="N108" s="812"/>
      <c r="O108" s="800" t="s">
        <v>127</v>
      </c>
      <c r="P108" s="801"/>
      <c r="Q108" s="801"/>
      <c r="R108" s="801"/>
      <c r="S108" s="801"/>
      <c r="T108" s="801"/>
      <c r="U108" s="801"/>
      <c r="V108" s="801"/>
      <c r="W108" s="801"/>
      <c r="X108" s="801"/>
      <c r="Y108" s="801"/>
      <c r="Z108" s="801"/>
      <c r="AA108" s="554" t="s">
        <v>127</v>
      </c>
    </row>
    <row r="109" spans="1:27" ht="15" hidden="1" thickBot="1" x14ac:dyDescent="0.4">
      <c r="A109" s="790"/>
      <c r="B109" s="288" t="s">
        <v>148</v>
      </c>
      <c r="C109" s="156">
        <f>C$4</f>
        <v>44562</v>
      </c>
      <c r="D109" s="156">
        <f t="shared" ref="D109:AA109" si="64">D$4</f>
        <v>44593</v>
      </c>
      <c r="E109" s="156">
        <f t="shared" si="64"/>
        <v>44621</v>
      </c>
      <c r="F109" s="156">
        <f t="shared" si="64"/>
        <v>44652</v>
      </c>
      <c r="G109" s="156">
        <f t="shared" si="64"/>
        <v>44682</v>
      </c>
      <c r="H109" s="156">
        <f t="shared" si="64"/>
        <v>44713</v>
      </c>
      <c r="I109" s="156">
        <f t="shared" si="64"/>
        <v>44743</v>
      </c>
      <c r="J109" s="156">
        <f t="shared" si="64"/>
        <v>44774</v>
      </c>
      <c r="K109" s="156">
        <f t="shared" si="64"/>
        <v>44805</v>
      </c>
      <c r="L109" s="156">
        <f t="shared" si="64"/>
        <v>44835</v>
      </c>
      <c r="M109" s="156">
        <f t="shared" si="64"/>
        <v>44866</v>
      </c>
      <c r="N109" s="156">
        <f t="shared" si="64"/>
        <v>44896</v>
      </c>
      <c r="O109" s="156">
        <f t="shared" si="64"/>
        <v>44927</v>
      </c>
      <c r="P109" s="156">
        <f t="shared" si="64"/>
        <v>44958</v>
      </c>
      <c r="Q109" s="156">
        <f t="shared" si="64"/>
        <v>44986</v>
      </c>
      <c r="R109" s="156">
        <f t="shared" si="64"/>
        <v>45017</v>
      </c>
      <c r="S109" s="156">
        <f t="shared" si="64"/>
        <v>45047</v>
      </c>
      <c r="T109" s="156">
        <f t="shared" si="64"/>
        <v>45078</v>
      </c>
      <c r="U109" s="156">
        <f t="shared" si="64"/>
        <v>45108</v>
      </c>
      <c r="V109" s="156">
        <f t="shared" si="64"/>
        <v>45139</v>
      </c>
      <c r="W109" s="156">
        <f t="shared" si="64"/>
        <v>45170</v>
      </c>
      <c r="X109" s="156">
        <f t="shared" si="64"/>
        <v>45200</v>
      </c>
      <c r="Y109" s="156">
        <f t="shared" si="64"/>
        <v>45231</v>
      </c>
      <c r="Z109" s="156">
        <f t="shared" si="64"/>
        <v>45261</v>
      </c>
      <c r="AA109" s="156">
        <f t="shared" si="64"/>
        <v>45292</v>
      </c>
    </row>
    <row r="110" spans="1:27" hidden="1" x14ac:dyDescent="0.35">
      <c r="A110" s="790"/>
      <c r="B110" s="263" t="s">
        <v>20</v>
      </c>
      <c r="C110" s="329">
        <v>1.8068591999999987E-2</v>
      </c>
      <c r="D110" s="329">
        <v>1.8068592000000085E-2</v>
      </c>
      <c r="E110" s="329">
        <v>1.8068591999999953E-2</v>
      </c>
      <c r="F110" s="329">
        <v>1.8068592000000015E-2</v>
      </c>
      <c r="G110" s="329">
        <v>1.8068591999999987E-2</v>
      </c>
      <c r="H110" s="329">
        <v>1.9927983999999961E-2</v>
      </c>
      <c r="I110" s="329">
        <v>1.9927983999999899E-2</v>
      </c>
      <c r="J110" s="329">
        <v>1.9927983999999885E-2</v>
      </c>
      <c r="K110" s="329">
        <v>1.9927983999999864E-2</v>
      </c>
      <c r="L110" s="329">
        <v>1.8068591999999946E-2</v>
      </c>
      <c r="M110" s="329">
        <v>1.8068592000000057E-2</v>
      </c>
      <c r="N110" s="329">
        <v>1.8068591999999987E-2</v>
      </c>
      <c r="O110" s="329">
        <v>1.8068591999999987E-2</v>
      </c>
      <c r="P110" s="329">
        <v>1.8068592000000085E-2</v>
      </c>
      <c r="Q110" s="329">
        <v>1.8068591999999953E-2</v>
      </c>
      <c r="R110" s="329">
        <v>1.8068592000000015E-2</v>
      </c>
      <c r="S110" s="329">
        <v>1.8068591999999987E-2</v>
      </c>
      <c r="T110" s="329">
        <v>1.9927983999999961E-2</v>
      </c>
      <c r="U110" s="329">
        <v>1.9927983999999899E-2</v>
      </c>
      <c r="V110" s="329">
        <v>1.9927983999999885E-2</v>
      </c>
      <c r="W110" s="329">
        <v>1.9927983999999864E-2</v>
      </c>
      <c r="X110" s="329">
        <v>1.8068591999999946E-2</v>
      </c>
      <c r="Y110" s="329">
        <v>1.8068592000000057E-2</v>
      </c>
      <c r="Z110" s="329">
        <v>1.8068591999999987E-2</v>
      </c>
      <c r="AA110" s="329">
        <v>1.8068591999999987E-2</v>
      </c>
    </row>
    <row r="111" spans="1:27" hidden="1" x14ac:dyDescent="0.35">
      <c r="A111" s="790"/>
      <c r="B111" s="263" t="s">
        <v>0</v>
      </c>
      <c r="C111" s="329">
        <v>1.8068591999999987E-2</v>
      </c>
      <c r="D111" s="329">
        <v>1.8068592000000085E-2</v>
      </c>
      <c r="E111" s="329">
        <v>1.8068591999999953E-2</v>
      </c>
      <c r="F111" s="329">
        <v>1.8068592000000015E-2</v>
      </c>
      <c r="G111" s="329">
        <v>1.8068591999999987E-2</v>
      </c>
      <c r="H111" s="329">
        <v>1.9927983999999961E-2</v>
      </c>
      <c r="I111" s="329">
        <v>1.9927983999999899E-2</v>
      </c>
      <c r="J111" s="329">
        <v>1.9927983999999885E-2</v>
      </c>
      <c r="K111" s="329">
        <v>1.9927983999999864E-2</v>
      </c>
      <c r="L111" s="329">
        <v>1.8068591999999946E-2</v>
      </c>
      <c r="M111" s="329">
        <v>1.8068592000000057E-2</v>
      </c>
      <c r="N111" s="329">
        <v>1.8068591999999987E-2</v>
      </c>
      <c r="O111" s="329">
        <v>1.8068591999999987E-2</v>
      </c>
      <c r="P111" s="329">
        <v>1.8068592000000085E-2</v>
      </c>
      <c r="Q111" s="329">
        <v>1.8068591999999953E-2</v>
      </c>
      <c r="R111" s="329">
        <v>1.8068592000000015E-2</v>
      </c>
      <c r="S111" s="329">
        <v>1.8068591999999987E-2</v>
      </c>
      <c r="T111" s="329">
        <v>1.9927983999999961E-2</v>
      </c>
      <c r="U111" s="329">
        <v>1.9927983999999899E-2</v>
      </c>
      <c r="V111" s="329">
        <v>1.9927983999999885E-2</v>
      </c>
      <c r="W111" s="329">
        <v>1.9927983999999864E-2</v>
      </c>
      <c r="X111" s="329">
        <v>1.8068591999999946E-2</v>
      </c>
      <c r="Y111" s="329">
        <v>1.8068592000000057E-2</v>
      </c>
      <c r="Z111" s="329">
        <v>1.8068591999999987E-2</v>
      </c>
      <c r="AA111" s="329">
        <v>1.8068591999999987E-2</v>
      </c>
    </row>
    <row r="112" spans="1:27" hidden="1" x14ac:dyDescent="0.35">
      <c r="A112" s="790"/>
      <c r="B112" s="263" t="s">
        <v>21</v>
      </c>
      <c r="C112" s="329">
        <v>1.8068591999999987E-2</v>
      </c>
      <c r="D112" s="329">
        <v>1.8068592000000085E-2</v>
      </c>
      <c r="E112" s="329">
        <v>1.8068591999999953E-2</v>
      </c>
      <c r="F112" s="329">
        <v>1.8068592000000015E-2</v>
      </c>
      <c r="G112" s="329">
        <v>1.8068591999999987E-2</v>
      </c>
      <c r="H112" s="329">
        <v>1.9927983999999961E-2</v>
      </c>
      <c r="I112" s="329">
        <v>1.9927983999999899E-2</v>
      </c>
      <c r="J112" s="329">
        <v>1.9927983999999885E-2</v>
      </c>
      <c r="K112" s="329">
        <v>1.9927983999999864E-2</v>
      </c>
      <c r="L112" s="329">
        <v>1.8068591999999946E-2</v>
      </c>
      <c r="M112" s="329">
        <v>1.8068592000000057E-2</v>
      </c>
      <c r="N112" s="329">
        <v>1.8068591999999987E-2</v>
      </c>
      <c r="O112" s="329">
        <v>1.8068591999999987E-2</v>
      </c>
      <c r="P112" s="329">
        <v>1.8068592000000085E-2</v>
      </c>
      <c r="Q112" s="329">
        <v>1.8068591999999953E-2</v>
      </c>
      <c r="R112" s="329">
        <v>1.8068592000000015E-2</v>
      </c>
      <c r="S112" s="329">
        <v>1.8068591999999987E-2</v>
      </c>
      <c r="T112" s="329">
        <v>1.9927983999999961E-2</v>
      </c>
      <c r="U112" s="329">
        <v>1.9927983999999899E-2</v>
      </c>
      <c r="V112" s="329">
        <v>1.9927983999999885E-2</v>
      </c>
      <c r="W112" s="329">
        <v>1.9927983999999864E-2</v>
      </c>
      <c r="X112" s="329">
        <v>1.8068591999999946E-2</v>
      </c>
      <c r="Y112" s="329">
        <v>1.8068592000000057E-2</v>
      </c>
      <c r="Z112" s="329">
        <v>1.8068591999999987E-2</v>
      </c>
      <c r="AA112" s="329">
        <v>1.8068591999999987E-2</v>
      </c>
    </row>
    <row r="113" spans="1:27" hidden="1" x14ac:dyDescent="0.35">
      <c r="A113" s="790"/>
      <c r="B113" s="263" t="s">
        <v>1</v>
      </c>
      <c r="C113" s="329">
        <v>1.8068591999999987E-2</v>
      </c>
      <c r="D113" s="329">
        <v>1.8068592000000085E-2</v>
      </c>
      <c r="E113" s="329">
        <v>1.8068591999999953E-2</v>
      </c>
      <c r="F113" s="329">
        <v>1.8068592000000015E-2</v>
      </c>
      <c r="G113" s="329">
        <v>1.8068591999999987E-2</v>
      </c>
      <c r="H113" s="329">
        <v>1.9927983999999961E-2</v>
      </c>
      <c r="I113" s="329">
        <v>1.9927983999999899E-2</v>
      </c>
      <c r="J113" s="329">
        <v>1.9927983999999885E-2</v>
      </c>
      <c r="K113" s="329">
        <v>1.9927983999999864E-2</v>
      </c>
      <c r="L113" s="329">
        <v>1.8068591999999946E-2</v>
      </c>
      <c r="M113" s="329">
        <v>1.8068592000000057E-2</v>
      </c>
      <c r="N113" s="329">
        <v>1.8068591999999987E-2</v>
      </c>
      <c r="O113" s="329">
        <v>1.8068591999999987E-2</v>
      </c>
      <c r="P113" s="329">
        <v>1.8068592000000085E-2</v>
      </c>
      <c r="Q113" s="329">
        <v>1.8068591999999953E-2</v>
      </c>
      <c r="R113" s="329">
        <v>1.8068592000000015E-2</v>
      </c>
      <c r="S113" s="329">
        <v>1.8068591999999987E-2</v>
      </c>
      <c r="T113" s="329">
        <v>1.9927983999999961E-2</v>
      </c>
      <c r="U113" s="329">
        <v>1.9927983999999899E-2</v>
      </c>
      <c r="V113" s="329">
        <v>1.9927983999999885E-2</v>
      </c>
      <c r="W113" s="329">
        <v>1.9927983999999864E-2</v>
      </c>
      <c r="X113" s="329">
        <v>1.8068591999999946E-2</v>
      </c>
      <c r="Y113" s="329">
        <v>1.8068592000000057E-2</v>
      </c>
      <c r="Z113" s="329">
        <v>1.8068591999999987E-2</v>
      </c>
      <c r="AA113" s="329">
        <v>1.8068591999999987E-2</v>
      </c>
    </row>
    <row r="114" spans="1:27" hidden="1" x14ac:dyDescent="0.35">
      <c r="A114" s="790"/>
      <c r="B114" s="263" t="s">
        <v>22</v>
      </c>
      <c r="C114" s="329">
        <v>1.8068591999999987E-2</v>
      </c>
      <c r="D114" s="329">
        <v>1.8068592000000085E-2</v>
      </c>
      <c r="E114" s="329">
        <v>1.8068591999999953E-2</v>
      </c>
      <c r="F114" s="329">
        <v>1.8068592000000015E-2</v>
      </c>
      <c r="G114" s="329">
        <v>1.8068591999999987E-2</v>
      </c>
      <c r="H114" s="329">
        <v>1.9927983999999961E-2</v>
      </c>
      <c r="I114" s="329">
        <v>1.9927983999999899E-2</v>
      </c>
      <c r="J114" s="329">
        <v>1.9927983999999885E-2</v>
      </c>
      <c r="K114" s="329">
        <v>1.9927983999999864E-2</v>
      </c>
      <c r="L114" s="329">
        <v>1.8068591999999946E-2</v>
      </c>
      <c r="M114" s="329">
        <v>1.8068592000000057E-2</v>
      </c>
      <c r="N114" s="329">
        <v>1.8068591999999987E-2</v>
      </c>
      <c r="O114" s="329">
        <v>1.8068591999999987E-2</v>
      </c>
      <c r="P114" s="329">
        <v>1.8068592000000085E-2</v>
      </c>
      <c r="Q114" s="329">
        <v>1.8068591999999953E-2</v>
      </c>
      <c r="R114" s="329">
        <v>1.8068592000000015E-2</v>
      </c>
      <c r="S114" s="329">
        <v>1.8068591999999987E-2</v>
      </c>
      <c r="T114" s="329">
        <v>1.9927983999999961E-2</v>
      </c>
      <c r="U114" s="329">
        <v>1.9927983999999899E-2</v>
      </c>
      <c r="V114" s="329">
        <v>1.9927983999999885E-2</v>
      </c>
      <c r="W114" s="329">
        <v>1.9927983999999864E-2</v>
      </c>
      <c r="X114" s="329">
        <v>1.8068591999999946E-2</v>
      </c>
      <c r="Y114" s="329">
        <v>1.8068592000000057E-2</v>
      </c>
      <c r="Z114" s="329">
        <v>1.8068591999999987E-2</v>
      </c>
      <c r="AA114" s="329">
        <v>1.8068591999999987E-2</v>
      </c>
    </row>
    <row r="115" spans="1:27" hidden="1" x14ac:dyDescent="0.35">
      <c r="A115" s="790"/>
      <c r="B115" s="264" t="s">
        <v>9</v>
      </c>
      <c r="C115" s="329">
        <v>1.8068591999999987E-2</v>
      </c>
      <c r="D115" s="329">
        <v>1.8068592000000085E-2</v>
      </c>
      <c r="E115" s="329">
        <v>1.8068591999999953E-2</v>
      </c>
      <c r="F115" s="329">
        <v>1.8068592000000015E-2</v>
      </c>
      <c r="G115" s="329">
        <v>1.8068591999999987E-2</v>
      </c>
      <c r="H115" s="329">
        <v>1.9927983999999961E-2</v>
      </c>
      <c r="I115" s="329">
        <v>1.9927983999999899E-2</v>
      </c>
      <c r="J115" s="329">
        <v>1.9927983999999885E-2</v>
      </c>
      <c r="K115" s="329">
        <v>1.9927983999999864E-2</v>
      </c>
      <c r="L115" s="329">
        <v>1.8068591999999946E-2</v>
      </c>
      <c r="M115" s="329">
        <v>1.8068592000000057E-2</v>
      </c>
      <c r="N115" s="329">
        <v>1.8068591999999987E-2</v>
      </c>
      <c r="O115" s="329">
        <v>1.8068591999999987E-2</v>
      </c>
      <c r="P115" s="329">
        <v>1.8068592000000085E-2</v>
      </c>
      <c r="Q115" s="329">
        <v>1.8068591999999953E-2</v>
      </c>
      <c r="R115" s="329">
        <v>1.8068592000000015E-2</v>
      </c>
      <c r="S115" s="329">
        <v>1.8068591999999987E-2</v>
      </c>
      <c r="T115" s="329">
        <v>1.9927983999999961E-2</v>
      </c>
      <c r="U115" s="329">
        <v>1.9927983999999899E-2</v>
      </c>
      <c r="V115" s="329">
        <v>1.9927983999999885E-2</v>
      </c>
      <c r="W115" s="329">
        <v>1.9927983999999864E-2</v>
      </c>
      <c r="X115" s="329">
        <v>1.8068591999999946E-2</v>
      </c>
      <c r="Y115" s="329">
        <v>1.8068592000000057E-2</v>
      </c>
      <c r="Z115" s="329">
        <v>1.8068591999999987E-2</v>
      </c>
      <c r="AA115" s="329">
        <v>1.8068591999999987E-2</v>
      </c>
    </row>
    <row r="116" spans="1:27" hidden="1" x14ac:dyDescent="0.35">
      <c r="A116" s="790"/>
      <c r="B116" s="264" t="s">
        <v>3</v>
      </c>
      <c r="C116" s="329">
        <v>1.8068591999999987E-2</v>
      </c>
      <c r="D116" s="329">
        <v>1.8068592000000085E-2</v>
      </c>
      <c r="E116" s="329">
        <v>1.8068591999999953E-2</v>
      </c>
      <c r="F116" s="329">
        <v>1.8068592000000015E-2</v>
      </c>
      <c r="G116" s="329">
        <v>1.8068591999999987E-2</v>
      </c>
      <c r="H116" s="329">
        <v>1.9927983999999961E-2</v>
      </c>
      <c r="I116" s="329">
        <v>1.9927983999999899E-2</v>
      </c>
      <c r="J116" s="329">
        <v>1.9927983999999885E-2</v>
      </c>
      <c r="K116" s="329">
        <v>1.9927983999999864E-2</v>
      </c>
      <c r="L116" s="329">
        <v>1.8068591999999946E-2</v>
      </c>
      <c r="M116" s="329">
        <v>1.8068592000000057E-2</v>
      </c>
      <c r="N116" s="329">
        <v>1.8068591999999987E-2</v>
      </c>
      <c r="O116" s="329">
        <v>1.8068591999999987E-2</v>
      </c>
      <c r="P116" s="329">
        <v>1.8068592000000085E-2</v>
      </c>
      <c r="Q116" s="329">
        <v>1.8068591999999953E-2</v>
      </c>
      <c r="R116" s="329">
        <v>1.8068592000000015E-2</v>
      </c>
      <c r="S116" s="329">
        <v>1.8068591999999987E-2</v>
      </c>
      <c r="T116" s="329">
        <v>1.9927983999999961E-2</v>
      </c>
      <c r="U116" s="329">
        <v>1.9927983999999899E-2</v>
      </c>
      <c r="V116" s="329">
        <v>1.9927983999999885E-2</v>
      </c>
      <c r="W116" s="329">
        <v>1.9927983999999864E-2</v>
      </c>
      <c r="X116" s="329">
        <v>1.8068591999999946E-2</v>
      </c>
      <c r="Y116" s="329">
        <v>1.8068592000000057E-2</v>
      </c>
      <c r="Z116" s="329">
        <v>1.8068591999999987E-2</v>
      </c>
      <c r="AA116" s="329">
        <v>1.8068591999999987E-2</v>
      </c>
    </row>
    <row r="117" spans="1:27" hidden="1" x14ac:dyDescent="0.35">
      <c r="A117" s="790"/>
      <c r="B117" s="264" t="s">
        <v>4</v>
      </c>
      <c r="C117" s="329">
        <v>1.8068591999999987E-2</v>
      </c>
      <c r="D117" s="329">
        <v>1.8068592000000085E-2</v>
      </c>
      <c r="E117" s="329">
        <v>1.8068591999999953E-2</v>
      </c>
      <c r="F117" s="329">
        <v>1.8068592000000015E-2</v>
      </c>
      <c r="G117" s="329">
        <v>1.8068591999999987E-2</v>
      </c>
      <c r="H117" s="329">
        <v>1.9927983999999961E-2</v>
      </c>
      <c r="I117" s="329">
        <v>1.9927983999999899E-2</v>
      </c>
      <c r="J117" s="329">
        <v>1.9927983999999885E-2</v>
      </c>
      <c r="K117" s="329">
        <v>1.9927983999999864E-2</v>
      </c>
      <c r="L117" s="329">
        <v>1.8068591999999946E-2</v>
      </c>
      <c r="M117" s="329">
        <v>1.8068592000000057E-2</v>
      </c>
      <c r="N117" s="329">
        <v>1.8068591999999987E-2</v>
      </c>
      <c r="O117" s="329">
        <v>1.8068591999999987E-2</v>
      </c>
      <c r="P117" s="329">
        <v>1.8068592000000085E-2</v>
      </c>
      <c r="Q117" s="329">
        <v>1.8068591999999953E-2</v>
      </c>
      <c r="R117" s="329">
        <v>1.8068592000000015E-2</v>
      </c>
      <c r="S117" s="329">
        <v>1.8068591999999987E-2</v>
      </c>
      <c r="T117" s="329">
        <v>1.9927983999999961E-2</v>
      </c>
      <c r="U117" s="329">
        <v>1.9927983999999899E-2</v>
      </c>
      <c r="V117" s="329">
        <v>1.9927983999999885E-2</v>
      </c>
      <c r="W117" s="329">
        <v>1.9927983999999864E-2</v>
      </c>
      <c r="X117" s="329">
        <v>1.8068591999999946E-2</v>
      </c>
      <c r="Y117" s="329">
        <v>1.8068592000000057E-2</v>
      </c>
      <c r="Z117" s="329">
        <v>1.8068591999999987E-2</v>
      </c>
      <c r="AA117" s="329">
        <v>1.8068591999999987E-2</v>
      </c>
    </row>
    <row r="118" spans="1:27" hidden="1" x14ac:dyDescent="0.35">
      <c r="A118" s="790"/>
      <c r="B118" s="264" t="s">
        <v>5</v>
      </c>
      <c r="C118" s="329">
        <v>1.8068591999999987E-2</v>
      </c>
      <c r="D118" s="329">
        <v>1.8068592000000085E-2</v>
      </c>
      <c r="E118" s="329">
        <v>1.8068591999999953E-2</v>
      </c>
      <c r="F118" s="329">
        <v>1.8068592000000015E-2</v>
      </c>
      <c r="G118" s="329">
        <v>1.8068591999999987E-2</v>
      </c>
      <c r="H118" s="329">
        <v>1.9927983999999961E-2</v>
      </c>
      <c r="I118" s="329">
        <v>1.9927983999999899E-2</v>
      </c>
      <c r="J118" s="329">
        <v>1.9927983999999885E-2</v>
      </c>
      <c r="K118" s="329">
        <v>1.9927983999999864E-2</v>
      </c>
      <c r="L118" s="329">
        <v>1.8068591999999946E-2</v>
      </c>
      <c r="M118" s="329">
        <v>1.8068592000000057E-2</v>
      </c>
      <c r="N118" s="329">
        <v>1.8068591999999987E-2</v>
      </c>
      <c r="O118" s="329">
        <v>1.8068591999999987E-2</v>
      </c>
      <c r="P118" s="329">
        <v>1.8068592000000085E-2</v>
      </c>
      <c r="Q118" s="329">
        <v>1.8068591999999953E-2</v>
      </c>
      <c r="R118" s="329">
        <v>1.8068592000000015E-2</v>
      </c>
      <c r="S118" s="329">
        <v>1.8068591999999987E-2</v>
      </c>
      <c r="T118" s="329">
        <v>1.9927983999999961E-2</v>
      </c>
      <c r="U118" s="329">
        <v>1.9927983999999899E-2</v>
      </c>
      <c r="V118" s="329">
        <v>1.9927983999999885E-2</v>
      </c>
      <c r="W118" s="329">
        <v>1.9927983999999864E-2</v>
      </c>
      <c r="X118" s="329">
        <v>1.8068591999999946E-2</v>
      </c>
      <c r="Y118" s="329">
        <v>1.8068592000000057E-2</v>
      </c>
      <c r="Z118" s="329">
        <v>1.8068591999999987E-2</v>
      </c>
      <c r="AA118" s="329">
        <v>1.8068591999999987E-2</v>
      </c>
    </row>
    <row r="119" spans="1:27" hidden="1" x14ac:dyDescent="0.35">
      <c r="A119" s="790"/>
      <c r="B119" s="264" t="s">
        <v>23</v>
      </c>
      <c r="C119" s="329">
        <v>1.8068591999999987E-2</v>
      </c>
      <c r="D119" s="329">
        <v>1.8068592000000085E-2</v>
      </c>
      <c r="E119" s="329">
        <v>1.8068591999999953E-2</v>
      </c>
      <c r="F119" s="329">
        <v>1.8068592000000015E-2</v>
      </c>
      <c r="G119" s="329">
        <v>1.8068591999999987E-2</v>
      </c>
      <c r="H119" s="329">
        <v>1.9927983999999961E-2</v>
      </c>
      <c r="I119" s="329">
        <v>1.9927983999999899E-2</v>
      </c>
      <c r="J119" s="329">
        <v>1.9927983999999885E-2</v>
      </c>
      <c r="K119" s="329">
        <v>1.9927983999999864E-2</v>
      </c>
      <c r="L119" s="329">
        <v>1.8068591999999946E-2</v>
      </c>
      <c r="M119" s="329">
        <v>1.8068592000000057E-2</v>
      </c>
      <c r="N119" s="329">
        <v>1.8068591999999987E-2</v>
      </c>
      <c r="O119" s="329">
        <v>1.8068591999999987E-2</v>
      </c>
      <c r="P119" s="329">
        <v>1.8068592000000085E-2</v>
      </c>
      <c r="Q119" s="329">
        <v>1.8068591999999953E-2</v>
      </c>
      <c r="R119" s="329">
        <v>1.8068592000000015E-2</v>
      </c>
      <c r="S119" s="329">
        <v>1.8068591999999987E-2</v>
      </c>
      <c r="T119" s="329">
        <v>1.9927983999999961E-2</v>
      </c>
      <c r="U119" s="329">
        <v>1.9927983999999899E-2</v>
      </c>
      <c r="V119" s="329">
        <v>1.9927983999999885E-2</v>
      </c>
      <c r="W119" s="329">
        <v>1.9927983999999864E-2</v>
      </c>
      <c r="X119" s="329">
        <v>1.8068591999999946E-2</v>
      </c>
      <c r="Y119" s="329">
        <v>1.8068592000000057E-2</v>
      </c>
      <c r="Z119" s="329">
        <v>1.8068591999999987E-2</v>
      </c>
      <c r="AA119" s="329">
        <v>1.8068591999999987E-2</v>
      </c>
    </row>
    <row r="120" spans="1:27" hidden="1" x14ac:dyDescent="0.35">
      <c r="A120" s="790"/>
      <c r="B120" s="264" t="s">
        <v>24</v>
      </c>
      <c r="C120" s="329">
        <v>1.8068591999999987E-2</v>
      </c>
      <c r="D120" s="329">
        <v>1.8068592000000085E-2</v>
      </c>
      <c r="E120" s="329">
        <v>1.8068591999999953E-2</v>
      </c>
      <c r="F120" s="329">
        <v>1.8068592000000015E-2</v>
      </c>
      <c r="G120" s="329">
        <v>1.8068591999999987E-2</v>
      </c>
      <c r="H120" s="329">
        <v>1.9927983999999961E-2</v>
      </c>
      <c r="I120" s="329">
        <v>1.9927983999999899E-2</v>
      </c>
      <c r="J120" s="329">
        <v>1.9927983999999885E-2</v>
      </c>
      <c r="K120" s="329">
        <v>1.9927983999999864E-2</v>
      </c>
      <c r="L120" s="329">
        <v>1.8068591999999946E-2</v>
      </c>
      <c r="M120" s="329">
        <v>1.8068592000000057E-2</v>
      </c>
      <c r="N120" s="329">
        <v>1.8068591999999987E-2</v>
      </c>
      <c r="O120" s="329">
        <v>1.8068591999999987E-2</v>
      </c>
      <c r="P120" s="329">
        <v>1.8068592000000085E-2</v>
      </c>
      <c r="Q120" s="329">
        <v>1.8068591999999953E-2</v>
      </c>
      <c r="R120" s="329">
        <v>1.8068592000000015E-2</v>
      </c>
      <c r="S120" s="329">
        <v>1.8068591999999987E-2</v>
      </c>
      <c r="T120" s="329">
        <v>1.9927983999999961E-2</v>
      </c>
      <c r="U120" s="329">
        <v>1.9927983999999899E-2</v>
      </c>
      <c r="V120" s="329">
        <v>1.9927983999999885E-2</v>
      </c>
      <c r="W120" s="329">
        <v>1.9927983999999864E-2</v>
      </c>
      <c r="X120" s="329">
        <v>1.8068591999999946E-2</v>
      </c>
      <c r="Y120" s="329">
        <v>1.8068592000000057E-2</v>
      </c>
      <c r="Z120" s="329">
        <v>1.8068591999999987E-2</v>
      </c>
      <c r="AA120" s="329">
        <v>1.8068591999999987E-2</v>
      </c>
    </row>
    <row r="121" spans="1:27" hidden="1" x14ac:dyDescent="0.35">
      <c r="A121" s="790"/>
      <c r="B121" s="264" t="s">
        <v>7</v>
      </c>
      <c r="C121" s="329">
        <v>1.8068591999999987E-2</v>
      </c>
      <c r="D121" s="329">
        <v>1.8068592000000085E-2</v>
      </c>
      <c r="E121" s="329">
        <v>1.8068591999999953E-2</v>
      </c>
      <c r="F121" s="329">
        <v>1.8068592000000015E-2</v>
      </c>
      <c r="G121" s="329">
        <v>1.8068591999999987E-2</v>
      </c>
      <c r="H121" s="329">
        <v>1.9927983999999961E-2</v>
      </c>
      <c r="I121" s="329">
        <v>1.9927983999999899E-2</v>
      </c>
      <c r="J121" s="329">
        <v>1.9927983999999885E-2</v>
      </c>
      <c r="K121" s="329">
        <v>1.9927983999999864E-2</v>
      </c>
      <c r="L121" s="329">
        <v>1.8068591999999946E-2</v>
      </c>
      <c r="M121" s="329">
        <v>1.8068592000000057E-2</v>
      </c>
      <c r="N121" s="329">
        <v>1.8068591999999987E-2</v>
      </c>
      <c r="O121" s="329">
        <v>1.8068591999999987E-2</v>
      </c>
      <c r="P121" s="329">
        <v>1.8068592000000085E-2</v>
      </c>
      <c r="Q121" s="329">
        <v>1.8068591999999953E-2</v>
      </c>
      <c r="R121" s="329">
        <v>1.8068592000000015E-2</v>
      </c>
      <c r="S121" s="329">
        <v>1.8068591999999987E-2</v>
      </c>
      <c r="T121" s="329">
        <v>1.9927983999999961E-2</v>
      </c>
      <c r="U121" s="329">
        <v>1.9927983999999899E-2</v>
      </c>
      <c r="V121" s="329">
        <v>1.9927983999999885E-2</v>
      </c>
      <c r="W121" s="329">
        <v>1.9927983999999864E-2</v>
      </c>
      <c r="X121" s="329">
        <v>1.8068591999999946E-2</v>
      </c>
      <c r="Y121" s="329">
        <v>1.8068592000000057E-2</v>
      </c>
      <c r="Z121" s="329">
        <v>1.8068591999999987E-2</v>
      </c>
      <c r="AA121" s="329">
        <v>1.8068591999999987E-2</v>
      </c>
    </row>
    <row r="122" spans="1:27" ht="15" hidden="1" thickBot="1" x14ac:dyDescent="0.4">
      <c r="A122" s="791"/>
      <c r="B122" s="265" t="s">
        <v>8</v>
      </c>
      <c r="C122" s="329">
        <v>1.8068591999999987E-2</v>
      </c>
      <c r="D122" s="329">
        <v>1.8068592000000085E-2</v>
      </c>
      <c r="E122" s="329">
        <v>1.8068591999999953E-2</v>
      </c>
      <c r="F122" s="329">
        <v>1.8068592000000015E-2</v>
      </c>
      <c r="G122" s="329">
        <v>1.8068591999999987E-2</v>
      </c>
      <c r="H122" s="329">
        <v>1.9927983999999961E-2</v>
      </c>
      <c r="I122" s="329">
        <v>1.9927983999999899E-2</v>
      </c>
      <c r="J122" s="329">
        <v>1.9927983999999885E-2</v>
      </c>
      <c r="K122" s="329">
        <v>1.9927983999999864E-2</v>
      </c>
      <c r="L122" s="329">
        <v>1.8068591999999946E-2</v>
      </c>
      <c r="M122" s="329">
        <v>1.8068592000000057E-2</v>
      </c>
      <c r="N122" s="329">
        <v>1.8068591999999987E-2</v>
      </c>
      <c r="O122" s="329">
        <v>1.8068591999999987E-2</v>
      </c>
      <c r="P122" s="329">
        <v>1.8068592000000085E-2</v>
      </c>
      <c r="Q122" s="329">
        <v>1.8068591999999953E-2</v>
      </c>
      <c r="R122" s="329">
        <v>1.8068592000000015E-2</v>
      </c>
      <c r="S122" s="329">
        <v>1.8068591999999987E-2</v>
      </c>
      <c r="T122" s="329">
        <v>1.9927983999999961E-2</v>
      </c>
      <c r="U122" s="329">
        <v>1.9927983999999899E-2</v>
      </c>
      <c r="V122" s="329">
        <v>1.9927983999999885E-2</v>
      </c>
      <c r="W122" s="329">
        <v>1.9927983999999864E-2</v>
      </c>
      <c r="X122" s="329">
        <v>1.8068591999999946E-2</v>
      </c>
      <c r="Y122" s="329">
        <v>1.8068592000000057E-2</v>
      </c>
      <c r="Z122" s="329">
        <v>1.8068591999999987E-2</v>
      </c>
      <c r="AA122" s="329">
        <v>1.8068591999999987E-2</v>
      </c>
    </row>
    <row r="123" spans="1:27" hidden="1" x14ac:dyDescent="0.35">
      <c r="A123" s="107"/>
      <c r="B123" s="107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 spans="1:27" ht="15" hidden="1" thickBot="1" x14ac:dyDescent="0.4"/>
    <row r="125" spans="1:27" ht="15" hidden="1" thickBot="1" x14ac:dyDescent="0.4">
      <c r="C125" s="833" t="s">
        <v>129</v>
      </c>
      <c r="D125" s="834"/>
      <c r="E125" s="834"/>
      <c r="F125" s="834"/>
      <c r="G125" s="834"/>
      <c r="H125" s="834"/>
      <c r="I125" s="834"/>
      <c r="J125" s="834"/>
      <c r="K125" s="834"/>
      <c r="L125" s="834"/>
      <c r="M125" s="834"/>
      <c r="N125" s="835"/>
      <c r="O125" s="795" t="s">
        <v>129</v>
      </c>
      <c r="P125" s="793"/>
      <c r="Q125" s="793"/>
      <c r="R125" s="793"/>
      <c r="S125" s="793"/>
      <c r="T125" s="793"/>
      <c r="U125" s="793"/>
      <c r="V125" s="793"/>
      <c r="W125" s="793"/>
      <c r="X125" s="793"/>
      <c r="Y125" s="793"/>
      <c r="Z125" s="794"/>
      <c r="AA125" s="551" t="s">
        <v>129</v>
      </c>
    </row>
    <row r="126" spans="1:27" ht="15" hidden="1" thickBot="1" x14ac:dyDescent="0.4">
      <c r="A126" s="789" t="s">
        <v>130</v>
      </c>
      <c r="B126" s="288" t="s">
        <v>148</v>
      </c>
      <c r="C126" s="156">
        <f>C$4</f>
        <v>44562</v>
      </c>
      <c r="D126" s="156">
        <f t="shared" ref="D126:AA126" si="65">D$4</f>
        <v>44593</v>
      </c>
      <c r="E126" s="156">
        <f t="shared" si="65"/>
        <v>44621</v>
      </c>
      <c r="F126" s="156">
        <f t="shared" si="65"/>
        <v>44652</v>
      </c>
      <c r="G126" s="156">
        <f t="shared" si="65"/>
        <v>44682</v>
      </c>
      <c r="H126" s="156">
        <f t="shared" si="65"/>
        <v>44713</v>
      </c>
      <c r="I126" s="156">
        <f t="shared" si="65"/>
        <v>44743</v>
      </c>
      <c r="J126" s="156">
        <f t="shared" si="65"/>
        <v>44774</v>
      </c>
      <c r="K126" s="156">
        <f t="shared" si="65"/>
        <v>44805</v>
      </c>
      <c r="L126" s="156">
        <f t="shared" si="65"/>
        <v>44835</v>
      </c>
      <c r="M126" s="156">
        <f t="shared" si="65"/>
        <v>44866</v>
      </c>
      <c r="N126" s="156">
        <f t="shared" si="65"/>
        <v>44896</v>
      </c>
      <c r="O126" s="156">
        <f t="shared" si="65"/>
        <v>44927</v>
      </c>
      <c r="P126" s="156">
        <f t="shared" si="65"/>
        <v>44958</v>
      </c>
      <c r="Q126" s="156">
        <f t="shared" si="65"/>
        <v>44986</v>
      </c>
      <c r="R126" s="156">
        <f t="shared" si="65"/>
        <v>45017</v>
      </c>
      <c r="S126" s="156">
        <f t="shared" si="65"/>
        <v>45047</v>
      </c>
      <c r="T126" s="156">
        <f t="shared" si="65"/>
        <v>45078</v>
      </c>
      <c r="U126" s="156">
        <f t="shared" si="65"/>
        <v>45108</v>
      </c>
      <c r="V126" s="156">
        <f t="shared" si="65"/>
        <v>45139</v>
      </c>
      <c r="W126" s="156">
        <f t="shared" si="65"/>
        <v>45170</v>
      </c>
      <c r="X126" s="156">
        <f t="shared" si="65"/>
        <v>45200</v>
      </c>
      <c r="Y126" s="156">
        <f t="shared" si="65"/>
        <v>45231</v>
      </c>
      <c r="Z126" s="156">
        <f t="shared" si="65"/>
        <v>45261</v>
      </c>
      <c r="AA126" s="156">
        <f t="shared" si="65"/>
        <v>45292</v>
      </c>
    </row>
    <row r="127" spans="1:27" hidden="1" x14ac:dyDescent="0.35">
      <c r="A127" s="790"/>
      <c r="B127" s="263" t="s">
        <v>20</v>
      </c>
      <c r="C127" s="333">
        <v>8.6905396105985688E-3</v>
      </c>
      <c r="D127" s="333">
        <v>9.1843635285924711E-3</v>
      </c>
      <c r="E127" s="333">
        <v>9.3172995483337146E-3</v>
      </c>
      <c r="F127" s="333">
        <v>9.3300694720660927E-3</v>
      </c>
      <c r="G127" s="333">
        <v>1.3190972391467491E-2</v>
      </c>
      <c r="H127" s="333">
        <v>3.3396509974146636E-2</v>
      </c>
      <c r="I127" s="333">
        <v>3.0311628255511709E-2</v>
      </c>
      <c r="J127" s="333">
        <v>3.0025700532701628E-2</v>
      </c>
      <c r="K127" s="333">
        <v>3.0999168728459075E-2</v>
      </c>
      <c r="L127" s="333">
        <v>1.4333326703126323E-2</v>
      </c>
      <c r="M127" s="333">
        <v>1.2574297781386794E-2</v>
      </c>
      <c r="N127" s="333">
        <v>1.0783770658233277E-2</v>
      </c>
      <c r="O127" s="333">
        <v>8.6905396105985688E-3</v>
      </c>
      <c r="P127" s="333">
        <v>9.1843635285924711E-3</v>
      </c>
      <c r="Q127" s="333">
        <v>9.3172995483337146E-3</v>
      </c>
      <c r="R127" s="333">
        <v>9.3300694720660927E-3</v>
      </c>
      <c r="S127" s="333">
        <v>1.3190972391467491E-2</v>
      </c>
      <c r="T127" s="333">
        <v>3.3396509974146636E-2</v>
      </c>
      <c r="U127" s="333">
        <v>3.0311628255511709E-2</v>
      </c>
      <c r="V127" s="333">
        <v>3.0025700532701628E-2</v>
      </c>
      <c r="W127" s="333">
        <v>3.0999168728459075E-2</v>
      </c>
      <c r="X127" s="333">
        <v>1.4333326703126323E-2</v>
      </c>
      <c r="Y127" s="333">
        <v>1.2574297781386794E-2</v>
      </c>
      <c r="Z127" s="333">
        <v>1.0783770658233277E-2</v>
      </c>
      <c r="AA127" s="333">
        <v>8.6905396105985688E-3</v>
      </c>
    </row>
    <row r="128" spans="1:27" hidden="1" x14ac:dyDescent="0.35">
      <c r="A128" s="790"/>
      <c r="B128" s="263" t="s">
        <v>0</v>
      </c>
      <c r="C128" s="333">
        <v>1.3661557336104716E-2</v>
      </c>
      <c r="D128" s="333">
        <v>1.3995891437648279E-2</v>
      </c>
      <c r="E128" s="333">
        <v>1.1937688399857259E-2</v>
      </c>
      <c r="F128" s="333">
        <v>9.7664417356625004E-3</v>
      </c>
      <c r="G128" s="333">
        <v>2.1051463283982559E-2</v>
      </c>
      <c r="H128" s="333">
        <v>5.6205642178387479E-2</v>
      </c>
      <c r="I128" s="333">
        <v>3.8871954473552781E-2</v>
      </c>
      <c r="J128" s="333">
        <v>4.5357306184860703E-2</v>
      </c>
      <c r="K128" s="333">
        <v>5.3567977999279676E-2</v>
      </c>
      <c r="L128" s="333">
        <v>1.3398140041059062E-2</v>
      </c>
      <c r="M128" s="333">
        <v>1.9843361120502567E-2</v>
      </c>
      <c r="N128" s="333">
        <v>9.7585757189299401E-3</v>
      </c>
      <c r="O128" s="333">
        <v>1.3661557336104716E-2</v>
      </c>
      <c r="P128" s="333">
        <v>1.3995891437648279E-2</v>
      </c>
      <c r="Q128" s="333">
        <v>1.1937688399857259E-2</v>
      </c>
      <c r="R128" s="333">
        <v>9.7664417356625004E-3</v>
      </c>
      <c r="S128" s="333">
        <v>2.1051463283982559E-2</v>
      </c>
      <c r="T128" s="333">
        <v>5.6205642178387479E-2</v>
      </c>
      <c r="U128" s="333">
        <v>3.8871954473552781E-2</v>
      </c>
      <c r="V128" s="333">
        <v>4.5357306184860703E-2</v>
      </c>
      <c r="W128" s="333">
        <v>5.3567977999279676E-2</v>
      </c>
      <c r="X128" s="333">
        <v>1.3398140041059062E-2</v>
      </c>
      <c r="Y128" s="333">
        <v>1.9843361120502567E-2</v>
      </c>
      <c r="Z128" s="333">
        <v>9.7585757189299401E-3</v>
      </c>
      <c r="AA128" s="333">
        <v>1.3661557336104716E-2</v>
      </c>
    </row>
    <row r="129" spans="1:27" hidden="1" x14ac:dyDescent="0.35">
      <c r="A129" s="790"/>
      <c r="B129" s="263" t="s">
        <v>21</v>
      </c>
      <c r="C129" s="333">
        <v>8.3557771746031375E-3</v>
      </c>
      <c r="D129" s="333">
        <v>8.8661221561538248E-3</v>
      </c>
      <c r="E129" s="333">
        <v>1.1753498870943338E-2</v>
      </c>
      <c r="F129" s="333">
        <v>1.2523477953738765E-2</v>
      </c>
      <c r="G129" s="333">
        <v>1.5511017884555292E-2</v>
      </c>
      <c r="H129" s="333">
        <v>4.0279244842641462E-2</v>
      </c>
      <c r="I129" s="333">
        <v>3.0246490222571087E-2</v>
      </c>
      <c r="J129" s="333">
        <v>3.3396789722178383E-2</v>
      </c>
      <c r="K129" s="333">
        <v>3.6603346879997244E-2</v>
      </c>
      <c r="L129" s="333">
        <v>1.7030212077065426E-2</v>
      </c>
      <c r="M129" s="333">
        <v>1.2611403494553954E-2</v>
      </c>
      <c r="N129" s="333">
        <v>1.2708554866204393E-2</v>
      </c>
      <c r="O129" s="333">
        <v>8.3557771746031375E-3</v>
      </c>
      <c r="P129" s="333">
        <v>8.8661221561538248E-3</v>
      </c>
      <c r="Q129" s="333">
        <v>1.1753498870943338E-2</v>
      </c>
      <c r="R129" s="333">
        <v>1.2523477953738765E-2</v>
      </c>
      <c r="S129" s="333">
        <v>1.5511017884555292E-2</v>
      </c>
      <c r="T129" s="333">
        <v>4.0279244842641462E-2</v>
      </c>
      <c r="U129" s="333">
        <v>3.0246490222571087E-2</v>
      </c>
      <c r="V129" s="333">
        <v>3.3396789722178383E-2</v>
      </c>
      <c r="W129" s="333">
        <v>3.6603346879997244E-2</v>
      </c>
      <c r="X129" s="333">
        <v>1.7030212077065426E-2</v>
      </c>
      <c r="Y129" s="333">
        <v>1.2611403494553954E-2</v>
      </c>
      <c r="Z129" s="333">
        <v>1.2708554866204393E-2</v>
      </c>
      <c r="AA129" s="333">
        <v>8.3557771746031375E-3</v>
      </c>
    </row>
    <row r="130" spans="1:27" hidden="1" x14ac:dyDescent="0.35">
      <c r="A130" s="790"/>
      <c r="B130" s="263" t="s">
        <v>1</v>
      </c>
      <c r="C130" s="333">
        <v>0</v>
      </c>
      <c r="D130" s="333">
        <v>0</v>
      </c>
      <c r="E130" s="333">
        <v>0</v>
      </c>
      <c r="F130" s="333">
        <v>1.0321710579863055E-2</v>
      </c>
      <c r="G130" s="333">
        <v>2.8707370508953747E-2</v>
      </c>
      <c r="H130" s="333">
        <v>5.725490240748439E-2</v>
      </c>
      <c r="I130" s="333">
        <v>3.9256023626103941E-2</v>
      </c>
      <c r="J130" s="333">
        <v>4.5918436764594305E-2</v>
      </c>
      <c r="K130" s="333">
        <v>5.7888264534285201E-2</v>
      </c>
      <c r="L130" s="333">
        <v>1.3219573636351361E-2</v>
      </c>
      <c r="M130" s="333">
        <v>0</v>
      </c>
      <c r="N130" s="333">
        <v>0</v>
      </c>
      <c r="O130" s="333">
        <v>0</v>
      </c>
      <c r="P130" s="333">
        <v>0</v>
      </c>
      <c r="Q130" s="333">
        <v>0</v>
      </c>
      <c r="R130" s="333">
        <v>1.0321710579863055E-2</v>
      </c>
      <c r="S130" s="333">
        <v>2.8707370508953747E-2</v>
      </c>
      <c r="T130" s="333">
        <v>5.725490240748439E-2</v>
      </c>
      <c r="U130" s="333">
        <v>3.9256023626103941E-2</v>
      </c>
      <c r="V130" s="333">
        <v>4.5918436764594305E-2</v>
      </c>
      <c r="W130" s="333">
        <v>5.7888264534285201E-2</v>
      </c>
      <c r="X130" s="333">
        <v>1.3219573636351361E-2</v>
      </c>
      <c r="Y130" s="333">
        <v>0</v>
      </c>
      <c r="Z130" s="333">
        <v>0</v>
      </c>
      <c r="AA130" s="333">
        <v>0</v>
      </c>
    </row>
    <row r="131" spans="1:27" hidden="1" x14ac:dyDescent="0.35">
      <c r="A131" s="790"/>
      <c r="B131" s="263" t="s">
        <v>22</v>
      </c>
      <c r="C131" s="333">
        <v>1.6281637189139251E-3</v>
      </c>
      <c r="D131" s="333">
        <v>1.6786293240557046E-3</v>
      </c>
      <c r="E131" s="333">
        <v>2.5279300023637111E-4</v>
      </c>
      <c r="F131" s="333">
        <v>1.4844313197169632E-3</v>
      </c>
      <c r="G131" s="333">
        <v>2.9707296977562786E-4</v>
      </c>
      <c r="H131" s="333">
        <v>6.6015297877556852E-4</v>
      </c>
      <c r="I131" s="333">
        <v>8.1969564125558496E-5</v>
      </c>
      <c r="J131" s="333">
        <v>6.9835035625883594E-4</v>
      </c>
      <c r="K131" s="333">
        <v>6.5884510241158455E-4</v>
      </c>
      <c r="L131" s="333">
        <v>2.3971139056324186E-4</v>
      </c>
      <c r="M131" s="333">
        <v>2.736397347236708E-5</v>
      </c>
      <c r="N131" s="333">
        <v>2.0525246777853903E-4</v>
      </c>
      <c r="O131" s="333">
        <v>1.6281637189139251E-3</v>
      </c>
      <c r="P131" s="333">
        <v>1.6786293240557046E-3</v>
      </c>
      <c r="Q131" s="333">
        <v>2.5279300023637111E-4</v>
      </c>
      <c r="R131" s="333">
        <v>1.4844313197169632E-3</v>
      </c>
      <c r="S131" s="333">
        <v>2.9707296977562786E-4</v>
      </c>
      <c r="T131" s="333">
        <v>6.6015297877556852E-4</v>
      </c>
      <c r="U131" s="333">
        <v>8.1969564125558496E-5</v>
      </c>
      <c r="V131" s="333">
        <v>6.9835035625883594E-4</v>
      </c>
      <c r="W131" s="333">
        <v>6.5884510241158455E-4</v>
      </c>
      <c r="X131" s="333">
        <v>2.3971139056324186E-4</v>
      </c>
      <c r="Y131" s="333">
        <v>2.736397347236708E-5</v>
      </c>
      <c r="Z131" s="333">
        <v>2.0525246777853903E-4</v>
      </c>
      <c r="AA131" s="333">
        <v>1.6281637189139251E-3</v>
      </c>
    </row>
    <row r="132" spans="1:27" hidden="1" x14ac:dyDescent="0.35">
      <c r="A132" s="790"/>
      <c r="B132" s="264" t="s">
        <v>9</v>
      </c>
      <c r="C132" s="333">
        <v>1.3661973402149941E-2</v>
      </c>
      <c r="D132" s="333">
        <v>1.4015661382962317E-2</v>
      </c>
      <c r="E132" s="333">
        <v>1.2311180388589181E-2</v>
      </c>
      <c r="F132" s="333">
        <v>1.2761917396770914E-2</v>
      </c>
      <c r="G132" s="333">
        <v>1.1624343448128488E-2</v>
      </c>
      <c r="H132" s="333">
        <v>0</v>
      </c>
      <c r="I132" s="333">
        <v>0</v>
      </c>
      <c r="J132" s="333">
        <v>0</v>
      </c>
      <c r="K132" s="333">
        <v>3.3819556488432434E-2</v>
      </c>
      <c r="L132" s="333">
        <v>1.569196336800998E-2</v>
      </c>
      <c r="M132" s="333">
        <v>2.0699636429393212E-2</v>
      </c>
      <c r="N132" s="333">
        <v>9.7630296804752416E-3</v>
      </c>
      <c r="O132" s="333">
        <v>1.3661973402149941E-2</v>
      </c>
      <c r="P132" s="333">
        <v>1.4015661382962317E-2</v>
      </c>
      <c r="Q132" s="333">
        <v>1.2311180388589181E-2</v>
      </c>
      <c r="R132" s="333">
        <v>1.2761917396770914E-2</v>
      </c>
      <c r="S132" s="333">
        <v>1.1624343448128488E-2</v>
      </c>
      <c r="T132" s="333">
        <v>0</v>
      </c>
      <c r="U132" s="333">
        <v>0</v>
      </c>
      <c r="V132" s="333">
        <v>0</v>
      </c>
      <c r="W132" s="333">
        <v>3.3819556488432434E-2</v>
      </c>
      <c r="X132" s="333">
        <v>1.569196336800998E-2</v>
      </c>
      <c r="Y132" s="333">
        <v>2.0699636429393212E-2</v>
      </c>
      <c r="Z132" s="333">
        <v>9.7630296804752416E-3</v>
      </c>
      <c r="AA132" s="333">
        <v>1.3661973402149941E-2</v>
      </c>
    </row>
    <row r="133" spans="1:27" hidden="1" x14ac:dyDescent="0.35">
      <c r="A133" s="790"/>
      <c r="B133" s="264" t="s">
        <v>3</v>
      </c>
      <c r="C133" s="333">
        <v>1.3661557336104716E-2</v>
      </c>
      <c r="D133" s="333">
        <v>1.3995891437648279E-2</v>
      </c>
      <c r="E133" s="333">
        <v>1.1937688399857259E-2</v>
      </c>
      <c r="F133" s="333">
        <v>9.7664417356625004E-3</v>
      </c>
      <c r="G133" s="333">
        <v>2.1051463283982559E-2</v>
      </c>
      <c r="H133" s="333">
        <v>5.6205642178387479E-2</v>
      </c>
      <c r="I133" s="333">
        <v>3.8871954473552781E-2</v>
      </c>
      <c r="J133" s="333">
        <v>4.5357306184860703E-2</v>
      </c>
      <c r="K133" s="333">
        <v>5.3567977999279676E-2</v>
      </c>
      <c r="L133" s="333">
        <v>1.3398140041059062E-2</v>
      </c>
      <c r="M133" s="333">
        <v>1.9843361120502567E-2</v>
      </c>
      <c r="N133" s="333">
        <v>9.7585757189299401E-3</v>
      </c>
      <c r="O133" s="333">
        <v>1.3661557336104716E-2</v>
      </c>
      <c r="P133" s="333">
        <v>1.3995891437648279E-2</v>
      </c>
      <c r="Q133" s="333">
        <v>1.1937688399857259E-2</v>
      </c>
      <c r="R133" s="333">
        <v>9.7664417356625004E-3</v>
      </c>
      <c r="S133" s="333">
        <v>2.1051463283982559E-2</v>
      </c>
      <c r="T133" s="333">
        <v>5.6205642178387479E-2</v>
      </c>
      <c r="U133" s="333">
        <v>3.8871954473552781E-2</v>
      </c>
      <c r="V133" s="333">
        <v>4.5357306184860703E-2</v>
      </c>
      <c r="W133" s="333">
        <v>5.3567977999279676E-2</v>
      </c>
      <c r="X133" s="333">
        <v>1.3398140041059062E-2</v>
      </c>
      <c r="Y133" s="333">
        <v>1.9843361120502567E-2</v>
      </c>
      <c r="Z133" s="333">
        <v>9.7585757189299401E-3</v>
      </c>
      <c r="AA133" s="333">
        <v>1.3661557336104716E-2</v>
      </c>
    </row>
    <row r="134" spans="1:27" hidden="1" x14ac:dyDescent="0.35">
      <c r="A134" s="790"/>
      <c r="B134" s="264" t="s">
        <v>4</v>
      </c>
      <c r="C134" s="333">
        <v>1.0218487348935303E-2</v>
      </c>
      <c r="D134" s="333">
        <v>1.0200323043128763E-2</v>
      </c>
      <c r="E134" s="333">
        <v>1.0356312921313933E-2</v>
      </c>
      <c r="F134" s="333">
        <v>1.1792871777240846E-2</v>
      </c>
      <c r="G134" s="333">
        <v>1.578914962311392E-2</v>
      </c>
      <c r="H134" s="333">
        <v>3.8597945966901144E-2</v>
      </c>
      <c r="I134" s="333">
        <v>3.3826852839564304E-2</v>
      </c>
      <c r="J134" s="333">
        <v>3.3498800092871747E-2</v>
      </c>
      <c r="K134" s="333">
        <v>3.356331002034596E-2</v>
      </c>
      <c r="L134" s="333">
        <v>1.7558679118536522E-2</v>
      </c>
      <c r="M134" s="333">
        <v>1.4060264333344693E-2</v>
      </c>
      <c r="N134" s="333">
        <v>1.1646934294827344E-2</v>
      </c>
      <c r="O134" s="333">
        <v>1.0218487348935303E-2</v>
      </c>
      <c r="P134" s="333">
        <v>1.0200323043128763E-2</v>
      </c>
      <c r="Q134" s="333">
        <v>1.0356312921313933E-2</v>
      </c>
      <c r="R134" s="333">
        <v>1.1792871777240846E-2</v>
      </c>
      <c r="S134" s="333">
        <v>1.578914962311392E-2</v>
      </c>
      <c r="T134" s="333">
        <v>3.8597945966901144E-2</v>
      </c>
      <c r="U134" s="333">
        <v>3.3826852839564304E-2</v>
      </c>
      <c r="V134" s="333">
        <v>3.3498800092871747E-2</v>
      </c>
      <c r="W134" s="333">
        <v>3.356331002034596E-2</v>
      </c>
      <c r="X134" s="333">
        <v>1.7558679118536522E-2</v>
      </c>
      <c r="Y134" s="333">
        <v>1.4060264333344693E-2</v>
      </c>
      <c r="Z134" s="333">
        <v>1.1646934294827344E-2</v>
      </c>
      <c r="AA134" s="333">
        <v>1.0218487348935303E-2</v>
      </c>
    </row>
    <row r="135" spans="1:27" hidden="1" x14ac:dyDescent="0.35">
      <c r="A135" s="790"/>
      <c r="B135" s="264" t="s">
        <v>5</v>
      </c>
      <c r="C135" s="333">
        <v>8.6905396105985688E-3</v>
      </c>
      <c r="D135" s="333">
        <v>9.1843635285924711E-3</v>
      </c>
      <c r="E135" s="333">
        <v>9.3172995483337146E-3</v>
      </c>
      <c r="F135" s="333">
        <v>9.3300694720660927E-3</v>
      </c>
      <c r="G135" s="333">
        <v>1.3190972391467491E-2</v>
      </c>
      <c r="H135" s="333">
        <v>3.3396509974146636E-2</v>
      </c>
      <c r="I135" s="333">
        <v>3.0311628255511709E-2</v>
      </c>
      <c r="J135" s="333">
        <v>3.0025700532701628E-2</v>
      </c>
      <c r="K135" s="333">
        <v>3.0999168728459075E-2</v>
      </c>
      <c r="L135" s="333">
        <v>1.4333326703126323E-2</v>
      </c>
      <c r="M135" s="333">
        <v>1.2574297781386794E-2</v>
      </c>
      <c r="N135" s="333">
        <v>1.0783770658233277E-2</v>
      </c>
      <c r="O135" s="333">
        <v>8.6905396105985688E-3</v>
      </c>
      <c r="P135" s="333">
        <v>9.1843635285924711E-3</v>
      </c>
      <c r="Q135" s="333">
        <v>9.3172995483337146E-3</v>
      </c>
      <c r="R135" s="333">
        <v>9.3300694720660927E-3</v>
      </c>
      <c r="S135" s="333">
        <v>1.3190972391467491E-2</v>
      </c>
      <c r="T135" s="333">
        <v>3.3396509974146636E-2</v>
      </c>
      <c r="U135" s="333">
        <v>3.0311628255511709E-2</v>
      </c>
      <c r="V135" s="333">
        <v>3.0025700532701628E-2</v>
      </c>
      <c r="W135" s="333">
        <v>3.0999168728459075E-2</v>
      </c>
      <c r="X135" s="333">
        <v>1.4333326703126323E-2</v>
      </c>
      <c r="Y135" s="333">
        <v>1.2574297781386794E-2</v>
      </c>
      <c r="Z135" s="333">
        <v>1.0783770658233277E-2</v>
      </c>
      <c r="AA135" s="333">
        <v>8.6905396105985688E-3</v>
      </c>
    </row>
    <row r="136" spans="1:27" hidden="1" x14ac:dyDescent="0.35">
      <c r="A136" s="790"/>
      <c r="B136" s="264" t="s">
        <v>23</v>
      </c>
      <c r="C136" s="333">
        <v>8.6905396105985688E-3</v>
      </c>
      <c r="D136" s="333">
        <v>9.1843635285924711E-3</v>
      </c>
      <c r="E136" s="333">
        <v>9.3172995483337146E-3</v>
      </c>
      <c r="F136" s="333">
        <v>9.3300694720660927E-3</v>
      </c>
      <c r="G136" s="333">
        <v>1.3190972391467491E-2</v>
      </c>
      <c r="H136" s="333">
        <v>3.3396509974146636E-2</v>
      </c>
      <c r="I136" s="333">
        <v>3.0311628255511709E-2</v>
      </c>
      <c r="J136" s="333">
        <v>3.0025700532701628E-2</v>
      </c>
      <c r="K136" s="333">
        <v>3.0999168728459075E-2</v>
      </c>
      <c r="L136" s="333">
        <v>1.4333326703126323E-2</v>
      </c>
      <c r="M136" s="333">
        <v>1.2574297781386794E-2</v>
      </c>
      <c r="N136" s="333">
        <v>1.0783770658233277E-2</v>
      </c>
      <c r="O136" s="333">
        <v>8.6905396105985688E-3</v>
      </c>
      <c r="P136" s="333">
        <v>9.1843635285924711E-3</v>
      </c>
      <c r="Q136" s="333">
        <v>9.3172995483337146E-3</v>
      </c>
      <c r="R136" s="333">
        <v>9.3300694720660927E-3</v>
      </c>
      <c r="S136" s="333">
        <v>1.3190972391467491E-2</v>
      </c>
      <c r="T136" s="333">
        <v>3.3396509974146636E-2</v>
      </c>
      <c r="U136" s="333">
        <v>3.0311628255511709E-2</v>
      </c>
      <c r="V136" s="333">
        <v>3.0025700532701628E-2</v>
      </c>
      <c r="W136" s="333">
        <v>3.0999168728459075E-2</v>
      </c>
      <c r="X136" s="333">
        <v>1.4333326703126323E-2</v>
      </c>
      <c r="Y136" s="333">
        <v>1.2574297781386794E-2</v>
      </c>
      <c r="Z136" s="333">
        <v>1.0783770658233277E-2</v>
      </c>
      <c r="AA136" s="333">
        <v>8.6905396105985688E-3</v>
      </c>
    </row>
    <row r="137" spans="1:27" hidden="1" x14ac:dyDescent="0.35">
      <c r="A137" s="790"/>
      <c r="B137" s="264" t="s">
        <v>24</v>
      </c>
      <c r="C137" s="333">
        <v>8.6905396105985688E-3</v>
      </c>
      <c r="D137" s="333">
        <v>9.1843635285924711E-3</v>
      </c>
      <c r="E137" s="333">
        <v>9.3172995483337146E-3</v>
      </c>
      <c r="F137" s="333">
        <v>9.3300694720660927E-3</v>
      </c>
      <c r="G137" s="333">
        <v>1.3190972391467491E-2</v>
      </c>
      <c r="H137" s="333">
        <v>3.3396509974146636E-2</v>
      </c>
      <c r="I137" s="333">
        <v>3.0311628255511709E-2</v>
      </c>
      <c r="J137" s="333">
        <v>3.0025700532701628E-2</v>
      </c>
      <c r="K137" s="333">
        <v>3.0999168728459075E-2</v>
      </c>
      <c r="L137" s="333">
        <v>1.4333326703126323E-2</v>
      </c>
      <c r="M137" s="333">
        <v>1.2574297781386794E-2</v>
      </c>
      <c r="N137" s="333">
        <v>1.0783770658233277E-2</v>
      </c>
      <c r="O137" s="333">
        <v>8.6905396105985688E-3</v>
      </c>
      <c r="P137" s="333">
        <v>9.1843635285924711E-3</v>
      </c>
      <c r="Q137" s="333">
        <v>9.3172995483337146E-3</v>
      </c>
      <c r="R137" s="333">
        <v>9.3300694720660927E-3</v>
      </c>
      <c r="S137" s="333">
        <v>1.3190972391467491E-2</v>
      </c>
      <c r="T137" s="333">
        <v>3.3396509974146636E-2</v>
      </c>
      <c r="U137" s="333">
        <v>3.0311628255511709E-2</v>
      </c>
      <c r="V137" s="333">
        <v>3.0025700532701628E-2</v>
      </c>
      <c r="W137" s="333">
        <v>3.0999168728459075E-2</v>
      </c>
      <c r="X137" s="333">
        <v>1.4333326703126323E-2</v>
      </c>
      <c r="Y137" s="333">
        <v>1.2574297781386794E-2</v>
      </c>
      <c r="Z137" s="333">
        <v>1.0783770658233277E-2</v>
      </c>
      <c r="AA137" s="333">
        <v>8.6905396105985688E-3</v>
      </c>
    </row>
    <row r="138" spans="1:27" hidden="1" x14ac:dyDescent="0.35">
      <c r="A138" s="790"/>
      <c r="B138" s="264" t="s">
        <v>7</v>
      </c>
      <c r="C138" s="333">
        <v>7.1991147668578103E-3</v>
      </c>
      <c r="D138" s="333">
        <v>7.6506976126562275E-3</v>
      </c>
      <c r="E138" s="333">
        <v>8.9709893841287691E-3</v>
      </c>
      <c r="F138" s="333">
        <v>8.9643969886217239E-3</v>
      </c>
      <c r="G138" s="333">
        <v>1.1442954360114992E-2</v>
      </c>
      <c r="H138" s="333">
        <v>3.0341130046812329E-2</v>
      </c>
      <c r="I138" s="333">
        <v>2.4767427374638579E-2</v>
      </c>
      <c r="J138" s="333">
        <v>2.5844708490436505E-2</v>
      </c>
      <c r="K138" s="333">
        <v>2.7140278723847423E-2</v>
      </c>
      <c r="L138" s="333">
        <v>1.2426704003105844E-2</v>
      </c>
      <c r="M138" s="333">
        <v>1.0317878648079915E-2</v>
      </c>
      <c r="N138" s="333">
        <v>9.3080976984780718E-3</v>
      </c>
      <c r="O138" s="333">
        <v>7.1991147668578103E-3</v>
      </c>
      <c r="P138" s="333">
        <v>7.6506976126562275E-3</v>
      </c>
      <c r="Q138" s="333">
        <v>8.9709893841287691E-3</v>
      </c>
      <c r="R138" s="333">
        <v>8.9643969886217239E-3</v>
      </c>
      <c r="S138" s="333">
        <v>1.1442954360114992E-2</v>
      </c>
      <c r="T138" s="333">
        <v>3.0341130046812329E-2</v>
      </c>
      <c r="U138" s="333">
        <v>2.4767427374638579E-2</v>
      </c>
      <c r="V138" s="333">
        <v>2.5844708490436505E-2</v>
      </c>
      <c r="W138" s="333">
        <v>2.7140278723847423E-2</v>
      </c>
      <c r="X138" s="333">
        <v>1.2426704003105844E-2</v>
      </c>
      <c r="Y138" s="333">
        <v>1.0317878648079915E-2</v>
      </c>
      <c r="Z138" s="333">
        <v>9.3080976984780718E-3</v>
      </c>
      <c r="AA138" s="333">
        <v>7.1991147668578103E-3</v>
      </c>
    </row>
    <row r="139" spans="1:27" ht="15" hidden="1" thickBot="1" x14ac:dyDescent="0.4">
      <c r="A139" s="791"/>
      <c r="B139" s="265" t="s">
        <v>8</v>
      </c>
      <c r="C139" s="333">
        <v>7.1543069772339258E-3</v>
      </c>
      <c r="D139" s="333">
        <v>7.6225204669467857E-3</v>
      </c>
      <c r="E139" s="333">
        <v>1.0964634736445759E-2</v>
      </c>
      <c r="F139" s="333">
        <v>1.1802242805610763E-2</v>
      </c>
      <c r="G139" s="333">
        <v>1.5000840581295125E-2</v>
      </c>
      <c r="H139" s="333">
        <v>4.2210463928937021E-2</v>
      </c>
      <c r="I139" s="333">
        <v>2.7762795137090041E-2</v>
      </c>
      <c r="J139" s="333">
        <v>3.2665598756010897E-2</v>
      </c>
      <c r="K139" s="333">
        <v>3.534763464999735E-2</v>
      </c>
      <c r="L139" s="333">
        <v>1.7000613729307223E-2</v>
      </c>
      <c r="M139" s="333">
        <v>1.1491929220535387E-2</v>
      </c>
      <c r="N139" s="333">
        <v>1.2288942749910168E-2</v>
      </c>
      <c r="O139" s="333">
        <v>7.1543069772339258E-3</v>
      </c>
      <c r="P139" s="333">
        <v>7.6225204669467857E-3</v>
      </c>
      <c r="Q139" s="333">
        <v>1.0964634736445759E-2</v>
      </c>
      <c r="R139" s="333">
        <v>1.1802242805610763E-2</v>
      </c>
      <c r="S139" s="333">
        <v>1.5000840581295125E-2</v>
      </c>
      <c r="T139" s="333">
        <v>4.2210463928937021E-2</v>
      </c>
      <c r="U139" s="333">
        <v>2.7762795137090041E-2</v>
      </c>
      <c r="V139" s="333">
        <v>3.2665598756010897E-2</v>
      </c>
      <c r="W139" s="333">
        <v>3.534763464999735E-2</v>
      </c>
      <c r="X139" s="333">
        <v>1.7000613729307223E-2</v>
      </c>
      <c r="Y139" s="333">
        <v>1.1491929220535387E-2</v>
      </c>
      <c r="Z139" s="333">
        <v>1.2288942749910168E-2</v>
      </c>
      <c r="AA139" s="333">
        <v>7.1543069772339258E-3</v>
      </c>
    </row>
    <row r="140" spans="1:27" hidden="1" x14ac:dyDescent="0.35"/>
    <row r="141" spans="1:27" ht="15" hidden="1" thickBot="1" x14ac:dyDescent="0.4">
      <c r="A141" s="107"/>
      <c r="B141" s="107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</row>
    <row r="142" spans="1:27" ht="16" hidden="1" thickBot="1" x14ac:dyDescent="0.4">
      <c r="A142" s="783" t="s">
        <v>131</v>
      </c>
      <c r="B142" s="289" t="s">
        <v>128</v>
      </c>
      <c r="C142" s="156">
        <f>C$4</f>
        <v>44562</v>
      </c>
      <c r="D142" s="156">
        <f t="shared" ref="D142:AA142" si="66">D$4</f>
        <v>44593</v>
      </c>
      <c r="E142" s="156">
        <f t="shared" si="66"/>
        <v>44621</v>
      </c>
      <c r="F142" s="156">
        <f t="shared" si="66"/>
        <v>44652</v>
      </c>
      <c r="G142" s="156">
        <f t="shared" si="66"/>
        <v>44682</v>
      </c>
      <c r="H142" s="156">
        <f t="shared" si="66"/>
        <v>44713</v>
      </c>
      <c r="I142" s="156">
        <f t="shared" si="66"/>
        <v>44743</v>
      </c>
      <c r="J142" s="156">
        <f t="shared" si="66"/>
        <v>44774</v>
      </c>
      <c r="K142" s="156">
        <f t="shared" si="66"/>
        <v>44805</v>
      </c>
      <c r="L142" s="156">
        <f t="shared" si="66"/>
        <v>44835</v>
      </c>
      <c r="M142" s="156">
        <f t="shared" si="66"/>
        <v>44866</v>
      </c>
      <c r="N142" s="156">
        <f t="shared" si="66"/>
        <v>44896</v>
      </c>
      <c r="O142" s="156">
        <f t="shared" si="66"/>
        <v>44927</v>
      </c>
      <c r="P142" s="156">
        <f t="shared" si="66"/>
        <v>44958</v>
      </c>
      <c r="Q142" s="156">
        <f t="shared" si="66"/>
        <v>44986</v>
      </c>
      <c r="R142" s="156">
        <f t="shared" si="66"/>
        <v>45017</v>
      </c>
      <c r="S142" s="156">
        <f t="shared" si="66"/>
        <v>45047</v>
      </c>
      <c r="T142" s="156">
        <f t="shared" si="66"/>
        <v>45078</v>
      </c>
      <c r="U142" s="156">
        <f t="shared" si="66"/>
        <v>45108</v>
      </c>
      <c r="V142" s="156">
        <f t="shared" si="66"/>
        <v>45139</v>
      </c>
      <c r="W142" s="156">
        <f t="shared" si="66"/>
        <v>45170</v>
      </c>
      <c r="X142" s="156">
        <f t="shared" si="66"/>
        <v>45200</v>
      </c>
      <c r="Y142" s="156">
        <f t="shared" si="66"/>
        <v>45231</v>
      </c>
      <c r="Z142" s="156">
        <f t="shared" si="66"/>
        <v>45261</v>
      </c>
      <c r="AA142" s="156">
        <f t="shared" si="66"/>
        <v>45292</v>
      </c>
    </row>
    <row r="143" spans="1:27" hidden="1" x14ac:dyDescent="0.35">
      <c r="A143" s="784"/>
      <c r="B143" s="263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AA143" si="67">IF(E23=0,0,((E5*0.5)+D23-E41)*E78*E110*E$2)</f>
        <v>0</v>
      </c>
      <c r="F143" s="26">
        <f t="shared" si="67"/>
        <v>0</v>
      </c>
      <c r="G143" s="26">
        <f t="shared" si="67"/>
        <v>0</v>
      </c>
      <c r="H143" s="26">
        <f t="shared" si="67"/>
        <v>0</v>
      </c>
      <c r="I143" s="26">
        <f t="shared" si="67"/>
        <v>0</v>
      </c>
      <c r="J143" s="26">
        <f t="shared" si="67"/>
        <v>0</v>
      </c>
      <c r="K143" s="26">
        <f t="shared" si="67"/>
        <v>0</v>
      </c>
      <c r="L143" s="26">
        <f t="shared" si="67"/>
        <v>0</v>
      </c>
      <c r="M143" s="26">
        <f t="shared" si="67"/>
        <v>0</v>
      </c>
      <c r="N143" s="26">
        <f t="shared" si="67"/>
        <v>0</v>
      </c>
      <c r="O143" s="26">
        <f t="shared" si="67"/>
        <v>0</v>
      </c>
      <c r="P143" s="26">
        <f t="shared" si="67"/>
        <v>0</v>
      </c>
      <c r="Q143" s="26">
        <f t="shared" si="67"/>
        <v>0</v>
      </c>
      <c r="R143" s="26">
        <f t="shared" si="67"/>
        <v>0</v>
      </c>
      <c r="S143" s="26">
        <f t="shared" si="67"/>
        <v>0</v>
      </c>
      <c r="T143" s="26">
        <f t="shared" si="67"/>
        <v>0</v>
      </c>
      <c r="U143" s="26">
        <f t="shared" si="67"/>
        <v>0</v>
      </c>
      <c r="V143" s="26">
        <f t="shared" si="67"/>
        <v>0</v>
      </c>
      <c r="W143" s="26">
        <f t="shared" si="67"/>
        <v>0</v>
      </c>
      <c r="X143" s="26">
        <f t="shared" si="67"/>
        <v>0</v>
      </c>
      <c r="Y143" s="26">
        <f t="shared" si="67"/>
        <v>0</v>
      </c>
      <c r="Z143" s="26">
        <f t="shared" si="67"/>
        <v>0</v>
      </c>
      <c r="AA143" s="26">
        <f t="shared" si="67"/>
        <v>0</v>
      </c>
    </row>
    <row r="144" spans="1:27" hidden="1" x14ac:dyDescent="0.35">
      <c r="A144" s="784"/>
      <c r="B144" s="263" t="s">
        <v>0</v>
      </c>
      <c r="C144" s="26">
        <f t="shared" ref="C144:C155" si="68">IF(C24=0,0,((C6*0.5)-C42)*C79*C111*C$2)</f>
        <v>0</v>
      </c>
      <c r="D144" s="26">
        <f t="shared" ref="D144:D155" si="69">IF(D24=0,0,((D6*0.5)+C24-D42)*D79*D111*D$2)</f>
        <v>0</v>
      </c>
      <c r="E144" s="26">
        <f t="shared" ref="E144:AA144" si="70">IF(E24=0,0,((E6*0.5)+D24-E42)*E79*E111*E$2)</f>
        <v>0</v>
      </c>
      <c r="F144" s="26">
        <f t="shared" si="70"/>
        <v>0</v>
      </c>
      <c r="G144" s="26">
        <f t="shared" si="70"/>
        <v>0</v>
      </c>
      <c r="H144" s="26">
        <f t="shared" si="70"/>
        <v>0</v>
      </c>
      <c r="I144" s="26">
        <f t="shared" si="70"/>
        <v>0</v>
      </c>
      <c r="J144" s="26">
        <f t="shared" si="70"/>
        <v>0</v>
      </c>
      <c r="K144" s="26">
        <f t="shared" si="70"/>
        <v>0</v>
      </c>
      <c r="L144" s="26">
        <f t="shared" si="70"/>
        <v>0</v>
      </c>
      <c r="M144" s="26">
        <f t="shared" si="70"/>
        <v>0</v>
      </c>
      <c r="N144" s="26">
        <f t="shared" si="70"/>
        <v>0</v>
      </c>
      <c r="O144" s="26">
        <f t="shared" si="70"/>
        <v>0</v>
      </c>
      <c r="P144" s="26">
        <f t="shared" si="70"/>
        <v>0</v>
      </c>
      <c r="Q144" s="26">
        <f t="shared" si="70"/>
        <v>0</v>
      </c>
      <c r="R144" s="26">
        <f t="shared" si="70"/>
        <v>0</v>
      </c>
      <c r="S144" s="26">
        <f t="shared" si="70"/>
        <v>0</v>
      </c>
      <c r="T144" s="26">
        <f t="shared" si="70"/>
        <v>0</v>
      </c>
      <c r="U144" s="26">
        <f t="shared" si="70"/>
        <v>0</v>
      </c>
      <c r="V144" s="26">
        <f t="shared" si="70"/>
        <v>0</v>
      </c>
      <c r="W144" s="26">
        <f t="shared" si="70"/>
        <v>0</v>
      </c>
      <c r="X144" s="26">
        <f t="shared" si="70"/>
        <v>0</v>
      </c>
      <c r="Y144" s="26">
        <f t="shared" si="70"/>
        <v>0</v>
      </c>
      <c r="Z144" s="26">
        <f t="shared" si="70"/>
        <v>0</v>
      </c>
      <c r="AA144" s="26">
        <f t="shared" si="70"/>
        <v>0</v>
      </c>
    </row>
    <row r="145" spans="1:27" hidden="1" x14ac:dyDescent="0.35">
      <c r="A145" s="784"/>
      <c r="B145" s="263" t="s">
        <v>21</v>
      </c>
      <c r="C145" s="26">
        <f t="shared" si="68"/>
        <v>0</v>
      </c>
      <c r="D145" s="26">
        <f t="shared" si="69"/>
        <v>0</v>
      </c>
      <c r="E145" s="26">
        <f t="shared" ref="E145:AA145" si="71">IF(E25=0,0,((E7*0.5)+D25-E43)*E80*E112*E$2)</f>
        <v>0</v>
      </c>
      <c r="F145" s="26">
        <f t="shared" si="71"/>
        <v>0</v>
      </c>
      <c r="G145" s="26">
        <f t="shared" si="71"/>
        <v>0</v>
      </c>
      <c r="H145" s="26">
        <f t="shared" si="71"/>
        <v>0</v>
      </c>
      <c r="I145" s="26">
        <f t="shared" si="71"/>
        <v>0</v>
      </c>
      <c r="J145" s="26">
        <f t="shared" si="71"/>
        <v>0</v>
      </c>
      <c r="K145" s="26">
        <f t="shared" si="71"/>
        <v>0</v>
      </c>
      <c r="L145" s="26">
        <f t="shared" si="71"/>
        <v>0</v>
      </c>
      <c r="M145" s="26">
        <f t="shared" si="71"/>
        <v>0</v>
      </c>
      <c r="N145" s="26">
        <f t="shared" si="71"/>
        <v>0</v>
      </c>
      <c r="O145" s="26">
        <f t="shared" si="71"/>
        <v>0</v>
      </c>
      <c r="P145" s="26">
        <f t="shared" si="71"/>
        <v>0</v>
      </c>
      <c r="Q145" s="26">
        <f t="shared" si="71"/>
        <v>0</v>
      </c>
      <c r="R145" s="26">
        <f t="shared" si="71"/>
        <v>0</v>
      </c>
      <c r="S145" s="26">
        <f t="shared" si="71"/>
        <v>0</v>
      </c>
      <c r="T145" s="26">
        <f t="shared" si="71"/>
        <v>0</v>
      </c>
      <c r="U145" s="26">
        <f t="shared" si="71"/>
        <v>0</v>
      </c>
      <c r="V145" s="26">
        <f t="shared" si="71"/>
        <v>0</v>
      </c>
      <c r="W145" s="26">
        <f t="shared" si="71"/>
        <v>0</v>
      </c>
      <c r="X145" s="26">
        <f t="shared" si="71"/>
        <v>0</v>
      </c>
      <c r="Y145" s="26">
        <f t="shared" si="71"/>
        <v>0</v>
      </c>
      <c r="Z145" s="26">
        <f t="shared" si="71"/>
        <v>0</v>
      </c>
      <c r="AA145" s="26">
        <f t="shared" si="71"/>
        <v>0</v>
      </c>
    </row>
    <row r="146" spans="1:27" hidden="1" x14ac:dyDescent="0.35">
      <c r="A146" s="784"/>
      <c r="B146" s="263" t="s">
        <v>1</v>
      </c>
      <c r="C146" s="26">
        <f t="shared" si="68"/>
        <v>0</v>
      </c>
      <c r="D146" s="26">
        <f t="shared" si="69"/>
        <v>0</v>
      </c>
      <c r="E146" s="26">
        <f t="shared" ref="E146:AA146" si="72">IF(E26=0,0,((E8*0.5)+D26-E44)*E81*E113*E$2)</f>
        <v>0</v>
      </c>
      <c r="F146" s="26">
        <f t="shared" si="72"/>
        <v>0</v>
      </c>
      <c r="G146" s="26">
        <f t="shared" si="72"/>
        <v>0</v>
      </c>
      <c r="H146" s="26">
        <f t="shared" si="72"/>
        <v>0</v>
      </c>
      <c r="I146" s="26">
        <f t="shared" si="72"/>
        <v>0</v>
      </c>
      <c r="J146" s="26">
        <f t="shared" si="72"/>
        <v>0</v>
      </c>
      <c r="K146" s="26">
        <f t="shared" si="72"/>
        <v>0</v>
      </c>
      <c r="L146" s="26">
        <f t="shared" si="72"/>
        <v>0</v>
      </c>
      <c r="M146" s="26">
        <f t="shared" si="72"/>
        <v>0</v>
      </c>
      <c r="N146" s="26">
        <f t="shared" si="72"/>
        <v>0</v>
      </c>
      <c r="O146" s="26">
        <f t="shared" si="72"/>
        <v>0</v>
      </c>
      <c r="P146" s="26">
        <f t="shared" si="72"/>
        <v>0</v>
      </c>
      <c r="Q146" s="26">
        <f t="shared" si="72"/>
        <v>0</v>
      </c>
      <c r="R146" s="26">
        <f t="shared" si="72"/>
        <v>0</v>
      </c>
      <c r="S146" s="26">
        <f t="shared" si="72"/>
        <v>0</v>
      </c>
      <c r="T146" s="26">
        <f t="shared" si="72"/>
        <v>0</v>
      </c>
      <c r="U146" s="26">
        <f t="shared" si="72"/>
        <v>0</v>
      </c>
      <c r="V146" s="26">
        <f t="shared" si="72"/>
        <v>0</v>
      </c>
      <c r="W146" s="26">
        <f t="shared" si="72"/>
        <v>0</v>
      </c>
      <c r="X146" s="26">
        <f t="shared" si="72"/>
        <v>0</v>
      </c>
      <c r="Y146" s="26">
        <f t="shared" si="72"/>
        <v>0</v>
      </c>
      <c r="Z146" s="26">
        <f t="shared" si="72"/>
        <v>0</v>
      </c>
      <c r="AA146" s="26">
        <f t="shared" si="72"/>
        <v>0</v>
      </c>
    </row>
    <row r="147" spans="1:27" hidden="1" x14ac:dyDescent="0.35">
      <c r="A147" s="784"/>
      <c r="B147" s="263" t="s">
        <v>22</v>
      </c>
      <c r="C147" s="26">
        <f t="shared" si="68"/>
        <v>0</v>
      </c>
      <c r="D147" s="26">
        <f t="shared" si="69"/>
        <v>0</v>
      </c>
      <c r="E147" s="26">
        <f t="shared" ref="E147:AA147" si="73">IF(E27=0,0,((E9*0.5)+D27-E45)*E82*E114*E$2)</f>
        <v>0</v>
      </c>
      <c r="F147" s="26">
        <f t="shared" si="73"/>
        <v>0</v>
      </c>
      <c r="G147" s="26">
        <f t="shared" si="73"/>
        <v>0</v>
      </c>
      <c r="H147" s="26">
        <f t="shared" si="73"/>
        <v>0</v>
      </c>
      <c r="I147" s="26">
        <f t="shared" si="73"/>
        <v>0</v>
      </c>
      <c r="J147" s="26">
        <f t="shared" si="73"/>
        <v>0</v>
      </c>
      <c r="K147" s="26">
        <f t="shared" si="73"/>
        <v>0</v>
      </c>
      <c r="L147" s="26">
        <f t="shared" si="73"/>
        <v>0</v>
      </c>
      <c r="M147" s="26">
        <f t="shared" si="73"/>
        <v>0</v>
      </c>
      <c r="N147" s="26">
        <f t="shared" si="73"/>
        <v>0</v>
      </c>
      <c r="O147" s="26">
        <f t="shared" si="73"/>
        <v>0</v>
      </c>
      <c r="P147" s="26">
        <f t="shared" si="73"/>
        <v>0</v>
      </c>
      <c r="Q147" s="26">
        <f t="shared" si="73"/>
        <v>0</v>
      </c>
      <c r="R147" s="26">
        <f t="shared" si="73"/>
        <v>0</v>
      </c>
      <c r="S147" s="26">
        <f t="shared" si="73"/>
        <v>0</v>
      </c>
      <c r="T147" s="26">
        <f t="shared" si="73"/>
        <v>0</v>
      </c>
      <c r="U147" s="26">
        <f t="shared" si="73"/>
        <v>0</v>
      </c>
      <c r="V147" s="26">
        <f t="shared" si="73"/>
        <v>0</v>
      </c>
      <c r="W147" s="26">
        <f t="shared" si="73"/>
        <v>0</v>
      </c>
      <c r="X147" s="26">
        <f t="shared" si="73"/>
        <v>0</v>
      </c>
      <c r="Y147" s="26">
        <f t="shared" si="73"/>
        <v>0</v>
      </c>
      <c r="Z147" s="26">
        <f t="shared" si="73"/>
        <v>0</v>
      </c>
      <c r="AA147" s="26">
        <f t="shared" si="73"/>
        <v>0</v>
      </c>
    </row>
    <row r="148" spans="1:27" hidden="1" x14ac:dyDescent="0.35">
      <c r="A148" s="784"/>
      <c r="B148" s="264" t="s">
        <v>9</v>
      </c>
      <c r="C148" s="26">
        <f t="shared" si="68"/>
        <v>0</v>
      </c>
      <c r="D148" s="26">
        <f t="shared" si="69"/>
        <v>0</v>
      </c>
      <c r="E148" s="26">
        <f t="shared" ref="E148:AA148" si="74">IF(E28=0,0,((E10*0.5)+D28-E46)*E83*E115*E$2)</f>
        <v>0</v>
      </c>
      <c r="F148" s="26">
        <f t="shared" si="74"/>
        <v>0</v>
      </c>
      <c r="G148" s="26">
        <f t="shared" si="74"/>
        <v>0</v>
      </c>
      <c r="H148" s="26">
        <f t="shared" si="74"/>
        <v>0</v>
      </c>
      <c r="I148" s="26">
        <f t="shared" si="74"/>
        <v>0</v>
      </c>
      <c r="J148" s="26">
        <f t="shared" si="74"/>
        <v>0</v>
      </c>
      <c r="K148" s="26">
        <f t="shared" si="74"/>
        <v>0</v>
      </c>
      <c r="L148" s="26">
        <f t="shared" si="74"/>
        <v>0</v>
      </c>
      <c r="M148" s="26">
        <f t="shared" si="74"/>
        <v>0</v>
      </c>
      <c r="N148" s="26">
        <f t="shared" si="74"/>
        <v>0</v>
      </c>
      <c r="O148" s="26">
        <f t="shared" si="74"/>
        <v>0</v>
      </c>
      <c r="P148" s="26">
        <f t="shared" si="74"/>
        <v>0</v>
      </c>
      <c r="Q148" s="26">
        <f t="shared" si="74"/>
        <v>0</v>
      </c>
      <c r="R148" s="26">
        <f t="shared" si="74"/>
        <v>0</v>
      </c>
      <c r="S148" s="26">
        <f t="shared" si="74"/>
        <v>0</v>
      </c>
      <c r="T148" s="26">
        <f t="shared" si="74"/>
        <v>0</v>
      </c>
      <c r="U148" s="26">
        <f t="shared" si="74"/>
        <v>0</v>
      </c>
      <c r="V148" s="26">
        <f t="shared" si="74"/>
        <v>0</v>
      </c>
      <c r="W148" s="26">
        <f t="shared" si="74"/>
        <v>0</v>
      </c>
      <c r="X148" s="26">
        <f t="shared" si="74"/>
        <v>0</v>
      </c>
      <c r="Y148" s="26">
        <f t="shared" si="74"/>
        <v>0</v>
      </c>
      <c r="Z148" s="26">
        <f t="shared" si="74"/>
        <v>0</v>
      </c>
      <c r="AA148" s="26">
        <f t="shared" si="74"/>
        <v>0</v>
      </c>
    </row>
    <row r="149" spans="1:27" hidden="1" x14ac:dyDescent="0.35">
      <c r="A149" s="784"/>
      <c r="B149" s="264" t="s">
        <v>3</v>
      </c>
      <c r="C149" s="26">
        <f t="shared" si="68"/>
        <v>0</v>
      </c>
      <c r="D149" s="26">
        <f t="shared" si="69"/>
        <v>0</v>
      </c>
      <c r="E149" s="26">
        <f t="shared" ref="E149:AA149" si="75">IF(E29=0,0,((E11*0.5)+D29-E47)*E84*E116*E$2)</f>
        <v>0</v>
      </c>
      <c r="F149" s="26">
        <f t="shared" si="75"/>
        <v>0</v>
      </c>
      <c r="G149" s="26">
        <f t="shared" si="75"/>
        <v>0</v>
      </c>
      <c r="H149" s="26">
        <f t="shared" si="75"/>
        <v>0</v>
      </c>
      <c r="I149" s="26">
        <f t="shared" si="75"/>
        <v>0</v>
      </c>
      <c r="J149" s="26">
        <f t="shared" si="75"/>
        <v>0</v>
      </c>
      <c r="K149" s="26">
        <f t="shared" si="75"/>
        <v>0</v>
      </c>
      <c r="L149" s="26">
        <f t="shared" si="75"/>
        <v>0</v>
      </c>
      <c r="M149" s="26">
        <f t="shared" si="75"/>
        <v>0</v>
      </c>
      <c r="N149" s="26">
        <f t="shared" si="75"/>
        <v>0</v>
      </c>
      <c r="O149" s="26">
        <f t="shared" si="75"/>
        <v>0</v>
      </c>
      <c r="P149" s="26">
        <f t="shared" si="75"/>
        <v>0</v>
      </c>
      <c r="Q149" s="26">
        <f t="shared" si="75"/>
        <v>0</v>
      </c>
      <c r="R149" s="26">
        <f t="shared" si="75"/>
        <v>0</v>
      </c>
      <c r="S149" s="26">
        <f t="shared" si="75"/>
        <v>0</v>
      </c>
      <c r="T149" s="26">
        <f t="shared" si="75"/>
        <v>0</v>
      </c>
      <c r="U149" s="26">
        <f t="shared" si="75"/>
        <v>0</v>
      </c>
      <c r="V149" s="26">
        <f t="shared" si="75"/>
        <v>0</v>
      </c>
      <c r="W149" s="26">
        <f t="shared" si="75"/>
        <v>0</v>
      </c>
      <c r="X149" s="26">
        <f t="shared" si="75"/>
        <v>0</v>
      </c>
      <c r="Y149" s="26">
        <f t="shared" si="75"/>
        <v>0</v>
      </c>
      <c r="Z149" s="26">
        <f t="shared" si="75"/>
        <v>0</v>
      </c>
      <c r="AA149" s="26">
        <f t="shared" si="75"/>
        <v>0</v>
      </c>
    </row>
    <row r="150" spans="1:27" ht="15.75" hidden="1" customHeight="1" x14ac:dyDescent="0.35">
      <c r="A150" s="784"/>
      <c r="B150" s="264" t="s">
        <v>4</v>
      </c>
      <c r="C150" s="26">
        <f t="shared" si="68"/>
        <v>0</v>
      </c>
      <c r="D150" s="26">
        <f t="shared" si="69"/>
        <v>0</v>
      </c>
      <c r="E150" s="111">
        <f t="shared" ref="E150:AA150" si="76">IF(E30=0,0,((E12*0.5)+D30-E48)*E85*E117*E$2)</f>
        <v>0</v>
      </c>
      <c r="F150" s="26">
        <f t="shared" si="76"/>
        <v>0</v>
      </c>
      <c r="G150" s="26">
        <f t="shared" si="76"/>
        <v>0</v>
      </c>
      <c r="H150" s="26">
        <f t="shared" si="76"/>
        <v>0</v>
      </c>
      <c r="I150" s="26">
        <f t="shared" si="76"/>
        <v>0</v>
      </c>
      <c r="J150" s="26">
        <f t="shared" si="76"/>
        <v>0</v>
      </c>
      <c r="K150" s="26">
        <f t="shared" si="76"/>
        <v>0</v>
      </c>
      <c r="L150" s="26">
        <f t="shared" si="76"/>
        <v>0</v>
      </c>
      <c r="M150" s="26">
        <f t="shared" si="76"/>
        <v>0</v>
      </c>
      <c r="N150" s="26">
        <f t="shared" si="76"/>
        <v>0</v>
      </c>
      <c r="O150" s="26">
        <f t="shared" si="76"/>
        <v>0</v>
      </c>
      <c r="P150" s="26">
        <f t="shared" si="76"/>
        <v>0</v>
      </c>
      <c r="Q150" s="26">
        <f t="shared" si="76"/>
        <v>0</v>
      </c>
      <c r="R150" s="26">
        <f t="shared" si="76"/>
        <v>0</v>
      </c>
      <c r="S150" s="26">
        <f t="shared" si="76"/>
        <v>0</v>
      </c>
      <c r="T150" s="26">
        <f t="shared" si="76"/>
        <v>0</v>
      </c>
      <c r="U150" s="26">
        <f t="shared" si="76"/>
        <v>0</v>
      </c>
      <c r="V150" s="26">
        <f t="shared" si="76"/>
        <v>0</v>
      </c>
      <c r="W150" s="26">
        <f t="shared" si="76"/>
        <v>0</v>
      </c>
      <c r="X150" s="26">
        <f t="shared" si="76"/>
        <v>0</v>
      </c>
      <c r="Y150" s="26">
        <f t="shared" si="76"/>
        <v>0</v>
      </c>
      <c r="Z150" s="26">
        <f t="shared" si="76"/>
        <v>0</v>
      </c>
      <c r="AA150" s="26">
        <f t="shared" si="76"/>
        <v>0</v>
      </c>
    </row>
    <row r="151" spans="1:27" hidden="1" x14ac:dyDescent="0.35">
      <c r="A151" s="784"/>
      <c r="B151" s="264" t="s">
        <v>5</v>
      </c>
      <c r="C151" s="26">
        <f t="shared" si="68"/>
        <v>0</v>
      </c>
      <c r="D151" s="26">
        <f t="shared" si="69"/>
        <v>0</v>
      </c>
      <c r="E151" s="26">
        <f t="shared" ref="E151:AA151" si="77">IF(E31=0,0,((E13*0.5)+D31-E49)*E86*E118*E$2)</f>
        <v>0</v>
      </c>
      <c r="F151" s="26">
        <f t="shared" si="77"/>
        <v>0</v>
      </c>
      <c r="G151" s="26">
        <f t="shared" si="77"/>
        <v>0</v>
      </c>
      <c r="H151" s="26">
        <f t="shared" si="77"/>
        <v>0</v>
      </c>
      <c r="I151" s="26">
        <f t="shared" si="77"/>
        <v>0</v>
      </c>
      <c r="J151" s="26">
        <f t="shared" si="77"/>
        <v>0</v>
      </c>
      <c r="K151" s="26">
        <f t="shared" si="77"/>
        <v>0</v>
      </c>
      <c r="L151" s="26">
        <f t="shared" si="77"/>
        <v>0</v>
      </c>
      <c r="M151" s="26">
        <f t="shared" si="77"/>
        <v>0</v>
      </c>
      <c r="N151" s="26">
        <f t="shared" si="77"/>
        <v>0</v>
      </c>
      <c r="O151" s="26">
        <f t="shared" si="77"/>
        <v>0</v>
      </c>
      <c r="P151" s="26">
        <f t="shared" si="77"/>
        <v>0</v>
      </c>
      <c r="Q151" s="26">
        <f t="shared" si="77"/>
        <v>0</v>
      </c>
      <c r="R151" s="26">
        <f t="shared" si="77"/>
        <v>0</v>
      </c>
      <c r="S151" s="26">
        <f t="shared" si="77"/>
        <v>0</v>
      </c>
      <c r="T151" s="26">
        <f t="shared" si="77"/>
        <v>0</v>
      </c>
      <c r="U151" s="26">
        <f t="shared" si="77"/>
        <v>0</v>
      </c>
      <c r="V151" s="26">
        <f t="shared" si="77"/>
        <v>0</v>
      </c>
      <c r="W151" s="26">
        <f t="shared" si="77"/>
        <v>0</v>
      </c>
      <c r="X151" s="26">
        <f t="shared" si="77"/>
        <v>0</v>
      </c>
      <c r="Y151" s="26">
        <f t="shared" si="77"/>
        <v>0</v>
      </c>
      <c r="Z151" s="26">
        <f t="shared" si="77"/>
        <v>0</v>
      </c>
      <c r="AA151" s="26">
        <f t="shared" si="77"/>
        <v>0</v>
      </c>
    </row>
    <row r="152" spans="1:27" hidden="1" x14ac:dyDescent="0.35">
      <c r="A152" s="784"/>
      <c r="B152" s="264" t="s">
        <v>23</v>
      </c>
      <c r="C152" s="26">
        <f t="shared" si="68"/>
        <v>0</v>
      </c>
      <c r="D152" s="26">
        <f t="shared" si="69"/>
        <v>0</v>
      </c>
      <c r="E152" s="26">
        <f t="shared" ref="E152:AA152" si="78">IF(E32=0,0,((E14*0.5)+D32-E50)*E87*E119*E$2)</f>
        <v>0</v>
      </c>
      <c r="F152" s="26">
        <f t="shared" si="78"/>
        <v>0</v>
      </c>
      <c r="G152" s="26">
        <f t="shared" si="78"/>
        <v>0</v>
      </c>
      <c r="H152" s="26">
        <f t="shared" si="78"/>
        <v>0</v>
      </c>
      <c r="I152" s="26">
        <f t="shared" si="78"/>
        <v>0</v>
      </c>
      <c r="J152" s="26">
        <f t="shared" si="78"/>
        <v>0</v>
      </c>
      <c r="K152" s="26">
        <f t="shared" si="78"/>
        <v>0</v>
      </c>
      <c r="L152" s="26">
        <f t="shared" si="78"/>
        <v>0</v>
      </c>
      <c r="M152" s="26">
        <f t="shared" si="78"/>
        <v>0</v>
      </c>
      <c r="N152" s="26">
        <f t="shared" si="78"/>
        <v>0</v>
      </c>
      <c r="O152" s="26">
        <f t="shared" si="78"/>
        <v>0</v>
      </c>
      <c r="P152" s="26">
        <f t="shared" si="78"/>
        <v>0</v>
      </c>
      <c r="Q152" s="26">
        <f t="shared" si="78"/>
        <v>0</v>
      </c>
      <c r="R152" s="26">
        <f t="shared" si="78"/>
        <v>0</v>
      </c>
      <c r="S152" s="26">
        <f t="shared" si="78"/>
        <v>0</v>
      </c>
      <c r="T152" s="26">
        <f t="shared" si="78"/>
        <v>0</v>
      </c>
      <c r="U152" s="26">
        <f t="shared" si="78"/>
        <v>0</v>
      </c>
      <c r="V152" s="26">
        <f t="shared" si="78"/>
        <v>0</v>
      </c>
      <c r="W152" s="26">
        <f t="shared" si="78"/>
        <v>0</v>
      </c>
      <c r="X152" s="26">
        <f t="shared" si="78"/>
        <v>0</v>
      </c>
      <c r="Y152" s="26">
        <f t="shared" si="78"/>
        <v>0</v>
      </c>
      <c r="Z152" s="26">
        <f t="shared" si="78"/>
        <v>0</v>
      </c>
      <c r="AA152" s="26">
        <f t="shared" si="78"/>
        <v>0</v>
      </c>
    </row>
    <row r="153" spans="1:27" hidden="1" x14ac:dyDescent="0.35">
      <c r="A153" s="784"/>
      <c r="B153" s="264" t="s">
        <v>24</v>
      </c>
      <c r="C153" s="26">
        <f t="shared" si="68"/>
        <v>0</v>
      </c>
      <c r="D153" s="26">
        <f t="shared" si="69"/>
        <v>0</v>
      </c>
      <c r="E153" s="26">
        <f t="shared" ref="E153:AA153" si="79">IF(E33=0,0,((E15*0.5)+D33-E51)*E88*E120*E$2)</f>
        <v>0</v>
      </c>
      <c r="F153" s="26">
        <f t="shared" si="79"/>
        <v>0</v>
      </c>
      <c r="G153" s="26">
        <f t="shared" si="79"/>
        <v>0</v>
      </c>
      <c r="H153" s="26">
        <f t="shared" si="79"/>
        <v>0</v>
      </c>
      <c r="I153" s="26">
        <f t="shared" si="79"/>
        <v>0</v>
      </c>
      <c r="J153" s="26">
        <f t="shared" si="79"/>
        <v>0</v>
      </c>
      <c r="K153" s="26">
        <f t="shared" si="79"/>
        <v>0</v>
      </c>
      <c r="L153" s="26">
        <f t="shared" si="79"/>
        <v>0</v>
      </c>
      <c r="M153" s="26">
        <f t="shared" si="79"/>
        <v>0</v>
      </c>
      <c r="N153" s="26">
        <f t="shared" si="79"/>
        <v>0</v>
      </c>
      <c r="O153" s="26">
        <f t="shared" si="79"/>
        <v>0</v>
      </c>
      <c r="P153" s="26">
        <f t="shared" si="79"/>
        <v>0</v>
      </c>
      <c r="Q153" s="26">
        <f t="shared" si="79"/>
        <v>0</v>
      </c>
      <c r="R153" s="26">
        <f t="shared" si="79"/>
        <v>0</v>
      </c>
      <c r="S153" s="26">
        <f t="shared" si="79"/>
        <v>0</v>
      </c>
      <c r="T153" s="26">
        <f t="shared" si="79"/>
        <v>0</v>
      </c>
      <c r="U153" s="26">
        <f t="shared" si="79"/>
        <v>0</v>
      </c>
      <c r="V153" s="26">
        <f t="shared" si="79"/>
        <v>0</v>
      </c>
      <c r="W153" s="26">
        <f t="shared" si="79"/>
        <v>0</v>
      </c>
      <c r="X153" s="26">
        <f t="shared" si="79"/>
        <v>0</v>
      </c>
      <c r="Y153" s="26">
        <f t="shared" si="79"/>
        <v>0</v>
      </c>
      <c r="Z153" s="26">
        <f t="shared" si="79"/>
        <v>0</v>
      </c>
      <c r="AA153" s="26">
        <f t="shared" si="79"/>
        <v>0</v>
      </c>
    </row>
    <row r="154" spans="1:27" ht="15.75" hidden="1" customHeight="1" x14ac:dyDescent="0.35">
      <c r="A154" s="784"/>
      <c r="B154" s="264" t="s">
        <v>7</v>
      </c>
      <c r="C154" s="26">
        <f t="shared" si="68"/>
        <v>0</v>
      </c>
      <c r="D154" s="26">
        <f t="shared" si="69"/>
        <v>0</v>
      </c>
      <c r="E154" s="26">
        <f t="shared" ref="E154:AA154" si="80">IF(E34=0,0,((E16*0.5)+D34-E52)*E89*E121*E$2)</f>
        <v>0</v>
      </c>
      <c r="F154" s="26">
        <f t="shared" si="80"/>
        <v>0</v>
      </c>
      <c r="G154" s="26">
        <f t="shared" si="80"/>
        <v>0</v>
      </c>
      <c r="H154" s="26">
        <f t="shared" si="80"/>
        <v>0</v>
      </c>
      <c r="I154" s="26">
        <f t="shared" si="80"/>
        <v>0</v>
      </c>
      <c r="J154" s="26">
        <f t="shared" si="80"/>
        <v>0</v>
      </c>
      <c r="K154" s="26">
        <f t="shared" si="80"/>
        <v>0</v>
      </c>
      <c r="L154" s="26">
        <f t="shared" si="80"/>
        <v>0</v>
      </c>
      <c r="M154" s="26">
        <f t="shared" si="80"/>
        <v>0</v>
      </c>
      <c r="N154" s="26">
        <f t="shared" si="80"/>
        <v>0</v>
      </c>
      <c r="O154" s="26">
        <f t="shared" si="80"/>
        <v>0</v>
      </c>
      <c r="P154" s="26">
        <f t="shared" si="80"/>
        <v>0</v>
      </c>
      <c r="Q154" s="26">
        <f t="shared" si="80"/>
        <v>0</v>
      </c>
      <c r="R154" s="26">
        <f t="shared" si="80"/>
        <v>0</v>
      </c>
      <c r="S154" s="26">
        <f t="shared" si="80"/>
        <v>0</v>
      </c>
      <c r="T154" s="26">
        <f t="shared" si="80"/>
        <v>0</v>
      </c>
      <c r="U154" s="26">
        <f t="shared" si="80"/>
        <v>0</v>
      </c>
      <c r="V154" s="26">
        <f t="shared" si="80"/>
        <v>0</v>
      </c>
      <c r="W154" s="26">
        <f t="shared" si="80"/>
        <v>0</v>
      </c>
      <c r="X154" s="26">
        <f t="shared" si="80"/>
        <v>0</v>
      </c>
      <c r="Y154" s="26">
        <f t="shared" si="80"/>
        <v>0</v>
      </c>
      <c r="Z154" s="26">
        <f t="shared" si="80"/>
        <v>0</v>
      </c>
      <c r="AA154" s="26">
        <f t="shared" si="80"/>
        <v>0</v>
      </c>
    </row>
    <row r="155" spans="1:27" ht="15.75" hidden="1" customHeight="1" x14ac:dyDescent="0.35">
      <c r="A155" s="784"/>
      <c r="B155" s="264" t="s">
        <v>8</v>
      </c>
      <c r="C155" s="26">
        <f t="shared" si="68"/>
        <v>0</v>
      </c>
      <c r="D155" s="26">
        <f t="shared" si="69"/>
        <v>0</v>
      </c>
      <c r="E155" s="26">
        <f t="shared" ref="E155:AA155" si="81">IF(E35=0,0,((E17*0.5)+D35-E53)*E90*E122*E$2)</f>
        <v>0</v>
      </c>
      <c r="F155" s="26">
        <f t="shared" si="81"/>
        <v>0</v>
      </c>
      <c r="G155" s="26">
        <f t="shared" si="81"/>
        <v>0</v>
      </c>
      <c r="H155" s="26">
        <f t="shared" si="81"/>
        <v>0</v>
      </c>
      <c r="I155" s="26">
        <f t="shared" si="81"/>
        <v>0</v>
      </c>
      <c r="J155" s="26">
        <f t="shared" si="81"/>
        <v>0</v>
      </c>
      <c r="K155" s="26">
        <f t="shared" si="81"/>
        <v>0</v>
      </c>
      <c r="L155" s="26">
        <f t="shared" si="81"/>
        <v>0</v>
      </c>
      <c r="M155" s="26">
        <f t="shared" si="81"/>
        <v>0</v>
      </c>
      <c r="N155" s="26">
        <f t="shared" si="81"/>
        <v>0</v>
      </c>
      <c r="O155" s="26">
        <f t="shared" si="81"/>
        <v>0</v>
      </c>
      <c r="P155" s="26">
        <f t="shared" si="81"/>
        <v>0</v>
      </c>
      <c r="Q155" s="26">
        <f t="shared" si="81"/>
        <v>0</v>
      </c>
      <c r="R155" s="26">
        <f t="shared" si="81"/>
        <v>0</v>
      </c>
      <c r="S155" s="26">
        <f t="shared" si="81"/>
        <v>0</v>
      </c>
      <c r="T155" s="26">
        <f t="shared" si="81"/>
        <v>0</v>
      </c>
      <c r="U155" s="26">
        <f t="shared" si="81"/>
        <v>0</v>
      </c>
      <c r="V155" s="26">
        <f t="shared" si="81"/>
        <v>0</v>
      </c>
      <c r="W155" s="26">
        <f t="shared" si="81"/>
        <v>0</v>
      </c>
      <c r="X155" s="26">
        <f t="shared" si="81"/>
        <v>0</v>
      </c>
      <c r="Y155" s="26">
        <f t="shared" si="81"/>
        <v>0</v>
      </c>
      <c r="Z155" s="26">
        <f t="shared" si="81"/>
        <v>0</v>
      </c>
      <c r="AA155" s="26">
        <f t="shared" si="81"/>
        <v>0</v>
      </c>
    </row>
    <row r="156" spans="1:27" ht="15.75" hidden="1" customHeight="1" x14ac:dyDescent="0.35">
      <c r="A156" s="784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35">
      <c r="A157" s="784"/>
      <c r="B157" s="259" t="s">
        <v>26</v>
      </c>
      <c r="C157" s="26">
        <f>SUM(C143:C156)</f>
        <v>0</v>
      </c>
      <c r="D157" s="26">
        <f>SUM(D143:D156)</f>
        <v>0</v>
      </c>
      <c r="E157" s="26">
        <f t="shared" ref="E157:AA157" si="82">SUM(E143:E156)</f>
        <v>0</v>
      </c>
      <c r="F157" s="26">
        <f t="shared" si="82"/>
        <v>0</v>
      </c>
      <c r="G157" s="26">
        <f t="shared" si="82"/>
        <v>0</v>
      </c>
      <c r="H157" s="26">
        <f t="shared" si="82"/>
        <v>0</v>
      </c>
      <c r="I157" s="26">
        <f t="shared" si="82"/>
        <v>0</v>
      </c>
      <c r="J157" s="26">
        <f t="shared" si="82"/>
        <v>0</v>
      </c>
      <c r="K157" s="26">
        <f t="shared" si="82"/>
        <v>0</v>
      </c>
      <c r="L157" s="26">
        <f t="shared" si="82"/>
        <v>0</v>
      </c>
      <c r="M157" s="26">
        <f t="shared" si="82"/>
        <v>0</v>
      </c>
      <c r="N157" s="26">
        <f t="shared" si="82"/>
        <v>0</v>
      </c>
      <c r="O157" s="26">
        <f t="shared" si="82"/>
        <v>0</v>
      </c>
      <c r="P157" s="26">
        <f t="shared" si="82"/>
        <v>0</v>
      </c>
      <c r="Q157" s="26">
        <f t="shared" si="82"/>
        <v>0</v>
      </c>
      <c r="R157" s="26">
        <f t="shared" si="82"/>
        <v>0</v>
      </c>
      <c r="S157" s="26">
        <f t="shared" si="82"/>
        <v>0</v>
      </c>
      <c r="T157" s="26">
        <f t="shared" si="82"/>
        <v>0</v>
      </c>
      <c r="U157" s="26">
        <f t="shared" si="82"/>
        <v>0</v>
      </c>
      <c r="V157" s="26">
        <f t="shared" si="82"/>
        <v>0</v>
      </c>
      <c r="W157" s="26">
        <f t="shared" si="82"/>
        <v>0</v>
      </c>
      <c r="X157" s="26">
        <f t="shared" si="82"/>
        <v>0</v>
      </c>
      <c r="Y157" s="26">
        <f t="shared" si="82"/>
        <v>0</v>
      </c>
      <c r="Z157" s="26">
        <f t="shared" si="82"/>
        <v>0</v>
      </c>
      <c r="AA157" s="26">
        <f t="shared" si="82"/>
        <v>0</v>
      </c>
    </row>
    <row r="158" spans="1:27" ht="16.5" hidden="1" customHeight="1" thickBot="1" x14ac:dyDescent="0.4">
      <c r="A158" s="785"/>
      <c r="B158" s="148" t="s">
        <v>27</v>
      </c>
      <c r="C158" s="27">
        <f>C157</f>
        <v>0</v>
      </c>
      <c r="D158" s="27">
        <f>C158+D157</f>
        <v>0</v>
      </c>
      <c r="E158" s="27">
        <f t="shared" ref="E158:AA158" si="83">D158+E157</f>
        <v>0</v>
      </c>
      <c r="F158" s="27">
        <f t="shared" si="83"/>
        <v>0</v>
      </c>
      <c r="G158" s="27">
        <f t="shared" si="83"/>
        <v>0</v>
      </c>
      <c r="H158" s="27">
        <f t="shared" si="83"/>
        <v>0</v>
      </c>
      <c r="I158" s="27">
        <f t="shared" si="83"/>
        <v>0</v>
      </c>
      <c r="J158" s="27">
        <f t="shared" si="83"/>
        <v>0</v>
      </c>
      <c r="K158" s="27">
        <f t="shared" si="83"/>
        <v>0</v>
      </c>
      <c r="L158" s="27">
        <f t="shared" si="83"/>
        <v>0</v>
      </c>
      <c r="M158" s="27">
        <f t="shared" si="83"/>
        <v>0</v>
      </c>
      <c r="N158" s="27">
        <f t="shared" si="83"/>
        <v>0</v>
      </c>
      <c r="O158" s="27">
        <f t="shared" si="83"/>
        <v>0</v>
      </c>
      <c r="P158" s="27">
        <f t="shared" si="83"/>
        <v>0</v>
      </c>
      <c r="Q158" s="27">
        <f t="shared" si="83"/>
        <v>0</v>
      </c>
      <c r="R158" s="27">
        <f t="shared" si="83"/>
        <v>0</v>
      </c>
      <c r="S158" s="27">
        <f t="shared" si="83"/>
        <v>0</v>
      </c>
      <c r="T158" s="27">
        <f t="shared" si="83"/>
        <v>0</v>
      </c>
      <c r="U158" s="27">
        <f t="shared" si="83"/>
        <v>0</v>
      </c>
      <c r="V158" s="27">
        <f t="shared" si="83"/>
        <v>0</v>
      </c>
      <c r="W158" s="27">
        <f t="shared" si="83"/>
        <v>0</v>
      </c>
      <c r="X158" s="27">
        <f t="shared" si="83"/>
        <v>0</v>
      </c>
      <c r="Y158" s="27">
        <f t="shared" si="83"/>
        <v>0</v>
      </c>
      <c r="Z158" s="27">
        <f t="shared" si="83"/>
        <v>0</v>
      </c>
      <c r="AA158" s="27">
        <f t="shared" si="83"/>
        <v>0</v>
      </c>
    </row>
    <row r="159" spans="1:27" hidden="1" x14ac:dyDescent="0.35">
      <c r="A159" s="107"/>
      <c r="B159" s="107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</row>
    <row r="160" spans="1:27" ht="15" hidden="1" thickBot="1" x14ac:dyDescent="0.4">
      <c r="A160" s="107"/>
      <c r="B160" s="107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</row>
    <row r="161" spans="1:27" ht="16" hidden="1" thickBot="1" x14ac:dyDescent="0.4">
      <c r="A161" s="783" t="s">
        <v>132</v>
      </c>
      <c r="B161" s="289" t="s">
        <v>128</v>
      </c>
      <c r="C161" s="156">
        <f>C$4</f>
        <v>44562</v>
      </c>
      <c r="D161" s="156">
        <f t="shared" ref="D161:AA161" si="84">D$4</f>
        <v>44593</v>
      </c>
      <c r="E161" s="156">
        <f t="shared" si="84"/>
        <v>44621</v>
      </c>
      <c r="F161" s="156">
        <f t="shared" si="84"/>
        <v>44652</v>
      </c>
      <c r="G161" s="156">
        <f t="shared" si="84"/>
        <v>44682</v>
      </c>
      <c r="H161" s="156">
        <f t="shared" si="84"/>
        <v>44713</v>
      </c>
      <c r="I161" s="156">
        <f t="shared" si="84"/>
        <v>44743</v>
      </c>
      <c r="J161" s="156">
        <f t="shared" si="84"/>
        <v>44774</v>
      </c>
      <c r="K161" s="156">
        <f t="shared" si="84"/>
        <v>44805</v>
      </c>
      <c r="L161" s="156">
        <f t="shared" si="84"/>
        <v>44835</v>
      </c>
      <c r="M161" s="156">
        <f t="shared" si="84"/>
        <v>44866</v>
      </c>
      <c r="N161" s="156">
        <f t="shared" si="84"/>
        <v>44896</v>
      </c>
      <c r="O161" s="156">
        <f t="shared" si="84"/>
        <v>44927</v>
      </c>
      <c r="P161" s="156">
        <f t="shared" si="84"/>
        <v>44958</v>
      </c>
      <c r="Q161" s="156">
        <f t="shared" si="84"/>
        <v>44986</v>
      </c>
      <c r="R161" s="156">
        <f t="shared" si="84"/>
        <v>45017</v>
      </c>
      <c r="S161" s="156">
        <f t="shared" si="84"/>
        <v>45047</v>
      </c>
      <c r="T161" s="156">
        <f t="shared" si="84"/>
        <v>45078</v>
      </c>
      <c r="U161" s="156">
        <f t="shared" si="84"/>
        <v>45108</v>
      </c>
      <c r="V161" s="156">
        <f t="shared" si="84"/>
        <v>45139</v>
      </c>
      <c r="W161" s="156">
        <f t="shared" si="84"/>
        <v>45170</v>
      </c>
      <c r="X161" s="156">
        <f t="shared" si="84"/>
        <v>45200</v>
      </c>
      <c r="Y161" s="156">
        <f t="shared" si="84"/>
        <v>45231</v>
      </c>
      <c r="Z161" s="156">
        <f t="shared" si="84"/>
        <v>45261</v>
      </c>
      <c r="AA161" s="156">
        <f t="shared" si="84"/>
        <v>45292</v>
      </c>
    </row>
    <row r="162" spans="1:27" hidden="1" x14ac:dyDescent="0.35">
      <c r="A162" s="784"/>
      <c r="B162" s="263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A162" si="85">IF(E23=0,0,((E5*0.5)+D23-E41)*E78*E127*E$2)</f>
        <v>0</v>
      </c>
      <c r="F162" s="26">
        <f t="shared" si="85"/>
        <v>0</v>
      </c>
      <c r="G162" s="26">
        <f t="shared" si="85"/>
        <v>0</v>
      </c>
      <c r="H162" s="26">
        <f t="shared" si="85"/>
        <v>0</v>
      </c>
      <c r="I162" s="26">
        <f t="shared" si="85"/>
        <v>0</v>
      </c>
      <c r="J162" s="26">
        <f t="shared" si="85"/>
        <v>0</v>
      </c>
      <c r="K162" s="26">
        <f t="shared" si="85"/>
        <v>0</v>
      </c>
      <c r="L162" s="26">
        <f t="shared" si="85"/>
        <v>0</v>
      </c>
      <c r="M162" s="26">
        <f t="shared" si="85"/>
        <v>0</v>
      </c>
      <c r="N162" s="26">
        <f t="shared" si="85"/>
        <v>0</v>
      </c>
      <c r="O162" s="26">
        <f t="shared" si="85"/>
        <v>0</v>
      </c>
      <c r="P162" s="26">
        <f t="shared" si="85"/>
        <v>0</v>
      </c>
      <c r="Q162" s="26">
        <f t="shared" si="85"/>
        <v>0</v>
      </c>
      <c r="R162" s="26">
        <f t="shared" si="85"/>
        <v>0</v>
      </c>
      <c r="S162" s="26">
        <f t="shared" si="85"/>
        <v>0</v>
      </c>
      <c r="T162" s="26">
        <f t="shared" si="85"/>
        <v>0</v>
      </c>
      <c r="U162" s="26">
        <f t="shared" si="85"/>
        <v>0</v>
      </c>
      <c r="V162" s="26">
        <f t="shared" si="85"/>
        <v>0</v>
      </c>
      <c r="W162" s="26">
        <f t="shared" si="85"/>
        <v>0</v>
      </c>
      <c r="X162" s="26">
        <f t="shared" si="85"/>
        <v>0</v>
      </c>
      <c r="Y162" s="26">
        <f t="shared" si="85"/>
        <v>0</v>
      </c>
      <c r="Z162" s="26">
        <f t="shared" si="85"/>
        <v>0</v>
      </c>
      <c r="AA162" s="26">
        <f t="shared" si="85"/>
        <v>0</v>
      </c>
    </row>
    <row r="163" spans="1:27" hidden="1" x14ac:dyDescent="0.35">
      <c r="A163" s="784"/>
      <c r="B163" s="263" t="s">
        <v>0</v>
      </c>
      <c r="C163" s="26">
        <f t="shared" ref="C163:C174" si="86">IF(C24=0,0,((C6*0.5)-C42)*C79*C128*C$2)</f>
        <v>0</v>
      </c>
      <c r="D163" s="26">
        <f t="shared" ref="D163:D174" si="87">IF(D24=0,0,((D6*0.5)+C24-D42)*D79*D128*D$2)</f>
        <v>0</v>
      </c>
      <c r="E163" s="26">
        <f t="shared" ref="E163:AA163" si="88">IF(E24=0,0,((E6*0.5)+D24-E42)*E79*E128*E$2)</f>
        <v>0</v>
      </c>
      <c r="F163" s="26">
        <f t="shared" si="88"/>
        <v>0</v>
      </c>
      <c r="G163" s="26">
        <f t="shared" si="88"/>
        <v>0</v>
      </c>
      <c r="H163" s="26">
        <f t="shared" si="88"/>
        <v>0</v>
      </c>
      <c r="I163" s="26">
        <f t="shared" si="88"/>
        <v>0</v>
      </c>
      <c r="J163" s="26">
        <f t="shared" si="88"/>
        <v>0</v>
      </c>
      <c r="K163" s="26">
        <f t="shared" si="88"/>
        <v>0</v>
      </c>
      <c r="L163" s="26">
        <f t="shared" si="88"/>
        <v>0</v>
      </c>
      <c r="M163" s="26">
        <f t="shared" si="88"/>
        <v>0</v>
      </c>
      <c r="N163" s="26">
        <f t="shared" si="88"/>
        <v>0</v>
      </c>
      <c r="O163" s="26">
        <f t="shared" si="88"/>
        <v>0</v>
      </c>
      <c r="P163" s="26">
        <f t="shared" si="88"/>
        <v>0</v>
      </c>
      <c r="Q163" s="26">
        <f t="shared" si="88"/>
        <v>0</v>
      </c>
      <c r="R163" s="26">
        <f t="shared" si="88"/>
        <v>0</v>
      </c>
      <c r="S163" s="26">
        <f t="shared" si="88"/>
        <v>0</v>
      </c>
      <c r="T163" s="26">
        <f t="shared" si="88"/>
        <v>0</v>
      </c>
      <c r="U163" s="26">
        <f t="shared" si="88"/>
        <v>0</v>
      </c>
      <c r="V163" s="26">
        <f t="shared" si="88"/>
        <v>0</v>
      </c>
      <c r="W163" s="26">
        <f t="shared" si="88"/>
        <v>0</v>
      </c>
      <c r="X163" s="26">
        <f t="shared" si="88"/>
        <v>0</v>
      </c>
      <c r="Y163" s="26">
        <f t="shared" si="88"/>
        <v>0</v>
      </c>
      <c r="Z163" s="26">
        <f t="shared" si="88"/>
        <v>0</v>
      </c>
      <c r="AA163" s="26">
        <f t="shared" si="88"/>
        <v>0</v>
      </c>
    </row>
    <row r="164" spans="1:27" hidden="1" x14ac:dyDescent="0.35">
      <c r="A164" s="784"/>
      <c r="B164" s="263" t="s">
        <v>21</v>
      </c>
      <c r="C164" s="26">
        <f t="shared" si="86"/>
        <v>0</v>
      </c>
      <c r="D164" s="26">
        <f t="shared" si="87"/>
        <v>0</v>
      </c>
      <c r="E164" s="26">
        <f t="shared" ref="E164:AA164" si="89">IF(E25=0,0,((E7*0.5)+D25-E43)*E80*E129*E$2)</f>
        <v>0</v>
      </c>
      <c r="F164" s="26">
        <f t="shared" si="89"/>
        <v>0</v>
      </c>
      <c r="G164" s="26">
        <f t="shared" si="89"/>
        <v>0</v>
      </c>
      <c r="H164" s="26">
        <f t="shared" si="89"/>
        <v>0</v>
      </c>
      <c r="I164" s="26">
        <f t="shared" si="89"/>
        <v>0</v>
      </c>
      <c r="J164" s="26">
        <f t="shared" si="89"/>
        <v>0</v>
      </c>
      <c r="K164" s="26">
        <f t="shared" si="89"/>
        <v>0</v>
      </c>
      <c r="L164" s="26">
        <f t="shared" si="89"/>
        <v>0</v>
      </c>
      <c r="M164" s="26">
        <f t="shared" si="89"/>
        <v>0</v>
      </c>
      <c r="N164" s="26">
        <f t="shared" si="89"/>
        <v>0</v>
      </c>
      <c r="O164" s="26">
        <f t="shared" si="89"/>
        <v>0</v>
      </c>
      <c r="P164" s="26">
        <f t="shared" si="89"/>
        <v>0</v>
      </c>
      <c r="Q164" s="26">
        <f t="shared" si="89"/>
        <v>0</v>
      </c>
      <c r="R164" s="26">
        <f t="shared" si="89"/>
        <v>0</v>
      </c>
      <c r="S164" s="26">
        <f t="shared" si="89"/>
        <v>0</v>
      </c>
      <c r="T164" s="26">
        <f t="shared" si="89"/>
        <v>0</v>
      </c>
      <c r="U164" s="26">
        <f t="shared" si="89"/>
        <v>0</v>
      </c>
      <c r="V164" s="26">
        <f t="shared" si="89"/>
        <v>0</v>
      </c>
      <c r="W164" s="26">
        <f t="shared" si="89"/>
        <v>0</v>
      </c>
      <c r="X164" s="26">
        <f t="shared" si="89"/>
        <v>0</v>
      </c>
      <c r="Y164" s="26">
        <f t="shared" si="89"/>
        <v>0</v>
      </c>
      <c r="Z164" s="26">
        <f t="shared" si="89"/>
        <v>0</v>
      </c>
      <c r="AA164" s="26">
        <f t="shared" si="89"/>
        <v>0</v>
      </c>
    </row>
    <row r="165" spans="1:27" hidden="1" x14ac:dyDescent="0.35">
      <c r="A165" s="784"/>
      <c r="B165" s="263" t="s">
        <v>1</v>
      </c>
      <c r="C165" s="26">
        <f t="shared" si="86"/>
        <v>0</v>
      </c>
      <c r="D165" s="26">
        <f t="shared" si="87"/>
        <v>0</v>
      </c>
      <c r="E165" s="26">
        <f t="shared" ref="E165:AA165" si="90">IF(E26=0,0,((E8*0.5)+D26-E44)*E81*E130*E$2)</f>
        <v>0</v>
      </c>
      <c r="F165" s="26">
        <f t="shared" si="90"/>
        <v>0</v>
      </c>
      <c r="G165" s="26">
        <f t="shared" si="90"/>
        <v>0</v>
      </c>
      <c r="H165" s="26">
        <f t="shared" si="90"/>
        <v>0</v>
      </c>
      <c r="I165" s="26">
        <f t="shared" si="90"/>
        <v>0</v>
      </c>
      <c r="J165" s="26">
        <f t="shared" si="90"/>
        <v>0</v>
      </c>
      <c r="K165" s="26">
        <f t="shared" si="90"/>
        <v>0</v>
      </c>
      <c r="L165" s="26">
        <f t="shared" si="90"/>
        <v>0</v>
      </c>
      <c r="M165" s="26">
        <f t="shared" si="90"/>
        <v>0</v>
      </c>
      <c r="N165" s="26">
        <f t="shared" si="90"/>
        <v>0</v>
      </c>
      <c r="O165" s="26">
        <f t="shared" si="90"/>
        <v>0</v>
      </c>
      <c r="P165" s="26">
        <f t="shared" si="90"/>
        <v>0</v>
      </c>
      <c r="Q165" s="26">
        <f t="shared" si="90"/>
        <v>0</v>
      </c>
      <c r="R165" s="26">
        <f t="shared" si="90"/>
        <v>0</v>
      </c>
      <c r="S165" s="26">
        <f t="shared" si="90"/>
        <v>0</v>
      </c>
      <c r="T165" s="26">
        <f t="shared" si="90"/>
        <v>0</v>
      </c>
      <c r="U165" s="26">
        <f t="shared" si="90"/>
        <v>0</v>
      </c>
      <c r="V165" s="26">
        <f t="shared" si="90"/>
        <v>0</v>
      </c>
      <c r="W165" s="26">
        <f t="shared" si="90"/>
        <v>0</v>
      </c>
      <c r="X165" s="26">
        <f t="shared" si="90"/>
        <v>0</v>
      </c>
      <c r="Y165" s="26">
        <f t="shared" si="90"/>
        <v>0</v>
      </c>
      <c r="Z165" s="26">
        <f t="shared" si="90"/>
        <v>0</v>
      </c>
      <c r="AA165" s="26">
        <f t="shared" si="90"/>
        <v>0</v>
      </c>
    </row>
    <row r="166" spans="1:27" hidden="1" x14ac:dyDescent="0.35">
      <c r="A166" s="784"/>
      <c r="B166" s="263" t="s">
        <v>22</v>
      </c>
      <c r="C166" s="26">
        <f t="shared" si="86"/>
        <v>0</v>
      </c>
      <c r="D166" s="26">
        <f t="shared" si="87"/>
        <v>0</v>
      </c>
      <c r="E166" s="26">
        <f t="shared" ref="E166:AA166" si="91">IF(E27=0,0,((E9*0.5)+D27-E45)*E82*E131*E$2)</f>
        <v>0</v>
      </c>
      <c r="F166" s="26">
        <f t="shared" si="91"/>
        <v>0</v>
      </c>
      <c r="G166" s="26">
        <f t="shared" si="91"/>
        <v>0</v>
      </c>
      <c r="H166" s="26">
        <f t="shared" si="91"/>
        <v>0</v>
      </c>
      <c r="I166" s="26">
        <f t="shared" si="91"/>
        <v>0</v>
      </c>
      <c r="J166" s="26">
        <f t="shared" si="91"/>
        <v>0</v>
      </c>
      <c r="K166" s="26">
        <f t="shared" si="91"/>
        <v>0</v>
      </c>
      <c r="L166" s="26">
        <f t="shared" si="91"/>
        <v>0</v>
      </c>
      <c r="M166" s="26">
        <f t="shared" si="91"/>
        <v>0</v>
      </c>
      <c r="N166" s="26">
        <f t="shared" si="91"/>
        <v>0</v>
      </c>
      <c r="O166" s="26">
        <f t="shared" si="91"/>
        <v>0</v>
      </c>
      <c r="P166" s="26">
        <f t="shared" si="91"/>
        <v>0</v>
      </c>
      <c r="Q166" s="26">
        <f t="shared" si="91"/>
        <v>0</v>
      </c>
      <c r="R166" s="26">
        <f t="shared" si="91"/>
        <v>0</v>
      </c>
      <c r="S166" s="26">
        <f t="shared" si="91"/>
        <v>0</v>
      </c>
      <c r="T166" s="26">
        <f t="shared" si="91"/>
        <v>0</v>
      </c>
      <c r="U166" s="26">
        <f t="shared" si="91"/>
        <v>0</v>
      </c>
      <c r="V166" s="26">
        <f t="shared" si="91"/>
        <v>0</v>
      </c>
      <c r="W166" s="26">
        <f t="shared" si="91"/>
        <v>0</v>
      </c>
      <c r="X166" s="26">
        <f t="shared" si="91"/>
        <v>0</v>
      </c>
      <c r="Y166" s="26">
        <f t="shared" si="91"/>
        <v>0</v>
      </c>
      <c r="Z166" s="26">
        <f t="shared" si="91"/>
        <v>0</v>
      </c>
      <c r="AA166" s="26">
        <f t="shared" si="91"/>
        <v>0</v>
      </c>
    </row>
    <row r="167" spans="1:27" hidden="1" x14ac:dyDescent="0.35">
      <c r="A167" s="784"/>
      <c r="B167" s="264" t="s">
        <v>9</v>
      </c>
      <c r="C167" s="26">
        <f t="shared" si="86"/>
        <v>0</v>
      </c>
      <c r="D167" s="26">
        <f t="shared" si="87"/>
        <v>0</v>
      </c>
      <c r="E167" s="26">
        <f t="shared" ref="E167:AA167" si="92">IF(E28=0,0,((E10*0.5)+D28-E46)*E83*E132*E$2)</f>
        <v>0</v>
      </c>
      <c r="F167" s="26">
        <f t="shared" si="92"/>
        <v>0</v>
      </c>
      <c r="G167" s="26">
        <f t="shared" si="92"/>
        <v>0</v>
      </c>
      <c r="H167" s="26">
        <f t="shared" si="92"/>
        <v>0</v>
      </c>
      <c r="I167" s="26">
        <f t="shared" si="92"/>
        <v>0</v>
      </c>
      <c r="J167" s="26">
        <f t="shared" si="92"/>
        <v>0</v>
      </c>
      <c r="K167" s="26">
        <f t="shared" si="92"/>
        <v>0</v>
      </c>
      <c r="L167" s="26">
        <f t="shared" si="92"/>
        <v>0</v>
      </c>
      <c r="M167" s="26">
        <f t="shared" si="92"/>
        <v>0</v>
      </c>
      <c r="N167" s="26">
        <f t="shared" si="92"/>
        <v>0</v>
      </c>
      <c r="O167" s="26">
        <f t="shared" si="92"/>
        <v>0</v>
      </c>
      <c r="P167" s="26">
        <f t="shared" si="92"/>
        <v>0</v>
      </c>
      <c r="Q167" s="26">
        <f t="shared" si="92"/>
        <v>0</v>
      </c>
      <c r="R167" s="26">
        <f t="shared" si="92"/>
        <v>0</v>
      </c>
      <c r="S167" s="26">
        <f t="shared" si="92"/>
        <v>0</v>
      </c>
      <c r="T167" s="26">
        <f t="shared" si="92"/>
        <v>0</v>
      </c>
      <c r="U167" s="26">
        <f t="shared" si="92"/>
        <v>0</v>
      </c>
      <c r="V167" s="26">
        <f t="shared" si="92"/>
        <v>0</v>
      </c>
      <c r="W167" s="26">
        <f t="shared" si="92"/>
        <v>0</v>
      </c>
      <c r="X167" s="26">
        <f t="shared" si="92"/>
        <v>0</v>
      </c>
      <c r="Y167" s="26">
        <f t="shared" si="92"/>
        <v>0</v>
      </c>
      <c r="Z167" s="26">
        <f t="shared" si="92"/>
        <v>0</v>
      </c>
      <c r="AA167" s="26">
        <f t="shared" si="92"/>
        <v>0</v>
      </c>
    </row>
    <row r="168" spans="1:27" hidden="1" x14ac:dyDescent="0.35">
      <c r="A168" s="784"/>
      <c r="B168" s="264" t="s">
        <v>3</v>
      </c>
      <c r="C168" s="26">
        <f t="shared" si="86"/>
        <v>0</v>
      </c>
      <c r="D168" s="26">
        <f t="shared" si="87"/>
        <v>0</v>
      </c>
      <c r="E168" s="26">
        <f t="shared" ref="E168:AA168" si="93">IF(E29=0,0,((E11*0.5)+D29-E47)*E84*E133*E$2)</f>
        <v>0</v>
      </c>
      <c r="F168" s="26">
        <f t="shared" si="93"/>
        <v>0</v>
      </c>
      <c r="G168" s="26">
        <f t="shared" si="93"/>
        <v>0</v>
      </c>
      <c r="H168" s="26">
        <f t="shared" si="93"/>
        <v>0</v>
      </c>
      <c r="I168" s="26">
        <f t="shared" si="93"/>
        <v>0</v>
      </c>
      <c r="J168" s="26">
        <f t="shared" si="93"/>
        <v>0</v>
      </c>
      <c r="K168" s="26">
        <f t="shared" si="93"/>
        <v>0</v>
      </c>
      <c r="L168" s="26">
        <f t="shared" si="93"/>
        <v>0</v>
      </c>
      <c r="M168" s="26">
        <f t="shared" si="93"/>
        <v>0</v>
      </c>
      <c r="N168" s="26">
        <f t="shared" si="93"/>
        <v>0</v>
      </c>
      <c r="O168" s="26">
        <f t="shared" si="93"/>
        <v>0</v>
      </c>
      <c r="P168" s="26">
        <f t="shared" si="93"/>
        <v>0</v>
      </c>
      <c r="Q168" s="26">
        <f t="shared" si="93"/>
        <v>0</v>
      </c>
      <c r="R168" s="26">
        <f t="shared" si="93"/>
        <v>0</v>
      </c>
      <c r="S168" s="26">
        <f t="shared" si="93"/>
        <v>0</v>
      </c>
      <c r="T168" s="26">
        <f t="shared" si="93"/>
        <v>0</v>
      </c>
      <c r="U168" s="26">
        <f t="shared" si="93"/>
        <v>0</v>
      </c>
      <c r="V168" s="26">
        <f t="shared" si="93"/>
        <v>0</v>
      </c>
      <c r="W168" s="26">
        <f t="shared" si="93"/>
        <v>0</v>
      </c>
      <c r="X168" s="26">
        <f t="shared" si="93"/>
        <v>0</v>
      </c>
      <c r="Y168" s="26">
        <f t="shared" si="93"/>
        <v>0</v>
      </c>
      <c r="Z168" s="26">
        <f t="shared" si="93"/>
        <v>0</v>
      </c>
      <c r="AA168" s="26">
        <f t="shared" si="93"/>
        <v>0</v>
      </c>
    </row>
    <row r="169" spans="1:27" ht="15.75" hidden="1" customHeight="1" x14ac:dyDescent="0.35">
      <c r="A169" s="784"/>
      <c r="B169" s="264" t="s">
        <v>4</v>
      </c>
      <c r="C169" s="26">
        <f t="shared" si="86"/>
        <v>0</v>
      </c>
      <c r="D169" s="26">
        <f t="shared" si="87"/>
        <v>0</v>
      </c>
      <c r="E169" s="26">
        <f t="shared" ref="E169:AA169" si="94">IF(E30=0,0,((E12*0.5)+D30-E48)*E85*E134*E$2)</f>
        <v>0</v>
      </c>
      <c r="F169" s="26">
        <f t="shared" si="94"/>
        <v>0</v>
      </c>
      <c r="G169" s="26">
        <f t="shared" si="94"/>
        <v>0</v>
      </c>
      <c r="H169" s="26">
        <f t="shared" si="94"/>
        <v>0</v>
      </c>
      <c r="I169" s="26">
        <f t="shared" si="94"/>
        <v>0</v>
      </c>
      <c r="J169" s="26">
        <f t="shared" si="94"/>
        <v>0</v>
      </c>
      <c r="K169" s="26">
        <f t="shared" si="94"/>
        <v>0</v>
      </c>
      <c r="L169" s="26">
        <f t="shared" si="94"/>
        <v>0</v>
      </c>
      <c r="M169" s="26">
        <f t="shared" si="94"/>
        <v>0</v>
      </c>
      <c r="N169" s="26">
        <f t="shared" si="94"/>
        <v>0</v>
      </c>
      <c r="O169" s="26">
        <f t="shared" si="94"/>
        <v>0</v>
      </c>
      <c r="P169" s="26">
        <f t="shared" si="94"/>
        <v>0</v>
      </c>
      <c r="Q169" s="26">
        <f t="shared" si="94"/>
        <v>0</v>
      </c>
      <c r="R169" s="26">
        <f t="shared" si="94"/>
        <v>0</v>
      </c>
      <c r="S169" s="26">
        <f t="shared" si="94"/>
        <v>0</v>
      </c>
      <c r="T169" s="26">
        <f t="shared" si="94"/>
        <v>0</v>
      </c>
      <c r="U169" s="26">
        <f t="shared" si="94"/>
        <v>0</v>
      </c>
      <c r="V169" s="26">
        <f t="shared" si="94"/>
        <v>0</v>
      </c>
      <c r="W169" s="26">
        <f t="shared" si="94"/>
        <v>0</v>
      </c>
      <c r="X169" s="26">
        <f t="shared" si="94"/>
        <v>0</v>
      </c>
      <c r="Y169" s="26">
        <f t="shared" si="94"/>
        <v>0</v>
      </c>
      <c r="Z169" s="26">
        <f t="shared" si="94"/>
        <v>0</v>
      </c>
      <c r="AA169" s="26">
        <f t="shared" si="94"/>
        <v>0</v>
      </c>
    </row>
    <row r="170" spans="1:27" hidden="1" x14ac:dyDescent="0.35">
      <c r="A170" s="784"/>
      <c r="B170" s="264" t="s">
        <v>5</v>
      </c>
      <c r="C170" s="26">
        <f t="shared" si="86"/>
        <v>0</v>
      </c>
      <c r="D170" s="26">
        <f t="shared" si="87"/>
        <v>0</v>
      </c>
      <c r="E170" s="26">
        <f t="shared" ref="E170:AA170" si="95">IF(E31=0,0,((E13*0.5)+D31-E49)*E86*E135*E$2)</f>
        <v>0</v>
      </c>
      <c r="F170" s="26">
        <f t="shared" si="95"/>
        <v>0</v>
      </c>
      <c r="G170" s="26">
        <f t="shared" si="95"/>
        <v>0</v>
      </c>
      <c r="H170" s="26">
        <f t="shared" si="95"/>
        <v>0</v>
      </c>
      <c r="I170" s="26">
        <f t="shared" si="95"/>
        <v>0</v>
      </c>
      <c r="J170" s="26">
        <f t="shared" si="95"/>
        <v>0</v>
      </c>
      <c r="K170" s="26">
        <f t="shared" si="95"/>
        <v>0</v>
      </c>
      <c r="L170" s="26">
        <f t="shared" si="95"/>
        <v>0</v>
      </c>
      <c r="M170" s="26">
        <f t="shared" si="95"/>
        <v>0</v>
      </c>
      <c r="N170" s="26">
        <f t="shared" si="95"/>
        <v>0</v>
      </c>
      <c r="O170" s="26">
        <f t="shared" si="95"/>
        <v>0</v>
      </c>
      <c r="P170" s="26">
        <f t="shared" si="95"/>
        <v>0</v>
      </c>
      <c r="Q170" s="26">
        <f t="shared" si="95"/>
        <v>0</v>
      </c>
      <c r="R170" s="26">
        <f t="shared" si="95"/>
        <v>0</v>
      </c>
      <c r="S170" s="26">
        <f t="shared" si="95"/>
        <v>0</v>
      </c>
      <c r="T170" s="26">
        <f t="shared" si="95"/>
        <v>0</v>
      </c>
      <c r="U170" s="26">
        <f t="shared" si="95"/>
        <v>0</v>
      </c>
      <c r="V170" s="26">
        <f t="shared" si="95"/>
        <v>0</v>
      </c>
      <c r="W170" s="26">
        <f t="shared" si="95"/>
        <v>0</v>
      </c>
      <c r="X170" s="26">
        <f t="shared" si="95"/>
        <v>0</v>
      </c>
      <c r="Y170" s="26">
        <f t="shared" si="95"/>
        <v>0</v>
      </c>
      <c r="Z170" s="26">
        <f t="shared" si="95"/>
        <v>0</v>
      </c>
      <c r="AA170" s="26">
        <f t="shared" si="95"/>
        <v>0</v>
      </c>
    </row>
    <row r="171" spans="1:27" hidden="1" x14ac:dyDescent="0.35">
      <c r="A171" s="784"/>
      <c r="B171" s="264" t="s">
        <v>23</v>
      </c>
      <c r="C171" s="26">
        <f t="shared" si="86"/>
        <v>0</v>
      </c>
      <c r="D171" s="26">
        <f t="shared" si="87"/>
        <v>0</v>
      </c>
      <c r="E171" s="26">
        <f t="shared" ref="E171:AA171" si="96">IF(E32=0,0,((E14*0.5)+D32-E50)*E87*E136*E$2)</f>
        <v>0</v>
      </c>
      <c r="F171" s="26">
        <f t="shared" si="96"/>
        <v>0</v>
      </c>
      <c r="G171" s="26">
        <f t="shared" si="96"/>
        <v>0</v>
      </c>
      <c r="H171" s="26">
        <f t="shared" si="96"/>
        <v>0</v>
      </c>
      <c r="I171" s="26">
        <f t="shared" si="96"/>
        <v>0</v>
      </c>
      <c r="J171" s="26">
        <f t="shared" si="96"/>
        <v>0</v>
      </c>
      <c r="K171" s="26">
        <f t="shared" si="96"/>
        <v>0</v>
      </c>
      <c r="L171" s="26">
        <f t="shared" si="96"/>
        <v>0</v>
      </c>
      <c r="M171" s="26">
        <f t="shared" si="96"/>
        <v>0</v>
      </c>
      <c r="N171" s="26">
        <f t="shared" si="96"/>
        <v>0</v>
      </c>
      <c r="O171" s="26">
        <f t="shared" si="96"/>
        <v>0</v>
      </c>
      <c r="P171" s="26">
        <f t="shared" si="96"/>
        <v>0</v>
      </c>
      <c r="Q171" s="26">
        <f t="shared" si="96"/>
        <v>0</v>
      </c>
      <c r="R171" s="26">
        <f t="shared" si="96"/>
        <v>0</v>
      </c>
      <c r="S171" s="26">
        <f t="shared" si="96"/>
        <v>0</v>
      </c>
      <c r="T171" s="26">
        <f t="shared" si="96"/>
        <v>0</v>
      </c>
      <c r="U171" s="26">
        <f t="shared" si="96"/>
        <v>0</v>
      </c>
      <c r="V171" s="26">
        <f t="shared" si="96"/>
        <v>0</v>
      </c>
      <c r="W171" s="26">
        <f t="shared" si="96"/>
        <v>0</v>
      </c>
      <c r="X171" s="26">
        <f t="shared" si="96"/>
        <v>0</v>
      </c>
      <c r="Y171" s="26">
        <f t="shared" si="96"/>
        <v>0</v>
      </c>
      <c r="Z171" s="26">
        <f t="shared" si="96"/>
        <v>0</v>
      </c>
      <c r="AA171" s="26">
        <f t="shared" si="96"/>
        <v>0</v>
      </c>
    </row>
    <row r="172" spans="1:27" hidden="1" x14ac:dyDescent="0.35">
      <c r="A172" s="784"/>
      <c r="B172" s="264" t="s">
        <v>24</v>
      </c>
      <c r="C172" s="26">
        <f t="shared" si="86"/>
        <v>0</v>
      </c>
      <c r="D172" s="26">
        <f t="shared" si="87"/>
        <v>0</v>
      </c>
      <c r="E172" s="26">
        <f t="shared" ref="E172:AA172" si="97">IF(E33=0,0,((E15*0.5)+D33-E51)*E88*E137*E$2)</f>
        <v>0</v>
      </c>
      <c r="F172" s="26">
        <f t="shared" si="97"/>
        <v>0</v>
      </c>
      <c r="G172" s="26">
        <f t="shared" si="97"/>
        <v>0</v>
      </c>
      <c r="H172" s="26">
        <f t="shared" si="97"/>
        <v>0</v>
      </c>
      <c r="I172" s="26">
        <f t="shared" si="97"/>
        <v>0</v>
      </c>
      <c r="J172" s="26">
        <f t="shared" si="97"/>
        <v>0</v>
      </c>
      <c r="K172" s="26">
        <f t="shared" si="97"/>
        <v>0</v>
      </c>
      <c r="L172" s="26">
        <f t="shared" si="97"/>
        <v>0</v>
      </c>
      <c r="M172" s="26">
        <f t="shared" si="97"/>
        <v>0</v>
      </c>
      <c r="N172" s="26">
        <f t="shared" si="97"/>
        <v>0</v>
      </c>
      <c r="O172" s="26">
        <f t="shared" si="97"/>
        <v>0</v>
      </c>
      <c r="P172" s="26">
        <f t="shared" si="97"/>
        <v>0</v>
      </c>
      <c r="Q172" s="26">
        <f t="shared" si="97"/>
        <v>0</v>
      </c>
      <c r="R172" s="26">
        <f t="shared" si="97"/>
        <v>0</v>
      </c>
      <c r="S172" s="26">
        <f t="shared" si="97"/>
        <v>0</v>
      </c>
      <c r="T172" s="26">
        <f t="shared" si="97"/>
        <v>0</v>
      </c>
      <c r="U172" s="26">
        <f t="shared" si="97"/>
        <v>0</v>
      </c>
      <c r="V172" s="26">
        <f t="shared" si="97"/>
        <v>0</v>
      </c>
      <c r="W172" s="26">
        <f t="shared" si="97"/>
        <v>0</v>
      </c>
      <c r="X172" s="26">
        <f t="shared" si="97"/>
        <v>0</v>
      </c>
      <c r="Y172" s="26">
        <f t="shared" si="97"/>
        <v>0</v>
      </c>
      <c r="Z172" s="26">
        <f t="shared" si="97"/>
        <v>0</v>
      </c>
      <c r="AA172" s="26">
        <f t="shared" si="97"/>
        <v>0</v>
      </c>
    </row>
    <row r="173" spans="1:27" ht="15.75" hidden="1" customHeight="1" x14ac:dyDescent="0.35">
      <c r="A173" s="784"/>
      <c r="B173" s="264" t="s">
        <v>7</v>
      </c>
      <c r="C173" s="26">
        <f t="shared" si="86"/>
        <v>0</v>
      </c>
      <c r="D173" s="26">
        <f t="shared" si="87"/>
        <v>0</v>
      </c>
      <c r="E173" s="26">
        <f t="shared" ref="E173:AA173" si="98">IF(E34=0,0,((E16*0.5)+D34-E52)*E89*E138*E$2)</f>
        <v>0</v>
      </c>
      <c r="F173" s="26">
        <f t="shared" si="98"/>
        <v>0</v>
      </c>
      <c r="G173" s="26">
        <f t="shared" si="98"/>
        <v>0</v>
      </c>
      <c r="H173" s="26">
        <f t="shared" si="98"/>
        <v>0</v>
      </c>
      <c r="I173" s="26">
        <f t="shared" si="98"/>
        <v>0</v>
      </c>
      <c r="J173" s="26">
        <f t="shared" si="98"/>
        <v>0</v>
      </c>
      <c r="K173" s="26">
        <f t="shared" si="98"/>
        <v>0</v>
      </c>
      <c r="L173" s="26">
        <f t="shared" si="98"/>
        <v>0</v>
      </c>
      <c r="M173" s="26">
        <f t="shared" si="98"/>
        <v>0</v>
      </c>
      <c r="N173" s="26">
        <f t="shared" si="98"/>
        <v>0</v>
      </c>
      <c r="O173" s="26">
        <f t="shared" si="98"/>
        <v>0</v>
      </c>
      <c r="P173" s="26">
        <f t="shared" si="98"/>
        <v>0</v>
      </c>
      <c r="Q173" s="26">
        <f t="shared" si="98"/>
        <v>0</v>
      </c>
      <c r="R173" s="26">
        <f t="shared" si="98"/>
        <v>0</v>
      </c>
      <c r="S173" s="26">
        <f t="shared" si="98"/>
        <v>0</v>
      </c>
      <c r="T173" s="26">
        <f t="shared" si="98"/>
        <v>0</v>
      </c>
      <c r="U173" s="26">
        <f t="shared" si="98"/>
        <v>0</v>
      </c>
      <c r="V173" s="26">
        <f t="shared" si="98"/>
        <v>0</v>
      </c>
      <c r="W173" s="26">
        <f t="shared" si="98"/>
        <v>0</v>
      </c>
      <c r="X173" s="26">
        <f t="shared" si="98"/>
        <v>0</v>
      </c>
      <c r="Y173" s="26">
        <f t="shared" si="98"/>
        <v>0</v>
      </c>
      <c r="Z173" s="26">
        <f t="shared" si="98"/>
        <v>0</v>
      </c>
      <c r="AA173" s="26">
        <f t="shared" si="98"/>
        <v>0</v>
      </c>
    </row>
    <row r="174" spans="1:27" ht="15.75" hidden="1" customHeight="1" x14ac:dyDescent="0.35">
      <c r="A174" s="784"/>
      <c r="B174" s="264" t="s">
        <v>8</v>
      </c>
      <c r="C174" s="26">
        <f t="shared" si="86"/>
        <v>0</v>
      </c>
      <c r="D174" s="26">
        <f t="shared" si="87"/>
        <v>0</v>
      </c>
      <c r="E174" s="26">
        <f t="shared" ref="E174:AA174" si="99">IF(E35=0,0,((E17*0.5)+D35-E53)*E90*E139*E$2)</f>
        <v>0</v>
      </c>
      <c r="F174" s="26">
        <f t="shared" si="99"/>
        <v>0</v>
      </c>
      <c r="G174" s="26">
        <f t="shared" si="99"/>
        <v>0</v>
      </c>
      <c r="H174" s="26">
        <f t="shared" si="99"/>
        <v>0</v>
      </c>
      <c r="I174" s="26">
        <f t="shared" si="99"/>
        <v>0</v>
      </c>
      <c r="J174" s="26">
        <f t="shared" si="99"/>
        <v>0</v>
      </c>
      <c r="K174" s="26">
        <f t="shared" si="99"/>
        <v>0</v>
      </c>
      <c r="L174" s="26">
        <f t="shared" si="99"/>
        <v>0</v>
      </c>
      <c r="M174" s="26">
        <f t="shared" si="99"/>
        <v>0</v>
      </c>
      <c r="N174" s="26">
        <f t="shared" si="99"/>
        <v>0</v>
      </c>
      <c r="O174" s="26">
        <f t="shared" si="99"/>
        <v>0</v>
      </c>
      <c r="P174" s="26">
        <f t="shared" si="99"/>
        <v>0</v>
      </c>
      <c r="Q174" s="26">
        <f t="shared" si="99"/>
        <v>0</v>
      </c>
      <c r="R174" s="26">
        <f t="shared" si="99"/>
        <v>0</v>
      </c>
      <c r="S174" s="26">
        <f t="shared" si="99"/>
        <v>0</v>
      </c>
      <c r="T174" s="26">
        <f t="shared" si="99"/>
        <v>0</v>
      </c>
      <c r="U174" s="26">
        <f t="shared" si="99"/>
        <v>0</v>
      </c>
      <c r="V174" s="26">
        <f t="shared" si="99"/>
        <v>0</v>
      </c>
      <c r="W174" s="26">
        <f t="shared" si="99"/>
        <v>0</v>
      </c>
      <c r="X174" s="26">
        <f t="shared" si="99"/>
        <v>0</v>
      </c>
      <c r="Y174" s="26">
        <f t="shared" si="99"/>
        <v>0</v>
      </c>
      <c r="Z174" s="26">
        <f t="shared" si="99"/>
        <v>0</v>
      </c>
      <c r="AA174" s="26">
        <f t="shared" si="99"/>
        <v>0</v>
      </c>
    </row>
    <row r="175" spans="1:27" ht="15.75" hidden="1" customHeight="1" x14ac:dyDescent="0.35">
      <c r="A175" s="784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35">
      <c r="A176" s="784"/>
      <c r="B176" s="259" t="s">
        <v>26</v>
      </c>
      <c r="C176" s="26">
        <f>SUM(C162:C175)</f>
        <v>0</v>
      </c>
      <c r="D176" s="26">
        <f>SUM(D162:D175)</f>
        <v>0</v>
      </c>
      <c r="E176" s="26">
        <f t="shared" ref="E176:AA176" si="100">SUM(E162:E175)</f>
        <v>0</v>
      </c>
      <c r="F176" s="26">
        <f t="shared" si="100"/>
        <v>0</v>
      </c>
      <c r="G176" s="26">
        <f t="shared" si="100"/>
        <v>0</v>
      </c>
      <c r="H176" s="26">
        <f t="shared" si="100"/>
        <v>0</v>
      </c>
      <c r="I176" s="26">
        <f t="shared" si="100"/>
        <v>0</v>
      </c>
      <c r="J176" s="26">
        <f t="shared" si="100"/>
        <v>0</v>
      </c>
      <c r="K176" s="26">
        <f t="shared" si="100"/>
        <v>0</v>
      </c>
      <c r="L176" s="26">
        <f t="shared" si="100"/>
        <v>0</v>
      </c>
      <c r="M176" s="26">
        <f t="shared" si="100"/>
        <v>0</v>
      </c>
      <c r="N176" s="26">
        <f t="shared" si="100"/>
        <v>0</v>
      </c>
      <c r="O176" s="26">
        <f t="shared" si="100"/>
        <v>0</v>
      </c>
      <c r="P176" s="26">
        <f t="shared" si="100"/>
        <v>0</v>
      </c>
      <c r="Q176" s="26">
        <f t="shared" si="100"/>
        <v>0</v>
      </c>
      <c r="R176" s="26">
        <f t="shared" si="100"/>
        <v>0</v>
      </c>
      <c r="S176" s="26">
        <f t="shared" si="100"/>
        <v>0</v>
      </c>
      <c r="T176" s="26">
        <f t="shared" si="100"/>
        <v>0</v>
      </c>
      <c r="U176" s="26">
        <f t="shared" si="100"/>
        <v>0</v>
      </c>
      <c r="V176" s="26">
        <f t="shared" si="100"/>
        <v>0</v>
      </c>
      <c r="W176" s="26">
        <f t="shared" si="100"/>
        <v>0</v>
      </c>
      <c r="X176" s="26">
        <f t="shared" si="100"/>
        <v>0</v>
      </c>
      <c r="Y176" s="26">
        <f t="shared" si="100"/>
        <v>0</v>
      </c>
      <c r="Z176" s="26">
        <f t="shared" si="100"/>
        <v>0</v>
      </c>
      <c r="AA176" s="26">
        <f t="shared" si="100"/>
        <v>0</v>
      </c>
    </row>
    <row r="177" spans="1:27" ht="16.5" hidden="1" customHeight="1" thickBot="1" x14ac:dyDescent="0.4">
      <c r="A177" s="785"/>
      <c r="B177" s="148" t="s">
        <v>27</v>
      </c>
      <c r="C177" s="27">
        <f>C176</f>
        <v>0</v>
      </c>
      <c r="D177" s="27">
        <f>C177+D176</f>
        <v>0</v>
      </c>
      <c r="E177" s="27">
        <f t="shared" ref="E177:AA177" si="101">D177+E176</f>
        <v>0</v>
      </c>
      <c r="F177" s="27">
        <f t="shared" si="101"/>
        <v>0</v>
      </c>
      <c r="G177" s="27">
        <f t="shared" si="101"/>
        <v>0</v>
      </c>
      <c r="H177" s="27">
        <f t="shared" si="101"/>
        <v>0</v>
      </c>
      <c r="I177" s="27">
        <f t="shared" si="101"/>
        <v>0</v>
      </c>
      <c r="J177" s="27">
        <f t="shared" si="101"/>
        <v>0</v>
      </c>
      <c r="K177" s="27">
        <f t="shared" si="101"/>
        <v>0</v>
      </c>
      <c r="L177" s="27">
        <f t="shared" si="101"/>
        <v>0</v>
      </c>
      <c r="M177" s="27">
        <f t="shared" si="101"/>
        <v>0</v>
      </c>
      <c r="N177" s="27">
        <f t="shared" si="101"/>
        <v>0</v>
      </c>
      <c r="O177" s="27">
        <f t="shared" si="101"/>
        <v>0</v>
      </c>
      <c r="P177" s="27">
        <f t="shared" si="101"/>
        <v>0</v>
      </c>
      <c r="Q177" s="27">
        <f t="shared" si="101"/>
        <v>0</v>
      </c>
      <c r="R177" s="27">
        <f t="shared" si="101"/>
        <v>0</v>
      </c>
      <c r="S177" s="27">
        <f t="shared" si="101"/>
        <v>0</v>
      </c>
      <c r="T177" s="27">
        <f t="shared" si="101"/>
        <v>0</v>
      </c>
      <c r="U177" s="27">
        <f t="shared" si="101"/>
        <v>0</v>
      </c>
      <c r="V177" s="27">
        <f t="shared" si="101"/>
        <v>0</v>
      </c>
      <c r="W177" s="27">
        <f t="shared" si="101"/>
        <v>0</v>
      </c>
      <c r="X177" s="27">
        <f t="shared" si="101"/>
        <v>0</v>
      </c>
      <c r="Y177" s="27">
        <f t="shared" si="101"/>
        <v>0</v>
      </c>
      <c r="Z177" s="27">
        <f t="shared" si="101"/>
        <v>0</v>
      </c>
      <c r="AA177" s="27">
        <f t="shared" si="101"/>
        <v>0</v>
      </c>
    </row>
    <row r="178" spans="1:27" s="114" customFormat="1" hidden="1" x14ac:dyDescent="0.35">
      <c r="A178" s="107"/>
      <c r="B178" s="107" t="s">
        <v>133</v>
      </c>
      <c r="C178" s="113">
        <f>C157+C176</f>
        <v>0</v>
      </c>
      <c r="D178" s="113">
        <f t="shared" ref="D178:AA178" si="102">D157+D176</f>
        <v>0</v>
      </c>
      <c r="E178" s="113">
        <f t="shared" si="102"/>
        <v>0</v>
      </c>
      <c r="F178" s="113">
        <f t="shared" si="102"/>
        <v>0</v>
      </c>
      <c r="G178" s="113">
        <f t="shared" si="102"/>
        <v>0</v>
      </c>
      <c r="H178" s="113">
        <f t="shared" si="102"/>
        <v>0</v>
      </c>
      <c r="I178" s="113">
        <f t="shared" si="102"/>
        <v>0</v>
      </c>
      <c r="J178" s="113">
        <f t="shared" si="102"/>
        <v>0</v>
      </c>
      <c r="K178" s="113">
        <f t="shared" si="102"/>
        <v>0</v>
      </c>
      <c r="L178" s="113">
        <f t="shared" si="102"/>
        <v>0</v>
      </c>
      <c r="M178" s="113">
        <f t="shared" si="102"/>
        <v>0</v>
      </c>
      <c r="N178" s="113">
        <f t="shared" si="102"/>
        <v>0</v>
      </c>
      <c r="O178" s="113">
        <f t="shared" si="102"/>
        <v>0</v>
      </c>
      <c r="P178" s="113">
        <f t="shared" si="102"/>
        <v>0</v>
      </c>
      <c r="Q178" s="113">
        <f t="shared" si="102"/>
        <v>0</v>
      </c>
      <c r="R178" s="113">
        <f t="shared" si="102"/>
        <v>0</v>
      </c>
      <c r="S178" s="113">
        <f t="shared" si="102"/>
        <v>0</v>
      </c>
      <c r="T178" s="113">
        <f t="shared" si="102"/>
        <v>0</v>
      </c>
      <c r="U178" s="113">
        <f t="shared" si="102"/>
        <v>0</v>
      </c>
      <c r="V178" s="113">
        <f t="shared" si="102"/>
        <v>0</v>
      </c>
      <c r="W178" s="113">
        <f t="shared" si="102"/>
        <v>0</v>
      </c>
      <c r="X178" s="113">
        <f t="shared" si="102"/>
        <v>0</v>
      </c>
      <c r="Y178" s="113">
        <f t="shared" si="102"/>
        <v>0</v>
      </c>
      <c r="Z178" s="113">
        <f t="shared" si="102"/>
        <v>0</v>
      </c>
      <c r="AA178" s="113">
        <f t="shared" si="102"/>
        <v>0</v>
      </c>
    </row>
    <row r="179" spans="1:27" hidden="1" x14ac:dyDescent="0.35">
      <c r="A179" s="107"/>
      <c r="B179" s="107" t="s">
        <v>194</v>
      </c>
      <c r="C179" s="110">
        <f>C178-C73</f>
        <v>0</v>
      </c>
      <c r="D179" s="110">
        <f t="shared" ref="D179:AA179" si="103">D178-D73</f>
        <v>0</v>
      </c>
      <c r="E179" s="110">
        <f t="shared" si="103"/>
        <v>0</v>
      </c>
      <c r="F179" s="110">
        <f t="shared" si="103"/>
        <v>0</v>
      </c>
      <c r="G179" s="110">
        <f t="shared" si="103"/>
        <v>0</v>
      </c>
      <c r="H179" s="110">
        <f t="shared" si="103"/>
        <v>0</v>
      </c>
      <c r="I179" s="110">
        <f t="shared" si="103"/>
        <v>0</v>
      </c>
      <c r="J179" s="110">
        <f t="shared" si="103"/>
        <v>0</v>
      </c>
      <c r="K179" s="110">
        <f t="shared" si="103"/>
        <v>0</v>
      </c>
      <c r="L179" s="110">
        <f t="shared" si="103"/>
        <v>0</v>
      </c>
      <c r="M179" s="110">
        <f t="shared" si="103"/>
        <v>0</v>
      </c>
      <c r="N179" s="110">
        <f t="shared" si="103"/>
        <v>0</v>
      </c>
      <c r="O179" s="234">
        <f t="shared" si="103"/>
        <v>0</v>
      </c>
      <c r="P179" s="234">
        <f t="shared" si="103"/>
        <v>0</v>
      </c>
      <c r="Q179" s="234">
        <f t="shared" si="103"/>
        <v>0</v>
      </c>
      <c r="R179" s="234">
        <f t="shared" si="103"/>
        <v>0</v>
      </c>
      <c r="S179" s="234">
        <f t="shared" si="103"/>
        <v>0</v>
      </c>
      <c r="T179" s="234">
        <f t="shared" si="103"/>
        <v>0</v>
      </c>
      <c r="U179" s="234">
        <f t="shared" si="103"/>
        <v>0</v>
      </c>
      <c r="V179" s="234">
        <f t="shared" si="103"/>
        <v>0</v>
      </c>
      <c r="W179" s="234">
        <f t="shared" si="103"/>
        <v>0</v>
      </c>
      <c r="X179" s="234">
        <f t="shared" si="103"/>
        <v>0</v>
      </c>
      <c r="Y179" s="234">
        <f t="shared" si="103"/>
        <v>0</v>
      </c>
      <c r="Z179" s="234">
        <f t="shared" si="103"/>
        <v>0</v>
      </c>
      <c r="AA179" s="234">
        <f t="shared" si="103"/>
        <v>0</v>
      </c>
    </row>
    <row r="180" spans="1:27" ht="15" hidden="1" thickBot="1" x14ac:dyDescent="0.4">
      <c r="A180" s="107"/>
      <c r="B180" s="107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</row>
    <row r="181" spans="1:27" ht="15" hidden="1" thickBot="1" x14ac:dyDescent="0.4">
      <c r="A181" s="107"/>
      <c r="B181" s="283" t="s">
        <v>39</v>
      </c>
      <c r="C181" s="156">
        <f>C$4</f>
        <v>44562</v>
      </c>
      <c r="D181" s="156">
        <f t="shared" ref="D181:AA181" si="104">D$4</f>
        <v>44593</v>
      </c>
      <c r="E181" s="156">
        <f t="shared" si="104"/>
        <v>44621</v>
      </c>
      <c r="F181" s="156">
        <f t="shared" si="104"/>
        <v>44652</v>
      </c>
      <c r="G181" s="156">
        <f t="shared" si="104"/>
        <v>44682</v>
      </c>
      <c r="H181" s="156">
        <f t="shared" si="104"/>
        <v>44713</v>
      </c>
      <c r="I181" s="156">
        <f t="shared" si="104"/>
        <v>44743</v>
      </c>
      <c r="J181" s="156">
        <f t="shared" si="104"/>
        <v>44774</v>
      </c>
      <c r="K181" s="156">
        <f t="shared" si="104"/>
        <v>44805</v>
      </c>
      <c r="L181" s="156">
        <f t="shared" si="104"/>
        <v>44835</v>
      </c>
      <c r="M181" s="156">
        <f t="shared" si="104"/>
        <v>44866</v>
      </c>
      <c r="N181" s="156">
        <f t="shared" si="104"/>
        <v>44896</v>
      </c>
      <c r="O181" s="156">
        <f t="shared" si="104"/>
        <v>44927</v>
      </c>
      <c r="P181" s="156">
        <f t="shared" si="104"/>
        <v>44958</v>
      </c>
      <c r="Q181" s="156">
        <f t="shared" si="104"/>
        <v>44986</v>
      </c>
      <c r="R181" s="156">
        <f t="shared" si="104"/>
        <v>45017</v>
      </c>
      <c r="S181" s="156">
        <f t="shared" si="104"/>
        <v>45047</v>
      </c>
      <c r="T181" s="156">
        <f t="shared" si="104"/>
        <v>45078</v>
      </c>
      <c r="U181" s="156">
        <f t="shared" si="104"/>
        <v>45108</v>
      </c>
      <c r="V181" s="156">
        <f t="shared" si="104"/>
        <v>45139</v>
      </c>
      <c r="W181" s="156">
        <f t="shared" si="104"/>
        <v>45170</v>
      </c>
      <c r="X181" s="156">
        <f t="shared" si="104"/>
        <v>45200</v>
      </c>
      <c r="Y181" s="156">
        <f t="shared" si="104"/>
        <v>45231</v>
      </c>
      <c r="Z181" s="156">
        <f t="shared" si="104"/>
        <v>45261</v>
      </c>
      <c r="AA181" s="156">
        <f t="shared" si="104"/>
        <v>45292</v>
      </c>
    </row>
    <row r="182" spans="1:27" hidden="1" x14ac:dyDescent="0.35">
      <c r="A182" s="107"/>
      <c r="B182" s="275" t="s">
        <v>134</v>
      </c>
      <c r="C182" s="122">
        <f>C157*'YTD PROGRAM SUMMARY'!C47</f>
        <v>0</v>
      </c>
      <c r="D182" s="122">
        <f>D157*'YTD PROGRAM SUMMARY'!D47</f>
        <v>0</v>
      </c>
      <c r="E182" s="122">
        <f>E157*'YTD PROGRAM SUMMARY'!E47</f>
        <v>0</v>
      </c>
      <c r="F182" s="122">
        <f>F157*'YTD PROGRAM SUMMARY'!F47</f>
        <v>0</v>
      </c>
      <c r="G182" s="122">
        <f>G157*'YTD PROGRAM SUMMARY'!G47</f>
        <v>0</v>
      </c>
      <c r="H182" s="122">
        <f>H157*'YTD PROGRAM SUMMARY'!H47</f>
        <v>0</v>
      </c>
      <c r="I182" s="122">
        <f>I157*'YTD PROGRAM SUMMARY'!I47</f>
        <v>0</v>
      </c>
      <c r="J182" s="122">
        <f>J157*'YTD PROGRAM SUMMARY'!J47</f>
        <v>0</v>
      </c>
      <c r="K182" s="122">
        <f>K157*'YTD PROGRAM SUMMARY'!K47</f>
        <v>0</v>
      </c>
      <c r="L182" s="122">
        <f>L157*'YTD PROGRAM SUMMARY'!L47</f>
        <v>0</v>
      </c>
      <c r="M182" s="122">
        <f>M157*'YTD PROGRAM SUMMARY'!M47</f>
        <v>0</v>
      </c>
      <c r="N182" s="122">
        <f>N157*'YTD PROGRAM SUMMARY'!N47</f>
        <v>0</v>
      </c>
      <c r="O182" s="241">
        <f>O157*'YTD PROGRAM SUMMARY'!O47</f>
        <v>0</v>
      </c>
      <c r="P182" s="241">
        <f>P157*'YTD PROGRAM SUMMARY'!P47</f>
        <v>0</v>
      </c>
      <c r="Q182" s="241">
        <f>Q157*'YTD PROGRAM SUMMARY'!Q47</f>
        <v>0</v>
      </c>
      <c r="R182" s="241">
        <f>R157*'YTD PROGRAM SUMMARY'!R47</f>
        <v>0</v>
      </c>
      <c r="S182" s="241">
        <f>S157*'YTD PROGRAM SUMMARY'!S47</f>
        <v>0</v>
      </c>
      <c r="T182" s="241">
        <f>T157*'YTD PROGRAM SUMMARY'!T47</f>
        <v>0</v>
      </c>
      <c r="U182" s="241">
        <f>U157*'YTD PROGRAM SUMMARY'!U47</f>
        <v>0</v>
      </c>
      <c r="V182" s="241">
        <f>V157*'YTD PROGRAM SUMMARY'!V47</f>
        <v>0</v>
      </c>
      <c r="W182" s="241">
        <f>W157*'YTD PROGRAM SUMMARY'!W47</f>
        <v>0</v>
      </c>
      <c r="X182" s="241">
        <f>X157*'YTD PROGRAM SUMMARY'!X47</f>
        <v>0</v>
      </c>
      <c r="Y182" s="241">
        <f>Y157*'YTD PROGRAM SUMMARY'!Y47</f>
        <v>0</v>
      </c>
      <c r="Z182" s="241">
        <f>Z157*'YTD PROGRAM SUMMARY'!Z47</f>
        <v>0</v>
      </c>
      <c r="AA182" s="241">
        <f>AA157*'YTD PROGRAM SUMMARY'!AA47</f>
        <v>0</v>
      </c>
    </row>
    <row r="183" spans="1:27" ht="15" hidden="1" thickBot="1" x14ac:dyDescent="0.4">
      <c r="A183" s="107"/>
      <c r="B183" s="265" t="s">
        <v>135</v>
      </c>
      <c r="C183" s="115">
        <f>C176*'YTD PROGRAM SUMMARY'!C47</f>
        <v>0</v>
      </c>
      <c r="D183" s="115">
        <f>D176*'YTD PROGRAM SUMMARY'!D47</f>
        <v>0</v>
      </c>
      <c r="E183" s="115">
        <f>E176*'YTD PROGRAM SUMMARY'!E47</f>
        <v>0</v>
      </c>
      <c r="F183" s="115">
        <f>F176*'YTD PROGRAM SUMMARY'!F47</f>
        <v>0</v>
      </c>
      <c r="G183" s="115">
        <f>G176*'YTD PROGRAM SUMMARY'!G47</f>
        <v>0</v>
      </c>
      <c r="H183" s="115">
        <f>H176*'YTD PROGRAM SUMMARY'!H47</f>
        <v>0</v>
      </c>
      <c r="I183" s="115">
        <f>I176*'YTD PROGRAM SUMMARY'!I47</f>
        <v>0</v>
      </c>
      <c r="J183" s="115">
        <f>J176*'YTD PROGRAM SUMMARY'!J47</f>
        <v>0</v>
      </c>
      <c r="K183" s="115">
        <f>K176*'YTD PROGRAM SUMMARY'!K47</f>
        <v>0</v>
      </c>
      <c r="L183" s="115">
        <f>L176*'YTD PROGRAM SUMMARY'!L47</f>
        <v>0</v>
      </c>
      <c r="M183" s="115">
        <f>M176*'YTD PROGRAM SUMMARY'!M47</f>
        <v>0</v>
      </c>
      <c r="N183" s="115">
        <f>N176*'YTD PROGRAM SUMMARY'!N47</f>
        <v>0</v>
      </c>
      <c r="O183" s="235">
        <f>O176*'YTD PROGRAM SUMMARY'!O47</f>
        <v>0</v>
      </c>
      <c r="P183" s="235">
        <f>P176*'YTD PROGRAM SUMMARY'!P47</f>
        <v>0</v>
      </c>
      <c r="Q183" s="235">
        <f>Q176*'YTD PROGRAM SUMMARY'!Q47</f>
        <v>0</v>
      </c>
      <c r="R183" s="235">
        <f>R176*'YTD PROGRAM SUMMARY'!R47</f>
        <v>0</v>
      </c>
      <c r="S183" s="235">
        <f>S176*'YTD PROGRAM SUMMARY'!S47</f>
        <v>0</v>
      </c>
      <c r="T183" s="235">
        <f>T176*'YTD PROGRAM SUMMARY'!T47</f>
        <v>0</v>
      </c>
      <c r="U183" s="235">
        <f>U176*'YTD PROGRAM SUMMARY'!U47</f>
        <v>0</v>
      </c>
      <c r="V183" s="235">
        <f>V176*'YTD PROGRAM SUMMARY'!V47</f>
        <v>0</v>
      </c>
      <c r="W183" s="235">
        <f>W176*'YTD PROGRAM SUMMARY'!W47</f>
        <v>0</v>
      </c>
      <c r="X183" s="235">
        <f>X176*'YTD PROGRAM SUMMARY'!X47</f>
        <v>0</v>
      </c>
      <c r="Y183" s="235">
        <f>Y176*'YTD PROGRAM SUMMARY'!Y47</f>
        <v>0</v>
      </c>
      <c r="Z183" s="235">
        <f>Z176*'YTD PROGRAM SUMMARY'!Z47</f>
        <v>0</v>
      </c>
      <c r="AA183" s="235">
        <f>AA176*'YTD PROGRAM SUMMARY'!AA47</f>
        <v>0</v>
      </c>
    </row>
    <row r="184" spans="1:27" hidden="1" x14ac:dyDescent="0.35">
      <c r="A184" s="107"/>
      <c r="B184" s="275" t="s">
        <v>136</v>
      </c>
      <c r="C184" s="116">
        <f>IFERROR(C182/C73,0)</f>
        <v>0</v>
      </c>
      <c r="D184" s="116">
        <f t="shared" ref="D184:AA184" si="105">IFERROR(D182/D73,0)</f>
        <v>0</v>
      </c>
      <c r="E184" s="116">
        <f t="shared" si="105"/>
        <v>0</v>
      </c>
      <c r="F184" s="116">
        <f t="shared" si="105"/>
        <v>0</v>
      </c>
      <c r="G184" s="116">
        <f t="shared" si="105"/>
        <v>0</v>
      </c>
      <c r="H184" s="116">
        <f t="shared" si="105"/>
        <v>0</v>
      </c>
      <c r="I184" s="116">
        <f t="shared" si="105"/>
        <v>0</v>
      </c>
      <c r="J184" s="116">
        <f t="shared" si="105"/>
        <v>0</v>
      </c>
      <c r="K184" s="116">
        <f t="shared" si="105"/>
        <v>0</v>
      </c>
      <c r="L184" s="116">
        <f t="shared" si="105"/>
        <v>0</v>
      </c>
      <c r="M184" s="116">
        <f t="shared" si="105"/>
        <v>0</v>
      </c>
      <c r="N184" s="116">
        <f t="shared" si="105"/>
        <v>0</v>
      </c>
      <c r="O184" s="236">
        <f t="shared" si="105"/>
        <v>0</v>
      </c>
      <c r="P184" s="236">
        <f t="shared" si="105"/>
        <v>0</v>
      </c>
      <c r="Q184" s="236">
        <f t="shared" si="105"/>
        <v>0</v>
      </c>
      <c r="R184" s="236">
        <f t="shared" si="105"/>
        <v>0</v>
      </c>
      <c r="S184" s="236">
        <f t="shared" si="105"/>
        <v>0</v>
      </c>
      <c r="T184" s="236">
        <f t="shared" si="105"/>
        <v>0</v>
      </c>
      <c r="U184" s="236">
        <f t="shared" si="105"/>
        <v>0</v>
      </c>
      <c r="V184" s="236">
        <f t="shared" si="105"/>
        <v>0</v>
      </c>
      <c r="W184" s="236">
        <f t="shared" si="105"/>
        <v>0</v>
      </c>
      <c r="X184" s="236">
        <f t="shared" si="105"/>
        <v>0</v>
      </c>
      <c r="Y184" s="236">
        <f t="shared" si="105"/>
        <v>0</v>
      </c>
      <c r="Z184" s="236">
        <f t="shared" si="105"/>
        <v>0</v>
      </c>
      <c r="AA184" s="236">
        <f t="shared" si="105"/>
        <v>0</v>
      </c>
    </row>
    <row r="185" spans="1:27" ht="15" hidden="1" thickBot="1" x14ac:dyDescent="0.4">
      <c r="A185" s="107"/>
      <c r="B185" s="265" t="s">
        <v>137</v>
      </c>
      <c r="C185" s="117">
        <f>IFERROR(C183/C73,0)</f>
        <v>0</v>
      </c>
      <c r="D185" s="117">
        <f t="shared" ref="D185:AA185" si="106">IFERROR(D183/D73,0)</f>
        <v>0</v>
      </c>
      <c r="E185" s="117">
        <f t="shared" si="106"/>
        <v>0</v>
      </c>
      <c r="F185" s="117">
        <f t="shared" si="106"/>
        <v>0</v>
      </c>
      <c r="G185" s="117">
        <f t="shared" si="106"/>
        <v>0</v>
      </c>
      <c r="H185" s="117">
        <f t="shared" si="106"/>
        <v>0</v>
      </c>
      <c r="I185" s="117">
        <f t="shared" si="106"/>
        <v>0</v>
      </c>
      <c r="J185" s="117">
        <f t="shared" si="106"/>
        <v>0</v>
      </c>
      <c r="K185" s="117">
        <f t="shared" si="106"/>
        <v>0</v>
      </c>
      <c r="L185" s="117">
        <f t="shared" si="106"/>
        <v>0</v>
      </c>
      <c r="M185" s="117">
        <f t="shared" si="106"/>
        <v>0</v>
      </c>
      <c r="N185" s="117">
        <f t="shared" si="106"/>
        <v>0</v>
      </c>
      <c r="O185" s="237">
        <f t="shared" si="106"/>
        <v>0</v>
      </c>
      <c r="P185" s="237">
        <f t="shared" si="106"/>
        <v>0</v>
      </c>
      <c r="Q185" s="237">
        <f t="shared" si="106"/>
        <v>0</v>
      </c>
      <c r="R185" s="237">
        <f t="shared" si="106"/>
        <v>0</v>
      </c>
      <c r="S185" s="237">
        <f t="shared" si="106"/>
        <v>0</v>
      </c>
      <c r="T185" s="237">
        <f t="shared" si="106"/>
        <v>0</v>
      </c>
      <c r="U185" s="237">
        <f t="shared" si="106"/>
        <v>0</v>
      </c>
      <c r="V185" s="237">
        <f t="shared" si="106"/>
        <v>0</v>
      </c>
      <c r="W185" s="237">
        <f t="shared" si="106"/>
        <v>0</v>
      </c>
      <c r="X185" s="237">
        <f t="shared" si="106"/>
        <v>0</v>
      </c>
      <c r="Y185" s="237">
        <f t="shared" si="106"/>
        <v>0</v>
      </c>
      <c r="Z185" s="237">
        <f t="shared" si="106"/>
        <v>0</v>
      </c>
      <c r="AA185" s="237">
        <f t="shared" si="106"/>
        <v>0</v>
      </c>
    </row>
    <row r="186" spans="1:27" ht="15" hidden="1" thickBot="1" x14ac:dyDescent="0.4">
      <c r="A186" s="107"/>
      <c r="B186" s="284" t="s">
        <v>138</v>
      </c>
      <c r="C186" s="119">
        <f>C184+C185</f>
        <v>0</v>
      </c>
      <c r="D186" s="119">
        <f t="shared" ref="D186:AA186" si="107">D184+D185</f>
        <v>0</v>
      </c>
      <c r="E186" s="120">
        <f t="shared" si="107"/>
        <v>0</v>
      </c>
      <c r="F186" s="120">
        <f t="shared" si="107"/>
        <v>0</v>
      </c>
      <c r="G186" s="120">
        <f t="shared" si="107"/>
        <v>0</v>
      </c>
      <c r="H186" s="120">
        <f t="shared" si="107"/>
        <v>0</v>
      </c>
      <c r="I186" s="120">
        <f t="shared" si="107"/>
        <v>0</v>
      </c>
      <c r="J186" s="120">
        <f t="shared" si="107"/>
        <v>0</v>
      </c>
      <c r="K186" s="120">
        <f t="shared" si="107"/>
        <v>0</v>
      </c>
      <c r="L186" s="120">
        <f t="shared" si="107"/>
        <v>0</v>
      </c>
      <c r="M186" s="121">
        <f t="shared" si="107"/>
        <v>0</v>
      </c>
      <c r="N186" s="130">
        <f t="shared" si="107"/>
        <v>0</v>
      </c>
      <c r="O186" s="238">
        <f t="shared" si="107"/>
        <v>0</v>
      </c>
      <c r="P186" s="238">
        <f t="shared" si="107"/>
        <v>0</v>
      </c>
      <c r="Q186" s="239">
        <f t="shared" si="107"/>
        <v>0</v>
      </c>
      <c r="R186" s="239">
        <f t="shared" si="107"/>
        <v>0</v>
      </c>
      <c r="S186" s="239">
        <f t="shared" si="107"/>
        <v>0</v>
      </c>
      <c r="T186" s="239">
        <f t="shared" si="107"/>
        <v>0</v>
      </c>
      <c r="U186" s="239">
        <f t="shared" si="107"/>
        <v>0</v>
      </c>
      <c r="V186" s="239">
        <f t="shared" si="107"/>
        <v>0</v>
      </c>
      <c r="W186" s="239">
        <f t="shared" si="107"/>
        <v>0</v>
      </c>
      <c r="X186" s="239">
        <f t="shared" si="107"/>
        <v>0</v>
      </c>
      <c r="Y186" s="253">
        <f t="shared" si="107"/>
        <v>0</v>
      </c>
      <c r="Z186" s="253">
        <f t="shared" si="107"/>
        <v>0</v>
      </c>
      <c r="AA186" s="238">
        <f t="shared" si="107"/>
        <v>0</v>
      </c>
    </row>
    <row r="187" spans="1:27" ht="15" hidden="1" thickBot="1" x14ac:dyDescent="0.4">
      <c r="A187" s="107"/>
      <c r="B187" s="107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spans="1:27" ht="15" hidden="1" thickBot="1" x14ac:dyDescent="0.4">
      <c r="A188" s="107"/>
      <c r="B188" s="283" t="s">
        <v>37</v>
      </c>
      <c r="C188" s="156">
        <f>C$4</f>
        <v>44562</v>
      </c>
      <c r="D188" s="156">
        <f t="shared" ref="D188:AA188" si="108">D$4</f>
        <v>44593</v>
      </c>
      <c r="E188" s="156">
        <f t="shared" si="108"/>
        <v>44621</v>
      </c>
      <c r="F188" s="156">
        <f t="shared" si="108"/>
        <v>44652</v>
      </c>
      <c r="G188" s="156">
        <f t="shared" si="108"/>
        <v>44682</v>
      </c>
      <c r="H188" s="156">
        <f t="shared" si="108"/>
        <v>44713</v>
      </c>
      <c r="I188" s="156">
        <f t="shared" si="108"/>
        <v>44743</v>
      </c>
      <c r="J188" s="156">
        <f t="shared" si="108"/>
        <v>44774</v>
      </c>
      <c r="K188" s="156">
        <f t="shared" si="108"/>
        <v>44805</v>
      </c>
      <c r="L188" s="156">
        <f t="shared" si="108"/>
        <v>44835</v>
      </c>
      <c r="M188" s="156">
        <f t="shared" si="108"/>
        <v>44866</v>
      </c>
      <c r="N188" s="156">
        <f t="shared" si="108"/>
        <v>44896</v>
      </c>
      <c r="O188" s="156">
        <f t="shared" si="108"/>
        <v>44927</v>
      </c>
      <c r="P188" s="156">
        <f t="shared" si="108"/>
        <v>44958</v>
      </c>
      <c r="Q188" s="156">
        <f t="shared" si="108"/>
        <v>44986</v>
      </c>
      <c r="R188" s="156">
        <f t="shared" si="108"/>
        <v>45017</v>
      </c>
      <c r="S188" s="156">
        <f t="shared" si="108"/>
        <v>45047</v>
      </c>
      <c r="T188" s="156">
        <f t="shared" si="108"/>
        <v>45078</v>
      </c>
      <c r="U188" s="156">
        <f t="shared" si="108"/>
        <v>45108</v>
      </c>
      <c r="V188" s="156">
        <f t="shared" si="108"/>
        <v>45139</v>
      </c>
      <c r="W188" s="156">
        <f t="shared" si="108"/>
        <v>45170</v>
      </c>
      <c r="X188" s="156">
        <f t="shared" si="108"/>
        <v>45200</v>
      </c>
      <c r="Y188" s="156">
        <f t="shared" si="108"/>
        <v>45231</v>
      </c>
      <c r="Z188" s="156">
        <f t="shared" si="108"/>
        <v>45261</v>
      </c>
      <c r="AA188" s="156">
        <f t="shared" si="108"/>
        <v>45292</v>
      </c>
    </row>
    <row r="189" spans="1:27" hidden="1" x14ac:dyDescent="0.35">
      <c r="A189" s="107"/>
      <c r="B189" s="275" t="s">
        <v>139</v>
      </c>
      <c r="C189" s="122">
        <f>C157*'YTD PROGRAM SUMMARY'!C48</f>
        <v>0</v>
      </c>
      <c r="D189" s="122">
        <f>D157*'YTD PROGRAM SUMMARY'!D48</f>
        <v>0</v>
      </c>
      <c r="E189" s="122">
        <f>E157*'YTD PROGRAM SUMMARY'!E48</f>
        <v>0</v>
      </c>
      <c r="F189" s="122">
        <f>F157*'YTD PROGRAM SUMMARY'!F48</f>
        <v>0</v>
      </c>
      <c r="G189" s="122">
        <f>G157*'YTD PROGRAM SUMMARY'!G48</f>
        <v>0</v>
      </c>
      <c r="H189" s="122">
        <f>H157*'YTD PROGRAM SUMMARY'!H48</f>
        <v>0</v>
      </c>
      <c r="I189" s="122">
        <f>I157*'YTD PROGRAM SUMMARY'!I48</f>
        <v>0</v>
      </c>
      <c r="J189" s="122">
        <f>J157*'YTD PROGRAM SUMMARY'!J48</f>
        <v>0</v>
      </c>
      <c r="K189" s="122">
        <f>K157*'YTD PROGRAM SUMMARY'!K48</f>
        <v>0</v>
      </c>
      <c r="L189" s="122">
        <f>L157*'YTD PROGRAM SUMMARY'!L48</f>
        <v>0</v>
      </c>
      <c r="M189" s="122">
        <f>M157*'YTD PROGRAM SUMMARY'!M48</f>
        <v>0</v>
      </c>
      <c r="N189" s="122">
        <f>N157*'YTD PROGRAM SUMMARY'!N48</f>
        <v>0</v>
      </c>
      <c r="O189" s="241">
        <f>O157*'YTD PROGRAM SUMMARY'!O48</f>
        <v>0</v>
      </c>
      <c r="P189" s="241">
        <f>P157*'YTD PROGRAM SUMMARY'!P48</f>
        <v>0</v>
      </c>
      <c r="Q189" s="241">
        <f>Q157*'YTD PROGRAM SUMMARY'!Q48</f>
        <v>0</v>
      </c>
      <c r="R189" s="241">
        <f>R157*'YTD PROGRAM SUMMARY'!R48</f>
        <v>0</v>
      </c>
      <c r="S189" s="241">
        <f>S157*'YTD PROGRAM SUMMARY'!S48</f>
        <v>0</v>
      </c>
      <c r="T189" s="241">
        <f>T157*'YTD PROGRAM SUMMARY'!T48</f>
        <v>0</v>
      </c>
      <c r="U189" s="241">
        <f>U157*'YTD PROGRAM SUMMARY'!U48</f>
        <v>0</v>
      </c>
      <c r="V189" s="241">
        <f>V157*'YTD PROGRAM SUMMARY'!V48</f>
        <v>0</v>
      </c>
      <c r="W189" s="241">
        <f>W157*'YTD PROGRAM SUMMARY'!W48</f>
        <v>0</v>
      </c>
      <c r="X189" s="241">
        <f>X157*'YTD PROGRAM SUMMARY'!X48</f>
        <v>0</v>
      </c>
      <c r="Y189" s="241">
        <f>Y157*'YTD PROGRAM SUMMARY'!Y48</f>
        <v>0</v>
      </c>
      <c r="Z189" s="241">
        <f>Z157*'YTD PROGRAM SUMMARY'!Z48</f>
        <v>0</v>
      </c>
      <c r="AA189" s="241">
        <f>AA157*'YTD PROGRAM SUMMARY'!AA48</f>
        <v>0</v>
      </c>
    </row>
    <row r="190" spans="1:27" ht="15" hidden="1" thickBot="1" x14ac:dyDescent="0.4">
      <c r="A190" s="107"/>
      <c r="B190" s="265" t="s">
        <v>140</v>
      </c>
      <c r="C190" s="115">
        <f>C176*'YTD PROGRAM SUMMARY'!C48</f>
        <v>0</v>
      </c>
      <c r="D190" s="115">
        <f>D176*'YTD PROGRAM SUMMARY'!D48</f>
        <v>0</v>
      </c>
      <c r="E190" s="115">
        <f>E176*'YTD PROGRAM SUMMARY'!E48</f>
        <v>0</v>
      </c>
      <c r="F190" s="115">
        <f>F176*'YTD PROGRAM SUMMARY'!F48</f>
        <v>0</v>
      </c>
      <c r="G190" s="115">
        <f>G176*'YTD PROGRAM SUMMARY'!G48</f>
        <v>0</v>
      </c>
      <c r="H190" s="115">
        <f>H176*'YTD PROGRAM SUMMARY'!H48</f>
        <v>0</v>
      </c>
      <c r="I190" s="115">
        <f>I176*'YTD PROGRAM SUMMARY'!I48</f>
        <v>0</v>
      </c>
      <c r="J190" s="115">
        <f>J176*'YTD PROGRAM SUMMARY'!J48</f>
        <v>0</v>
      </c>
      <c r="K190" s="115">
        <f>K176*'YTD PROGRAM SUMMARY'!K48</f>
        <v>0</v>
      </c>
      <c r="L190" s="115">
        <f>L176*'YTD PROGRAM SUMMARY'!L48</f>
        <v>0</v>
      </c>
      <c r="M190" s="115">
        <f>M176*'YTD PROGRAM SUMMARY'!M48</f>
        <v>0</v>
      </c>
      <c r="N190" s="115">
        <f>N176*'YTD PROGRAM SUMMARY'!N48</f>
        <v>0</v>
      </c>
      <c r="O190" s="235">
        <f>O176*'YTD PROGRAM SUMMARY'!O48</f>
        <v>0</v>
      </c>
      <c r="P190" s="235">
        <f>P176*'YTD PROGRAM SUMMARY'!P48</f>
        <v>0</v>
      </c>
      <c r="Q190" s="235">
        <f>Q176*'YTD PROGRAM SUMMARY'!Q48</f>
        <v>0</v>
      </c>
      <c r="R190" s="235">
        <f>R176*'YTD PROGRAM SUMMARY'!R48</f>
        <v>0</v>
      </c>
      <c r="S190" s="235">
        <f>S176*'YTD PROGRAM SUMMARY'!S48</f>
        <v>0</v>
      </c>
      <c r="T190" s="235">
        <f>T176*'YTD PROGRAM SUMMARY'!T48</f>
        <v>0</v>
      </c>
      <c r="U190" s="235">
        <f>U176*'YTD PROGRAM SUMMARY'!U48</f>
        <v>0</v>
      </c>
      <c r="V190" s="235">
        <f>V176*'YTD PROGRAM SUMMARY'!V48</f>
        <v>0</v>
      </c>
      <c r="W190" s="235">
        <f>W176*'YTD PROGRAM SUMMARY'!W48</f>
        <v>0</v>
      </c>
      <c r="X190" s="235">
        <f>X176*'YTD PROGRAM SUMMARY'!X48</f>
        <v>0</v>
      </c>
      <c r="Y190" s="235">
        <f>Y176*'YTD PROGRAM SUMMARY'!Y48</f>
        <v>0</v>
      </c>
      <c r="Z190" s="235">
        <f>Z176*'YTD PROGRAM SUMMARY'!Z48</f>
        <v>0</v>
      </c>
      <c r="AA190" s="235">
        <f>AA176*'YTD PROGRAM SUMMARY'!AA48</f>
        <v>0</v>
      </c>
    </row>
    <row r="191" spans="1:27" hidden="1" x14ac:dyDescent="0.35">
      <c r="A191" s="107"/>
      <c r="B191" s="275" t="s">
        <v>141</v>
      </c>
      <c r="C191" s="116">
        <f>IFERROR(C189/C73,0)</f>
        <v>0</v>
      </c>
      <c r="D191" s="116">
        <f t="shared" ref="D191:AA191" si="109">IFERROR(D189/D73,0)</f>
        <v>0</v>
      </c>
      <c r="E191" s="116">
        <f t="shared" si="109"/>
        <v>0</v>
      </c>
      <c r="F191" s="116">
        <f t="shared" si="109"/>
        <v>0</v>
      </c>
      <c r="G191" s="116">
        <f t="shared" si="109"/>
        <v>0</v>
      </c>
      <c r="H191" s="116">
        <f t="shared" si="109"/>
        <v>0</v>
      </c>
      <c r="I191" s="116">
        <f t="shared" si="109"/>
        <v>0</v>
      </c>
      <c r="J191" s="116">
        <f t="shared" si="109"/>
        <v>0</v>
      </c>
      <c r="K191" s="116">
        <f t="shared" si="109"/>
        <v>0</v>
      </c>
      <c r="L191" s="116">
        <f t="shared" si="109"/>
        <v>0</v>
      </c>
      <c r="M191" s="116">
        <f t="shared" si="109"/>
        <v>0</v>
      </c>
      <c r="N191" s="116">
        <f t="shared" si="109"/>
        <v>0</v>
      </c>
      <c r="O191" s="236">
        <f t="shared" si="109"/>
        <v>0</v>
      </c>
      <c r="P191" s="236">
        <f t="shared" si="109"/>
        <v>0</v>
      </c>
      <c r="Q191" s="236">
        <f t="shared" si="109"/>
        <v>0</v>
      </c>
      <c r="R191" s="236">
        <f t="shared" si="109"/>
        <v>0</v>
      </c>
      <c r="S191" s="236">
        <f t="shared" si="109"/>
        <v>0</v>
      </c>
      <c r="T191" s="236">
        <f t="shared" si="109"/>
        <v>0</v>
      </c>
      <c r="U191" s="236">
        <f t="shared" si="109"/>
        <v>0</v>
      </c>
      <c r="V191" s="236">
        <f t="shared" si="109"/>
        <v>0</v>
      </c>
      <c r="W191" s="236">
        <f t="shared" si="109"/>
        <v>0</v>
      </c>
      <c r="X191" s="236">
        <f t="shared" si="109"/>
        <v>0</v>
      </c>
      <c r="Y191" s="236">
        <f t="shared" si="109"/>
        <v>0</v>
      </c>
      <c r="Z191" s="236">
        <f t="shared" si="109"/>
        <v>0</v>
      </c>
      <c r="AA191" s="236">
        <f t="shared" si="109"/>
        <v>0</v>
      </c>
    </row>
    <row r="192" spans="1:27" ht="15" hidden="1" thickBot="1" x14ac:dyDescent="0.4">
      <c r="A192" s="107"/>
      <c r="B192" s="265" t="s">
        <v>142</v>
      </c>
      <c r="C192" s="117">
        <f>IFERROR(C190/C73,0)</f>
        <v>0</v>
      </c>
      <c r="D192" s="117">
        <f t="shared" ref="D192:AA192" si="110">IFERROR(D190/D73,0)</f>
        <v>0</v>
      </c>
      <c r="E192" s="117">
        <f t="shared" si="110"/>
        <v>0</v>
      </c>
      <c r="F192" s="117">
        <f t="shared" si="110"/>
        <v>0</v>
      </c>
      <c r="G192" s="117">
        <f t="shared" si="110"/>
        <v>0</v>
      </c>
      <c r="H192" s="117">
        <f t="shared" si="110"/>
        <v>0</v>
      </c>
      <c r="I192" s="117">
        <f t="shared" si="110"/>
        <v>0</v>
      </c>
      <c r="J192" s="117">
        <f t="shared" si="110"/>
        <v>0</v>
      </c>
      <c r="K192" s="117">
        <f t="shared" si="110"/>
        <v>0</v>
      </c>
      <c r="L192" s="117">
        <f t="shared" si="110"/>
        <v>0</v>
      </c>
      <c r="M192" s="117">
        <f t="shared" si="110"/>
        <v>0</v>
      </c>
      <c r="N192" s="117">
        <f t="shared" si="110"/>
        <v>0</v>
      </c>
      <c r="O192" s="237">
        <f t="shared" si="110"/>
        <v>0</v>
      </c>
      <c r="P192" s="237">
        <f t="shared" si="110"/>
        <v>0</v>
      </c>
      <c r="Q192" s="237">
        <f t="shared" si="110"/>
        <v>0</v>
      </c>
      <c r="R192" s="237">
        <f t="shared" si="110"/>
        <v>0</v>
      </c>
      <c r="S192" s="237">
        <f t="shared" si="110"/>
        <v>0</v>
      </c>
      <c r="T192" s="237">
        <f t="shared" si="110"/>
        <v>0</v>
      </c>
      <c r="U192" s="237">
        <f t="shared" si="110"/>
        <v>0</v>
      </c>
      <c r="V192" s="237">
        <f t="shared" si="110"/>
        <v>0</v>
      </c>
      <c r="W192" s="237">
        <f t="shared" si="110"/>
        <v>0</v>
      </c>
      <c r="X192" s="237">
        <f t="shared" si="110"/>
        <v>0</v>
      </c>
      <c r="Y192" s="237">
        <f t="shared" si="110"/>
        <v>0</v>
      </c>
      <c r="Z192" s="237">
        <f t="shared" si="110"/>
        <v>0</v>
      </c>
      <c r="AA192" s="237">
        <f t="shared" si="110"/>
        <v>0</v>
      </c>
    </row>
    <row r="193" spans="1:27" ht="15" hidden="1" thickBot="1" x14ac:dyDescent="0.4">
      <c r="A193" s="107"/>
      <c r="B193" s="284" t="s">
        <v>143</v>
      </c>
      <c r="C193" s="119">
        <f>C191+C192</f>
        <v>0</v>
      </c>
      <c r="D193" s="119">
        <f t="shared" ref="D193:AA193" si="111">D191+D192</f>
        <v>0</v>
      </c>
      <c r="E193" s="120">
        <f t="shared" si="111"/>
        <v>0</v>
      </c>
      <c r="F193" s="120">
        <f t="shared" si="111"/>
        <v>0</v>
      </c>
      <c r="G193" s="120">
        <f t="shared" si="111"/>
        <v>0</v>
      </c>
      <c r="H193" s="120">
        <f t="shared" si="111"/>
        <v>0</v>
      </c>
      <c r="I193" s="120">
        <f t="shared" si="111"/>
        <v>0</v>
      </c>
      <c r="J193" s="120">
        <f t="shared" si="111"/>
        <v>0</v>
      </c>
      <c r="K193" s="120">
        <f t="shared" si="111"/>
        <v>0</v>
      </c>
      <c r="L193" s="120">
        <f t="shared" si="111"/>
        <v>0</v>
      </c>
      <c r="M193" s="121">
        <f t="shared" si="111"/>
        <v>0</v>
      </c>
      <c r="N193" s="130">
        <f t="shared" si="111"/>
        <v>0</v>
      </c>
      <c r="O193" s="238">
        <f t="shared" si="111"/>
        <v>0</v>
      </c>
      <c r="P193" s="238">
        <f t="shared" si="111"/>
        <v>0</v>
      </c>
      <c r="Q193" s="239">
        <f t="shared" si="111"/>
        <v>0</v>
      </c>
      <c r="R193" s="239">
        <f t="shared" si="111"/>
        <v>0</v>
      </c>
      <c r="S193" s="239">
        <f t="shared" si="111"/>
        <v>0</v>
      </c>
      <c r="T193" s="239">
        <f t="shared" si="111"/>
        <v>0</v>
      </c>
      <c r="U193" s="239">
        <f t="shared" si="111"/>
        <v>0</v>
      </c>
      <c r="V193" s="239">
        <f t="shared" si="111"/>
        <v>0</v>
      </c>
      <c r="W193" s="239">
        <f t="shared" si="111"/>
        <v>0</v>
      </c>
      <c r="X193" s="239">
        <f t="shared" si="111"/>
        <v>0</v>
      </c>
      <c r="Y193" s="253">
        <f t="shared" si="111"/>
        <v>0</v>
      </c>
      <c r="Z193" s="253">
        <f t="shared" si="111"/>
        <v>0</v>
      </c>
      <c r="AA193" s="238">
        <f t="shared" si="111"/>
        <v>0</v>
      </c>
    </row>
    <row r="194" spans="1:27" hidden="1" x14ac:dyDescent="0.35">
      <c r="A194" s="107"/>
      <c r="B194" s="107" t="s">
        <v>144</v>
      </c>
      <c r="C194" s="123">
        <f>C186+C193</f>
        <v>0</v>
      </c>
      <c r="D194" s="123">
        <f t="shared" ref="D194:AA194" si="112">D186+D193</f>
        <v>0</v>
      </c>
      <c r="E194" s="123">
        <f t="shared" si="112"/>
        <v>0</v>
      </c>
      <c r="F194" s="123">
        <f t="shared" si="112"/>
        <v>0</v>
      </c>
      <c r="G194" s="123">
        <f t="shared" si="112"/>
        <v>0</v>
      </c>
      <c r="H194" s="123">
        <f t="shared" si="112"/>
        <v>0</v>
      </c>
      <c r="I194" s="123">
        <f t="shared" si="112"/>
        <v>0</v>
      </c>
      <c r="J194" s="123">
        <f t="shared" si="112"/>
        <v>0</v>
      </c>
      <c r="K194" s="123">
        <f t="shared" si="112"/>
        <v>0</v>
      </c>
      <c r="L194" s="123">
        <f t="shared" si="112"/>
        <v>0</v>
      </c>
      <c r="M194" s="123">
        <f t="shared" si="112"/>
        <v>0</v>
      </c>
      <c r="N194" s="123">
        <f t="shared" si="112"/>
        <v>0</v>
      </c>
      <c r="O194" s="242">
        <f t="shared" si="112"/>
        <v>0</v>
      </c>
      <c r="P194" s="242">
        <f t="shared" si="112"/>
        <v>0</v>
      </c>
      <c r="Q194" s="242">
        <f t="shared" si="112"/>
        <v>0</v>
      </c>
      <c r="R194" s="242">
        <f t="shared" si="112"/>
        <v>0</v>
      </c>
      <c r="S194" s="242">
        <f t="shared" si="112"/>
        <v>0</v>
      </c>
      <c r="T194" s="242">
        <f t="shared" si="112"/>
        <v>0</v>
      </c>
      <c r="U194" s="242">
        <f t="shared" si="112"/>
        <v>0</v>
      </c>
      <c r="V194" s="242">
        <f t="shared" si="112"/>
        <v>0</v>
      </c>
      <c r="W194" s="242">
        <f t="shared" si="112"/>
        <v>0</v>
      </c>
      <c r="X194" s="242">
        <f t="shared" si="112"/>
        <v>0</v>
      </c>
      <c r="Y194" s="242">
        <f t="shared" si="112"/>
        <v>0</v>
      </c>
      <c r="Z194" s="242">
        <f t="shared" si="112"/>
        <v>0</v>
      </c>
      <c r="AA194" s="242">
        <f t="shared" si="112"/>
        <v>0</v>
      </c>
    </row>
    <row r="195" spans="1:27" hidden="1" x14ac:dyDescent="0.35">
      <c r="A195" s="107"/>
      <c r="B195" s="107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</row>
    <row r="196" spans="1:27" hidden="1" x14ac:dyDescent="0.35">
      <c r="A196" s="107"/>
      <c r="B196" s="107" t="s">
        <v>145</v>
      </c>
      <c r="C196" s="124">
        <f t="shared" ref="C196" si="113">SUM(C182:C183)</f>
        <v>0</v>
      </c>
      <c r="D196" s="124">
        <f t="shared" ref="D196:AA196" si="114">SUM(D182:D183)</f>
        <v>0</v>
      </c>
      <c r="E196" s="125">
        <f t="shared" si="114"/>
        <v>0</v>
      </c>
      <c r="F196" s="125">
        <f t="shared" si="114"/>
        <v>0</v>
      </c>
      <c r="G196" s="125">
        <f t="shared" si="114"/>
        <v>0</v>
      </c>
      <c r="H196" s="125">
        <f t="shared" si="114"/>
        <v>0</v>
      </c>
      <c r="I196" s="125">
        <f t="shared" si="114"/>
        <v>0</v>
      </c>
      <c r="J196" s="125">
        <f t="shared" si="114"/>
        <v>0</v>
      </c>
      <c r="K196" s="125">
        <f t="shared" si="114"/>
        <v>0</v>
      </c>
      <c r="L196" s="125">
        <f t="shared" si="114"/>
        <v>0</v>
      </c>
      <c r="M196" s="126">
        <f t="shared" si="114"/>
        <v>0</v>
      </c>
      <c r="N196" s="126">
        <f t="shared" si="114"/>
        <v>0</v>
      </c>
      <c r="O196" s="248">
        <f t="shared" si="114"/>
        <v>0</v>
      </c>
      <c r="P196" s="248">
        <f t="shared" si="114"/>
        <v>0</v>
      </c>
      <c r="Q196" s="249">
        <f t="shared" si="114"/>
        <v>0</v>
      </c>
      <c r="R196" s="249">
        <f t="shared" si="114"/>
        <v>0</v>
      </c>
      <c r="S196" s="249">
        <f t="shared" si="114"/>
        <v>0</v>
      </c>
      <c r="T196" s="249">
        <f t="shared" si="114"/>
        <v>0</v>
      </c>
      <c r="U196" s="249">
        <f t="shared" si="114"/>
        <v>0</v>
      </c>
      <c r="V196" s="249">
        <f t="shared" si="114"/>
        <v>0</v>
      </c>
      <c r="W196" s="249">
        <f t="shared" si="114"/>
        <v>0</v>
      </c>
      <c r="X196" s="249">
        <f t="shared" si="114"/>
        <v>0</v>
      </c>
      <c r="Y196" s="250">
        <f t="shared" si="114"/>
        <v>0</v>
      </c>
      <c r="Z196" s="250">
        <f t="shared" si="114"/>
        <v>0</v>
      </c>
      <c r="AA196" s="248">
        <f t="shared" si="114"/>
        <v>0</v>
      </c>
    </row>
    <row r="197" spans="1:27" hidden="1" x14ac:dyDescent="0.35">
      <c r="A197" s="107"/>
      <c r="B197" s="107" t="s">
        <v>146</v>
      </c>
      <c r="C197" s="124">
        <f t="shared" ref="C197" si="115">SUM(C189:C190)</f>
        <v>0</v>
      </c>
      <c r="D197" s="124">
        <f t="shared" ref="D197:AA197" si="116">SUM(D189:D190)</f>
        <v>0</v>
      </c>
      <c r="E197" s="125">
        <f t="shared" si="116"/>
        <v>0</v>
      </c>
      <c r="F197" s="125">
        <f t="shared" si="116"/>
        <v>0</v>
      </c>
      <c r="G197" s="125">
        <f t="shared" si="116"/>
        <v>0</v>
      </c>
      <c r="H197" s="125">
        <f t="shared" si="116"/>
        <v>0</v>
      </c>
      <c r="I197" s="125">
        <f t="shared" si="116"/>
        <v>0</v>
      </c>
      <c r="J197" s="125">
        <f t="shared" si="116"/>
        <v>0</v>
      </c>
      <c r="K197" s="125">
        <f t="shared" si="116"/>
        <v>0</v>
      </c>
      <c r="L197" s="125">
        <f t="shared" si="116"/>
        <v>0</v>
      </c>
      <c r="M197" s="126">
        <f t="shared" si="116"/>
        <v>0</v>
      </c>
      <c r="N197" s="126">
        <f t="shared" si="116"/>
        <v>0</v>
      </c>
      <c r="O197" s="248">
        <f t="shared" si="116"/>
        <v>0</v>
      </c>
      <c r="P197" s="248">
        <f t="shared" si="116"/>
        <v>0</v>
      </c>
      <c r="Q197" s="249">
        <f t="shared" si="116"/>
        <v>0</v>
      </c>
      <c r="R197" s="249">
        <f t="shared" si="116"/>
        <v>0</v>
      </c>
      <c r="S197" s="249">
        <f t="shared" si="116"/>
        <v>0</v>
      </c>
      <c r="T197" s="249">
        <f t="shared" si="116"/>
        <v>0</v>
      </c>
      <c r="U197" s="249">
        <f t="shared" si="116"/>
        <v>0</v>
      </c>
      <c r="V197" s="249">
        <f t="shared" si="116"/>
        <v>0</v>
      </c>
      <c r="W197" s="249">
        <f t="shared" si="116"/>
        <v>0</v>
      </c>
      <c r="X197" s="249">
        <f t="shared" si="116"/>
        <v>0</v>
      </c>
      <c r="Y197" s="250">
        <f t="shared" si="116"/>
        <v>0</v>
      </c>
      <c r="Z197" s="250">
        <f t="shared" si="116"/>
        <v>0</v>
      </c>
      <c r="AA197" s="248">
        <f t="shared" si="116"/>
        <v>0</v>
      </c>
    </row>
    <row r="198" spans="1:27" hidden="1" x14ac:dyDescent="0.35">
      <c r="A198" s="107"/>
      <c r="B198" s="107" t="s">
        <v>133</v>
      </c>
      <c r="C198" s="127">
        <f t="shared" ref="C198" si="117">SUM(C196:C197)</f>
        <v>0</v>
      </c>
      <c r="D198" s="127">
        <f t="shared" ref="D198:AA198" si="118">SUM(D196:D197)</f>
        <v>0</v>
      </c>
      <c r="E198" s="127">
        <f t="shared" si="118"/>
        <v>0</v>
      </c>
      <c r="F198" s="127">
        <f t="shared" si="118"/>
        <v>0</v>
      </c>
      <c r="G198" s="127">
        <f t="shared" si="118"/>
        <v>0</v>
      </c>
      <c r="H198" s="127">
        <f t="shared" si="118"/>
        <v>0</v>
      </c>
      <c r="I198" s="127">
        <f t="shared" si="118"/>
        <v>0</v>
      </c>
      <c r="J198" s="127">
        <f t="shared" si="118"/>
        <v>0</v>
      </c>
      <c r="K198" s="127">
        <f t="shared" si="118"/>
        <v>0</v>
      </c>
      <c r="L198" s="127">
        <f t="shared" si="118"/>
        <v>0</v>
      </c>
      <c r="M198" s="128">
        <f t="shared" si="118"/>
        <v>0</v>
      </c>
      <c r="N198" s="128">
        <f t="shared" si="118"/>
        <v>0</v>
      </c>
      <c r="O198" s="251">
        <f t="shared" si="118"/>
        <v>0</v>
      </c>
      <c r="P198" s="251">
        <f t="shared" si="118"/>
        <v>0</v>
      </c>
      <c r="Q198" s="251">
        <f t="shared" si="118"/>
        <v>0</v>
      </c>
      <c r="R198" s="251">
        <f t="shared" si="118"/>
        <v>0</v>
      </c>
      <c r="S198" s="251">
        <f t="shared" si="118"/>
        <v>0</v>
      </c>
      <c r="T198" s="251">
        <f t="shared" si="118"/>
        <v>0</v>
      </c>
      <c r="U198" s="251">
        <f t="shared" si="118"/>
        <v>0</v>
      </c>
      <c r="V198" s="251">
        <f t="shared" si="118"/>
        <v>0</v>
      </c>
      <c r="W198" s="251">
        <f t="shared" si="118"/>
        <v>0</v>
      </c>
      <c r="X198" s="251">
        <f t="shared" si="118"/>
        <v>0</v>
      </c>
      <c r="Y198" s="252">
        <f t="shared" si="118"/>
        <v>0</v>
      </c>
      <c r="Z198" s="252">
        <f t="shared" si="118"/>
        <v>0</v>
      </c>
      <c r="AA198" s="251">
        <f t="shared" si="118"/>
        <v>0</v>
      </c>
    </row>
    <row r="199" spans="1:27" hidden="1" x14ac:dyDescent="0.35"/>
  </sheetData>
  <mergeCells count="16">
    <mergeCell ref="A92:A105"/>
    <mergeCell ref="A77:A90"/>
    <mergeCell ref="A4:A19"/>
    <mergeCell ref="A22:A37"/>
    <mergeCell ref="A40:A55"/>
    <mergeCell ref="A58:A74"/>
    <mergeCell ref="B108:N108"/>
    <mergeCell ref="O108:Z108"/>
    <mergeCell ref="A107:A122"/>
    <mergeCell ref="B107:N107"/>
    <mergeCell ref="O107:Z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499984740745262"/>
  </sheetPr>
  <dimension ref="A1:AC109"/>
  <sheetViews>
    <sheetView zoomScale="80" zoomScaleNormal="80" workbookViewId="0">
      <pane xSplit="2" topLeftCell="C1" activePane="topRight" state="frozen"/>
      <selection activeCell="B2" sqref="B2:B3"/>
      <selection pane="topRight" activeCell="AA93" sqref="E90:AA93"/>
    </sheetView>
  </sheetViews>
  <sheetFormatPr defaultRowHeight="14.5" x14ac:dyDescent="0.35"/>
  <cols>
    <col min="1" max="1" width="8" customWidth="1"/>
    <col min="2" max="2" width="24.90625" customWidth="1"/>
    <col min="3" max="3" width="15.90625" bestFit="1" customWidth="1"/>
    <col min="4" max="4" width="11.54296875" bestFit="1" customWidth="1"/>
    <col min="5" max="6" width="12.54296875" bestFit="1" customWidth="1"/>
    <col min="7" max="14" width="14.08984375" bestFit="1" customWidth="1"/>
    <col min="15" max="16" width="15.08984375" bestFit="1" customWidth="1"/>
    <col min="17" max="27" width="15.08984375" customWidth="1"/>
    <col min="28" max="29" width="10.54296875" bestFit="1" customWidth="1"/>
  </cols>
  <sheetData>
    <row r="1" spans="1:29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" thickBot="1" x14ac:dyDescent="0.4">
      <c r="A2" s="18"/>
      <c r="B2" s="29" t="s">
        <v>13</v>
      </c>
      <c r="C2" s="567">
        <f>' 1M - RES'!C2</f>
        <v>0.82499999999999996</v>
      </c>
      <c r="D2" s="567">
        <f>C2</f>
        <v>0.82499999999999996</v>
      </c>
      <c r="E2" s="563">
        <f t="shared" ref="E2:AA2" si="0">D2</f>
        <v>0.82499999999999996</v>
      </c>
      <c r="F2" s="569">
        <f t="shared" si="0"/>
        <v>0.82499999999999996</v>
      </c>
      <c r="G2" s="569">
        <f t="shared" si="0"/>
        <v>0.82499999999999996</v>
      </c>
      <c r="H2" s="569">
        <f t="shared" si="0"/>
        <v>0.82499999999999996</v>
      </c>
      <c r="I2" s="569">
        <f t="shared" si="0"/>
        <v>0.82499999999999996</v>
      </c>
      <c r="J2" s="569">
        <f t="shared" si="0"/>
        <v>0.82499999999999996</v>
      </c>
      <c r="K2" s="569">
        <f t="shared" si="0"/>
        <v>0.82499999999999996</v>
      </c>
      <c r="L2" s="569">
        <f t="shared" si="0"/>
        <v>0.82499999999999996</v>
      </c>
      <c r="M2" s="569">
        <f t="shared" si="0"/>
        <v>0.82499999999999996</v>
      </c>
      <c r="N2" s="569">
        <f t="shared" si="0"/>
        <v>0.82499999999999996</v>
      </c>
      <c r="O2" s="569">
        <f t="shared" si="0"/>
        <v>0.82499999999999996</v>
      </c>
      <c r="P2" s="569">
        <f t="shared" si="0"/>
        <v>0.82499999999999996</v>
      </c>
      <c r="Q2" s="569">
        <f t="shared" si="0"/>
        <v>0.82499999999999996</v>
      </c>
      <c r="R2" s="569">
        <f t="shared" si="0"/>
        <v>0.82499999999999996</v>
      </c>
      <c r="S2" s="569">
        <f t="shared" si="0"/>
        <v>0.82499999999999996</v>
      </c>
      <c r="T2" s="569">
        <f t="shared" si="0"/>
        <v>0.82499999999999996</v>
      </c>
      <c r="U2" s="569">
        <f t="shared" si="0"/>
        <v>0.82499999999999996</v>
      </c>
      <c r="V2" s="569">
        <f t="shared" si="0"/>
        <v>0.82499999999999996</v>
      </c>
      <c r="W2" s="569">
        <f t="shared" si="0"/>
        <v>0.82499999999999996</v>
      </c>
      <c r="X2" s="569">
        <f t="shared" si="0"/>
        <v>0.82499999999999996</v>
      </c>
      <c r="Y2" s="569">
        <f t="shared" si="0"/>
        <v>0.82499999999999996</v>
      </c>
      <c r="Z2" s="569">
        <f t="shared" si="0"/>
        <v>0.82499999999999996</v>
      </c>
      <c r="AA2" s="569">
        <f t="shared" si="0"/>
        <v>0.82499999999999996</v>
      </c>
    </row>
    <row r="3" spans="1:29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4">
      <c r="A4" s="774" t="s">
        <v>30</v>
      </c>
      <c r="B4" s="17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29" ht="15" customHeight="1" x14ac:dyDescent="0.35">
      <c r="A5" s="775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</row>
    <row r="6" spans="1:29" x14ac:dyDescent="0.35">
      <c r="A6" s="775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</row>
    <row r="7" spans="1:29" x14ac:dyDescent="0.35">
      <c r="A7" s="775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</row>
    <row r="8" spans="1:29" x14ac:dyDescent="0.35">
      <c r="A8" s="775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</row>
    <row r="9" spans="1:29" x14ac:dyDescent="0.35">
      <c r="A9" s="775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</row>
    <row r="10" spans="1:29" x14ac:dyDescent="0.35">
      <c r="A10" s="775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</row>
    <row r="11" spans="1:29" x14ac:dyDescent="0.35">
      <c r="A11" s="775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</row>
    <row r="12" spans="1:29" x14ac:dyDescent="0.35">
      <c r="A12" s="775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</row>
    <row r="13" spans="1:29" x14ac:dyDescent="0.35">
      <c r="A13" s="775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-9489.0654750000012</v>
      </c>
      <c r="K13" s="3">
        <f>'BIZ kWh ENTRY'!K108</f>
        <v>0</v>
      </c>
      <c r="L13" s="3">
        <f>'BIZ kWh ENTRY'!L108</f>
        <v>0</v>
      </c>
      <c r="M13" s="3">
        <f>'BIZ kWh ENTRY'!M108</f>
        <v>0</v>
      </c>
      <c r="N13" s="3">
        <f>'BIZ kWh ENTRY'!N108</f>
        <v>0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</row>
    <row r="14" spans="1:29" x14ac:dyDescent="0.35">
      <c r="A14" s="775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</row>
    <row r="15" spans="1:29" x14ac:dyDescent="0.35">
      <c r="A15" s="775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</row>
    <row r="16" spans="1:29" x14ac:dyDescent="0.35">
      <c r="A16" s="775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</row>
    <row r="17" spans="1:27" x14ac:dyDescent="0.35">
      <c r="A17" s="775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</row>
    <row r="18" spans="1:27" x14ac:dyDescent="0.35">
      <c r="A18" s="775"/>
      <c r="B18" s="11" t="s">
        <v>11</v>
      </c>
      <c r="C18" s="3"/>
      <c r="D18" s="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</row>
    <row r="19" spans="1:27" ht="15" thickBot="1" x14ac:dyDescent="0.4">
      <c r="A19" s="776"/>
      <c r="B19" s="255" t="s">
        <v>25</v>
      </c>
      <c r="C19" s="256">
        <f>SUM(C5:C18)</f>
        <v>0</v>
      </c>
      <c r="D19" s="256">
        <f t="shared" ref="D19:N19" si="1">SUM(D5:D18)</f>
        <v>0</v>
      </c>
      <c r="E19" s="256">
        <f t="shared" si="1"/>
        <v>0</v>
      </c>
      <c r="F19" s="256">
        <f t="shared" si="1"/>
        <v>0</v>
      </c>
      <c r="G19" s="256">
        <f t="shared" si="1"/>
        <v>0</v>
      </c>
      <c r="H19" s="256">
        <f t="shared" si="1"/>
        <v>0</v>
      </c>
      <c r="I19" s="256">
        <f t="shared" si="1"/>
        <v>0</v>
      </c>
      <c r="J19" s="256">
        <f t="shared" si="1"/>
        <v>-9489.0654750000012</v>
      </c>
      <c r="K19" s="256">
        <f t="shared" si="1"/>
        <v>0</v>
      </c>
      <c r="L19" s="256">
        <f t="shared" si="1"/>
        <v>0</v>
      </c>
      <c r="M19" s="256">
        <f t="shared" si="1"/>
        <v>0</v>
      </c>
      <c r="N19" s="256">
        <f t="shared" si="1"/>
        <v>0</v>
      </c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</row>
    <row r="20" spans="1:27" s="42" customFormat="1" x14ac:dyDescent="0.35">
      <c r="A20" s="280"/>
      <c r="B20" s="281"/>
      <c r="C20" s="9"/>
      <c r="D20" s="281"/>
      <c r="E20" s="9"/>
      <c r="F20" s="281"/>
      <c r="G20" s="281"/>
      <c r="H20" s="9"/>
      <c r="I20" s="281"/>
      <c r="J20" s="281"/>
      <c r="K20" s="9"/>
      <c r="L20" s="281"/>
      <c r="M20" s="355" t="s">
        <v>237</v>
      </c>
      <c r="N20" s="356">
        <f>SUM(C19:N19)</f>
        <v>-9489.0654750000012</v>
      </c>
      <c r="O20" s="355" t="s">
        <v>238</v>
      </c>
      <c r="P20" s="357">
        <f>'BIZ kWh ENTRY'!O113</f>
        <v>-9489.0654750000012</v>
      </c>
      <c r="Q20" s="9"/>
      <c r="R20" s="281"/>
      <c r="S20" s="281"/>
      <c r="T20" s="9"/>
      <c r="U20" s="281"/>
      <c r="V20" s="281"/>
      <c r="W20" s="9"/>
      <c r="X20" s="281"/>
      <c r="Y20" s="281"/>
      <c r="Z20" s="9"/>
      <c r="AA20" s="281"/>
    </row>
    <row r="21" spans="1:27" s="42" customFormat="1" ht="15" thickBot="1" x14ac:dyDescent="0.4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</row>
    <row r="22" spans="1:27" ht="16" thickBot="1" x14ac:dyDescent="0.4">
      <c r="A22" s="777" t="s">
        <v>31</v>
      </c>
      <c r="B22" s="17" t="str">
        <f t="shared" ref="B22" si="2">B4</f>
        <v>End Use</v>
      </c>
      <c r="C22" s="156">
        <f>C$4</f>
        <v>44562</v>
      </c>
      <c r="D22" s="156">
        <f t="shared" ref="D22:AA22" si="3">D$4</f>
        <v>44593</v>
      </c>
      <c r="E22" s="156">
        <f t="shared" si="3"/>
        <v>44621</v>
      </c>
      <c r="F22" s="156">
        <f t="shared" si="3"/>
        <v>44652</v>
      </c>
      <c r="G22" s="156">
        <f t="shared" si="3"/>
        <v>44682</v>
      </c>
      <c r="H22" s="156">
        <f t="shared" si="3"/>
        <v>44713</v>
      </c>
      <c r="I22" s="156">
        <f t="shared" si="3"/>
        <v>44743</v>
      </c>
      <c r="J22" s="156">
        <f t="shared" si="3"/>
        <v>44774</v>
      </c>
      <c r="K22" s="156">
        <f t="shared" si="3"/>
        <v>44805</v>
      </c>
      <c r="L22" s="156">
        <f t="shared" si="3"/>
        <v>44835</v>
      </c>
      <c r="M22" s="156">
        <f t="shared" si="3"/>
        <v>44866</v>
      </c>
      <c r="N22" s="156">
        <f t="shared" si="3"/>
        <v>44896</v>
      </c>
      <c r="O22" s="156">
        <f t="shared" si="3"/>
        <v>44927</v>
      </c>
      <c r="P22" s="156">
        <f t="shared" si="3"/>
        <v>44958</v>
      </c>
      <c r="Q22" s="156">
        <f t="shared" si="3"/>
        <v>44986</v>
      </c>
      <c r="R22" s="156">
        <f t="shared" si="3"/>
        <v>45017</v>
      </c>
      <c r="S22" s="156">
        <f t="shared" si="3"/>
        <v>45047</v>
      </c>
      <c r="T22" s="156">
        <f t="shared" si="3"/>
        <v>45078</v>
      </c>
      <c r="U22" s="156">
        <f t="shared" si="3"/>
        <v>45108</v>
      </c>
      <c r="V22" s="156">
        <f t="shared" si="3"/>
        <v>45139</v>
      </c>
      <c r="W22" s="156">
        <f t="shared" si="3"/>
        <v>45170</v>
      </c>
      <c r="X22" s="156">
        <f t="shared" si="3"/>
        <v>45200</v>
      </c>
      <c r="Y22" s="156">
        <f t="shared" si="3"/>
        <v>45231</v>
      </c>
      <c r="Z22" s="156">
        <f t="shared" si="3"/>
        <v>45261</v>
      </c>
      <c r="AA22" s="156">
        <f t="shared" si="3"/>
        <v>45292</v>
      </c>
    </row>
    <row r="23" spans="1:27" ht="15" customHeight="1" x14ac:dyDescent="0.35">
      <c r="A23" s="778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</row>
    <row r="24" spans="1:27" x14ac:dyDescent="0.35">
      <c r="A24" s="778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</row>
    <row r="25" spans="1:27" x14ac:dyDescent="0.35">
      <c r="A25" s="778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</row>
    <row r="26" spans="1:27" x14ac:dyDescent="0.35">
      <c r="A26" s="778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</row>
    <row r="27" spans="1:27" x14ac:dyDescent="0.35">
      <c r="A27" s="778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</row>
    <row r="28" spans="1:27" x14ac:dyDescent="0.35">
      <c r="A28" s="778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</row>
    <row r="29" spans="1:27" x14ac:dyDescent="0.35">
      <c r="A29" s="778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</row>
    <row r="30" spans="1:27" x14ac:dyDescent="0.35">
      <c r="A30" s="778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</row>
    <row r="31" spans="1:27" x14ac:dyDescent="0.35">
      <c r="A31" s="778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0</v>
      </c>
      <c r="J31" s="3">
        <f>'BIZ kWh ENTRY'!Z108</f>
        <v>-254585.35444999998</v>
      </c>
      <c r="K31" s="3">
        <f>'BIZ kWh ENTRY'!AA108</f>
        <v>-326.01600000000326</v>
      </c>
      <c r="L31" s="3">
        <f>'BIZ kWh ENTRY'!AB108</f>
        <v>0</v>
      </c>
      <c r="M31" s="3">
        <f>'BIZ kWh ENTRY'!AC108</f>
        <v>0</v>
      </c>
      <c r="N31" s="3">
        <f>'BIZ kWh ENTRY'!AD108</f>
        <v>0</v>
      </c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</row>
    <row r="32" spans="1:27" ht="15" customHeight="1" x14ac:dyDescent="0.35">
      <c r="A32" s="778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</row>
    <row r="33" spans="1:27" x14ac:dyDescent="0.35">
      <c r="A33" s="778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</row>
    <row r="34" spans="1:27" x14ac:dyDescent="0.35">
      <c r="A34" s="778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</row>
    <row r="35" spans="1:27" x14ac:dyDescent="0.35">
      <c r="A35" s="778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</row>
    <row r="36" spans="1:27" ht="15" customHeight="1" x14ac:dyDescent="0.35">
      <c r="A36" s="778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</row>
    <row r="37" spans="1:27" ht="15" customHeight="1" thickBot="1" x14ac:dyDescent="0.4">
      <c r="A37" s="779"/>
      <c r="B37" s="255" t="str">
        <f t="shared" si="4"/>
        <v>Monthly kWh</v>
      </c>
      <c r="C37" s="256">
        <f>SUM(C23:C36)</f>
        <v>0</v>
      </c>
      <c r="D37" s="256">
        <f t="shared" ref="D37:N37" si="5">SUM(D23:D36)</f>
        <v>0</v>
      </c>
      <c r="E37" s="256">
        <f t="shared" si="5"/>
        <v>0</v>
      </c>
      <c r="F37" s="256">
        <f t="shared" si="5"/>
        <v>0</v>
      </c>
      <c r="G37" s="256">
        <f t="shared" si="5"/>
        <v>0</v>
      </c>
      <c r="H37" s="256">
        <f t="shared" si="5"/>
        <v>0</v>
      </c>
      <c r="I37" s="256">
        <f t="shared" si="5"/>
        <v>0</v>
      </c>
      <c r="J37" s="256">
        <f t="shared" si="5"/>
        <v>-254585.35444999998</v>
      </c>
      <c r="K37" s="256">
        <f t="shared" si="5"/>
        <v>-326.01600000000326</v>
      </c>
      <c r="L37" s="256">
        <f t="shared" si="5"/>
        <v>0</v>
      </c>
      <c r="M37" s="256">
        <f t="shared" si="5"/>
        <v>0</v>
      </c>
      <c r="N37" s="256">
        <f t="shared" si="5"/>
        <v>0</v>
      </c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</row>
    <row r="38" spans="1:27" s="42" customFormat="1" x14ac:dyDescent="0.35">
      <c r="A38" s="8"/>
      <c r="B38" s="281"/>
      <c r="C38" s="9"/>
      <c r="D38" s="281"/>
      <c r="E38" s="9"/>
      <c r="F38" s="281"/>
      <c r="G38" s="281"/>
      <c r="H38" s="9"/>
      <c r="I38" s="281"/>
      <c r="J38" s="281"/>
      <c r="K38" s="9"/>
      <c r="L38" s="281"/>
      <c r="M38" s="355" t="s">
        <v>237</v>
      </c>
      <c r="N38" s="356">
        <f>SUM(C37:N37)</f>
        <v>-254911.37044999999</v>
      </c>
      <c r="O38" s="355" t="s">
        <v>238</v>
      </c>
      <c r="P38" s="357">
        <f>'BIZ kWh ENTRY'!AE113</f>
        <v>-254911.37044999999</v>
      </c>
      <c r="Q38" s="9"/>
      <c r="R38" s="281"/>
      <c r="S38" s="281"/>
      <c r="T38" s="9"/>
      <c r="U38" s="281"/>
      <c r="V38" s="281"/>
      <c r="W38" s="9"/>
      <c r="X38" s="281"/>
      <c r="Y38" s="281"/>
      <c r="Z38" s="9"/>
      <c r="AA38" s="281"/>
    </row>
    <row r="39" spans="1:27" s="42" customFormat="1" ht="15" thickBot="1" x14ac:dyDescent="0.4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</row>
    <row r="40" spans="1:27" ht="16" thickBot="1" x14ac:dyDescent="0.4">
      <c r="A40" s="780" t="s">
        <v>32</v>
      </c>
      <c r="B40" s="17" t="str">
        <f t="shared" ref="B40" si="6">B22</f>
        <v>End Use</v>
      </c>
      <c r="C40" s="156">
        <f>C$4</f>
        <v>44562</v>
      </c>
      <c r="D40" s="156">
        <f t="shared" ref="D40:AA40" si="7">D$4</f>
        <v>44593</v>
      </c>
      <c r="E40" s="156">
        <f t="shared" si="7"/>
        <v>44621</v>
      </c>
      <c r="F40" s="156">
        <f t="shared" si="7"/>
        <v>44652</v>
      </c>
      <c r="G40" s="156">
        <f t="shared" si="7"/>
        <v>44682</v>
      </c>
      <c r="H40" s="156">
        <f t="shared" si="7"/>
        <v>44713</v>
      </c>
      <c r="I40" s="156">
        <f t="shared" si="7"/>
        <v>44743</v>
      </c>
      <c r="J40" s="156">
        <f t="shared" si="7"/>
        <v>44774</v>
      </c>
      <c r="K40" s="156">
        <f t="shared" si="7"/>
        <v>44805</v>
      </c>
      <c r="L40" s="156">
        <f t="shared" si="7"/>
        <v>44835</v>
      </c>
      <c r="M40" s="156">
        <f t="shared" si="7"/>
        <v>44866</v>
      </c>
      <c r="N40" s="156">
        <f t="shared" si="7"/>
        <v>44896</v>
      </c>
      <c r="O40" s="156">
        <f t="shared" si="7"/>
        <v>44927</v>
      </c>
      <c r="P40" s="156">
        <f t="shared" si="7"/>
        <v>44958</v>
      </c>
      <c r="Q40" s="156">
        <f t="shared" si="7"/>
        <v>44986</v>
      </c>
      <c r="R40" s="156">
        <f t="shared" si="7"/>
        <v>45017</v>
      </c>
      <c r="S40" s="156">
        <f t="shared" si="7"/>
        <v>45047</v>
      </c>
      <c r="T40" s="156">
        <f t="shared" si="7"/>
        <v>45078</v>
      </c>
      <c r="U40" s="156">
        <f t="shared" si="7"/>
        <v>45108</v>
      </c>
      <c r="V40" s="156">
        <f t="shared" si="7"/>
        <v>45139</v>
      </c>
      <c r="W40" s="156">
        <f t="shared" si="7"/>
        <v>45170</v>
      </c>
      <c r="X40" s="156">
        <f t="shared" si="7"/>
        <v>45200</v>
      </c>
      <c r="Y40" s="156">
        <f t="shared" si="7"/>
        <v>45231</v>
      </c>
      <c r="Z40" s="156">
        <f t="shared" si="7"/>
        <v>45261</v>
      </c>
      <c r="AA40" s="156">
        <f t="shared" si="7"/>
        <v>45292</v>
      </c>
    </row>
    <row r="41" spans="1:27" ht="15" customHeight="1" x14ac:dyDescent="0.35">
      <c r="A41" s="781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</row>
    <row r="42" spans="1:27" x14ac:dyDescent="0.35">
      <c r="A42" s="781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</row>
    <row r="43" spans="1:27" x14ac:dyDescent="0.35">
      <c r="A43" s="781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</row>
    <row r="44" spans="1:27" x14ac:dyDescent="0.35">
      <c r="A44" s="781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</row>
    <row r="45" spans="1:27" x14ac:dyDescent="0.35">
      <c r="A45" s="781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</row>
    <row r="46" spans="1:27" x14ac:dyDescent="0.35">
      <c r="A46" s="781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</row>
    <row r="47" spans="1:27" x14ac:dyDescent="0.35">
      <c r="A47" s="781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</row>
    <row r="48" spans="1:27" x14ac:dyDescent="0.35">
      <c r="A48" s="781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</row>
    <row r="49" spans="1:27" x14ac:dyDescent="0.35">
      <c r="A49" s="781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0</v>
      </c>
      <c r="J49" s="3">
        <f>'BIZ kWh ENTRY'!AP108</f>
        <v>-171085.37367500001</v>
      </c>
      <c r="K49" s="3">
        <f>'BIZ kWh ENTRY'!AQ108</f>
        <v>0</v>
      </c>
      <c r="L49" s="3">
        <f>'BIZ kWh ENTRY'!AR108</f>
        <v>0</v>
      </c>
      <c r="M49" s="3">
        <f>'BIZ kWh ENTRY'!AS108</f>
        <v>0</v>
      </c>
      <c r="N49" s="3">
        <f>'BIZ kWh ENTRY'!AT108</f>
        <v>0</v>
      </c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</row>
    <row r="50" spans="1:27" ht="15" customHeight="1" x14ac:dyDescent="0.35">
      <c r="A50" s="781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</row>
    <row r="51" spans="1:27" x14ac:dyDescent="0.35">
      <c r="A51" s="781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</row>
    <row r="52" spans="1:27" x14ac:dyDescent="0.35">
      <c r="A52" s="781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</row>
    <row r="53" spans="1:27" x14ac:dyDescent="0.35">
      <c r="A53" s="781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</row>
    <row r="54" spans="1:27" ht="15" customHeight="1" x14ac:dyDescent="0.35">
      <c r="A54" s="781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</row>
    <row r="55" spans="1:27" ht="15" customHeight="1" thickBot="1" x14ac:dyDescent="0.4">
      <c r="A55" s="782"/>
      <c r="B55" s="255" t="str">
        <f t="shared" si="8"/>
        <v>Monthly kWh</v>
      </c>
      <c r="C55" s="256">
        <f>SUM(C41:C54)</f>
        <v>0</v>
      </c>
      <c r="D55" s="256">
        <f t="shared" ref="D55:N55" si="9">SUM(D41:D54)</f>
        <v>0</v>
      </c>
      <c r="E55" s="256">
        <f t="shared" si="9"/>
        <v>0</v>
      </c>
      <c r="F55" s="256">
        <f t="shared" si="9"/>
        <v>0</v>
      </c>
      <c r="G55" s="256">
        <f t="shared" si="9"/>
        <v>0</v>
      </c>
      <c r="H55" s="256">
        <f t="shared" si="9"/>
        <v>0</v>
      </c>
      <c r="I55" s="256">
        <f t="shared" si="9"/>
        <v>0</v>
      </c>
      <c r="J55" s="256">
        <f t="shared" si="9"/>
        <v>-171085.37367500001</v>
      </c>
      <c r="K55" s="256">
        <f t="shared" si="9"/>
        <v>0</v>
      </c>
      <c r="L55" s="256">
        <f t="shared" si="9"/>
        <v>0</v>
      </c>
      <c r="M55" s="256">
        <f t="shared" si="9"/>
        <v>0</v>
      </c>
      <c r="N55" s="256">
        <f t="shared" si="9"/>
        <v>0</v>
      </c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</row>
    <row r="56" spans="1:27" s="42" customFormat="1" ht="15" customHeight="1" x14ac:dyDescent="0.35">
      <c r="A56" s="8"/>
      <c r="B56" s="281"/>
      <c r="C56" s="9"/>
      <c r="D56" s="281"/>
      <c r="E56" s="9"/>
      <c r="F56" s="86"/>
      <c r="G56" s="86"/>
      <c r="H56" s="86"/>
      <c r="I56" s="86"/>
      <c r="J56" s="86"/>
      <c r="K56" s="86"/>
      <c r="L56" s="86"/>
      <c r="M56" s="355" t="s">
        <v>237</v>
      </c>
      <c r="N56" s="356">
        <f>SUM(C55:N55)</f>
        <v>-171085.37367500001</v>
      </c>
      <c r="O56" s="355" t="s">
        <v>238</v>
      </c>
      <c r="P56" s="357">
        <f>'BIZ kWh ENTRY'!AU113</f>
        <v>-171085.37367500001</v>
      </c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</row>
    <row r="57" spans="1:27" s="42" customFormat="1" ht="15" thickBot="1" x14ac:dyDescent="0.4">
      <c r="C57" s="140"/>
      <c r="D57" s="140"/>
      <c r="E57" s="140"/>
      <c r="F57" s="281"/>
      <c r="G57" s="281"/>
      <c r="H57" s="9"/>
      <c r="I57" s="281"/>
      <c r="J57" s="281"/>
      <c r="K57" s="9"/>
      <c r="L57" s="281"/>
      <c r="M57" s="281"/>
      <c r="N57" s="9"/>
      <c r="O57" s="281"/>
      <c r="P57" s="281"/>
      <c r="Q57" s="9"/>
      <c r="R57" s="281"/>
      <c r="S57" s="281"/>
      <c r="T57" s="9"/>
      <c r="U57" s="281"/>
      <c r="V57" s="281"/>
      <c r="W57" s="9"/>
      <c r="X57" s="281"/>
      <c r="Y57" s="281"/>
      <c r="Z57" s="9"/>
      <c r="AA57" s="281"/>
    </row>
    <row r="58" spans="1:27" ht="16" thickBot="1" x14ac:dyDescent="0.4">
      <c r="A58" s="837" t="s">
        <v>33</v>
      </c>
      <c r="B58" s="17" t="str">
        <f t="shared" ref="B58" si="10">B40</f>
        <v>End Use</v>
      </c>
      <c r="C58" s="156">
        <f>C$4</f>
        <v>44562</v>
      </c>
      <c r="D58" s="156">
        <f t="shared" ref="D58:AA58" si="11">D$4</f>
        <v>44593</v>
      </c>
      <c r="E58" s="156">
        <f t="shared" si="11"/>
        <v>44621</v>
      </c>
      <c r="F58" s="156">
        <f t="shared" si="11"/>
        <v>44652</v>
      </c>
      <c r="G58" s="156">
        <f t="shared" si="11"/>
        <v>44682</v>
      </c>
      <c r="H58" s="156">
        <f t="shared" si="11"/>
        <v>44713</v>
      </c>
      <c r="I58" s="156">
        <f t="shared" si="11"/>
        <v>44743</v>
      </c>
      <c r="J58" s="156">
        <f t="shared" si="11"/>
        <v>44774</v>
      </c>
      <c r="K58" s="156">
        <f t="shared" si="11"/>
        <v>44805</v>
      </c>
      <c r="L58" s="156">
        <f t="shared" si="11"/>
        <v>44835</v>
      </c>
      <c r="M58" s="156">
        <f t="shared" si="11"/>
        <v>44866</v>
      </c>
      <c r="N58" s="156">
        <f t="shared" si="11"/>
        <v>44896</v>
      </c>
      <c r="O58" s="156">
        <f t="shared" si="11"/>
        <v>44927</v>
      </c>
      <c r="P58" s="156">
        <f t="shared" si="11"/>
        <v>44958</v>
      </c>
      <c r="Q58" s="156">
        <f t="shared" si="11"/>
        <v>44986</v>
      </c>
      <c r="R58" s="156">
        <f t="shared" si="11"/>
        <v>45017</v>
      </c>
      <c r="S58" s="156">
        <f t="shared" si="11"/>
        <v>45047</v>
      </c>
      <c r="T58" s="156">
        <f t="shared" si="11"/>
        <v>45078</v>
      </c>
      <c r="U58" s="156">
        <f t="shared" si="11"/>
        <v>45108</v>
      </c>
      <c r="V58" s="156">
        <f t="shared" si="11"/>
        <v>45139</v>
      </c>
      <c r="W58" s="156">
        <f t="shared" si="11"/>
        <v>45170</v>
      </c>
      <c r="X58" s="156">
        <f t="shared" si="11"/>
        <v>45200</v>
      </c>
      <c r="Y58" s="156">
        <f t="shared" si="11"/>
        <v>45231</v>
      </c>
      <c r="Z58" s="156">
        <f t="shared" si="11"/>
        <v>45261</v>
      </c>
      <c r="AA58" s="156">
        <f t="shared" si="11"/>
        <v>45292</v>
      </c>
    </row>
    <row r="59" spans="1:27" x14ac:dyDescent="0.35">
      <c r="A59" s="838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</row>
    <row r="60" spans="1:27" ht="15" customHeight="1" x14ac:dyDescent="0.35">
      <c r="A60" s="838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</row>
    <row r="61" spans="1:27" x14ac:dyDescent="0.35">
      <c r="A61" s="838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</row>
    <row r="62" spans="1:27" x14ac:dyDescent="0.35">
      <c r="A62" s="838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</row>
    <row r="63" spans="1:27" x14ac:dyDescent="0.35">
      <c r="A63" s="838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</row>
    <row r="64" spans="1:27" x14ac:dyDescent="0.35">
      <c r="A64" s="838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</row>
    <row r="65" spans="1:27" x14ac:dyDescent="0.35">
      <c r="A65" s="838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</row>
    <row r="66" spans="1:27" x14ac:dyDescent="0.35">
      <c r="A66" s="838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</row>
    <row r="67" spans="1:27" x14ac:dyDescent="0.35">
      <c r="A67" s="838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0</v>
      </c>
      <c r="J67" s="3">
        <f>'BIZ kWh ENTRY'!BF108</f>
        <v>-65990.731400000004</v>
      </c>
      <c r="K67" s="3">
        <f>'BIZ kWh ENTRY'!BG108</f>
        <v>0</v>
      </c>
      <c r="L67" s="3">
        <f>'BIZ kWh ENTRY'!BH108</f>
        <v>0</v>
      </c>
      <c r="M67" s="3">
        <f>'BIZ kWh ENTRY'!BI108</f>
        <v>0</v>
      </c>
      <c r="N67" s="3">
        <f>'BIZ kWh ENTRY'!BJ108</f>
        <v>0</v>
      </c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</row>
    <row r="68" spans="1:27" x14ac:dyDescent="0.35">
      <c r="A68" s="838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</row>
    <row r="69" spans="1:27" ht="15.75" customHeight="1" x14ac:dyDescent="0.35">
      <c r="A69" s="838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</row>
    <row r="70" spans="1:27" x14ac:dyDescent="0.35">
      <c r="A70" s="838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</row>
    <row r="71" spans="1:27" x14ac:dyDescent="0.35">
      <c r="A71" s="838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</row>
    <row r="72" spans="1:27" x14ac:dyDescent="0.35">
      <c r="A72" s="838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</row>
    <row r="73" spans="1:27" ht="15.75" customHeight="1" thickBot="1" x14ac:dyDescent="0.4">
      <c r="A73" s="839"/>
      <c r="B73" s="255" t="str">
        <f t="shared" si="12"/>
        <v>Monthly kWh</v>
      </c>
      <c r="C73" s="256">
        <f>SUM(C59:C72)</f>
        <v>0</v>
      </c>
      <c r="D73" s="256">
        <f t="shared" ref="D73:N73" si="13">SUM(D59:D72)</f>
        <v>0</v>
      </c>
      <c r="E73" s="256">
        <f t="shared" si="13"/>
        <v>0</v>
      </c>
      <c r="F73" s="256">
        <f t="shared" si="13"/>
        <v>0</v>
      </c>
      <c r="G73" s="256">
        <f t="shared" si="13"/>
        <v>0</v>
      </c>
      <c r="H73" s="256">
        <f t="shared" si="13"/>
        <v>0</v>
      </c>
      <c r="I73" s="256">
        <f t="shared" si="13"/>
        <v>0</v>
      </c>
      <c r="J73" s="256">
        <f t="shared" si="13"/>
        <v>-65990.731400000004</v>
      </c>
      <c r="K73" s="256">
        <f t="shared" si="13"/>
        <v>0</v>
      </c>
      <c r="L73" s="256">
        <f t="shared" si="13"/>
        <v>0</v>
      </c>
      <c r="M73" s="256">
        <f t="shared" si="13"/>
        <v>0</v>
      </c>
      <c r="N73" s="256">
        <f t="shared" si="13"/>
        <v>0</v>
      </c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</row>
    <row r="74" spans="1:27" s="42" customFormat="1" ht="15.75" customHeight="1" x14ac:dyDescent="0.35">
      <c r="A74" s="8"/>
      <c r="B74" s="281"/>
      <c r="C74" s="9"/>
      <c r="D74" s="281"/>
      <c r="E74" s="9"/>
      <c r="F74" s="86"/>
      <c r="G74" s="281"/>
      <c r="H74" s="281"/>
      <c r="I74" s="9"/>
      <c r="J74" s="281"/>
      <c r="K74" s="281"/>
      <c r="L74" s="9"/>
      <c r="M74" s="355" t="s">
        <v>237</v>
      </c>
      <c r="N74" s="356">
        <f>SUM(C73:N73)</f>
        <v>-65990.731400000004</v>
      </c>
      <c r="O74" s="355" t="s">
        <v>238</v>
      </c>
      <c r="P74" s="357">
        <f>'BIZ kWh ENTRY'!BK113</f>
        <v>-65990.731400000004</v>
      </c>
      <c r="Q74" s="281"/>
      <c r="R74" s="9"/>
      <c r="S74" s="281"/>
      <c r="T74" s="281"/>
      <c r="U74" s="9"/>
      <c r="V74" s="281"/>
      <c r="W74" s="281"/>
      <c r="X74" s="9"/>
      <c r="Y74" s="281"/>
      <c r="Z74" s="281"/>
      <c r="AA74" s="9"/>
    </row>
    <row r="75" spans="1:27" s="42" customFormat="1" ht="15.75" customHeight="1" thickBot="1" x14ac:dyDescent="0.4">
      <c r="P75" s="359">
        <f>P20+P38+P56+P74</f>
        <v>-501476.54100000003</v>
      </c>
    </row>
    <row r="76" spans="1:27" ht="16.5" customHeight="1" thickBot="1" x14ac:dyDescent="0.4">
      <c r="A76" s="766" t="s">
        <v>17</v>
      </c>
      <c r="B76" s="17" t="s">
        <v>109</v>
      </c>
      <c r="C76" s="156">
        <f>C$4</f>
        <v>44562</v>
      </c>
      <c r="D76" s="156">
        <f t="shared" ref="D76:AA76" si="14">D$4</f>
        <v>44593</v>
      </c>
      <c r="E76" s="156">
        <f t="shared" si="14"/>
        <v>44621</v>
      </c>
      <c r="F76" s="156">
        <f t="shared" si="14"/>
        <v>44652</v>
      </c>
      <c r="G76" s="156">
        <f t="shared" si="14"/>
        <v>44682</v>
      </c>
      <c r="H76" s="156">
        <f t="shared" si="14"/>
        <v>44713</v>
      </c>
      <c r="I76" s="156">
        <f t="shared" si="14"/>
        <v>44743</v>
      </c>
      <c r="J76" s="156">
        <f t="shared" si="14"/>
        <v>44774</v>
      </c>
      <c r="K76" s="156">
        <f t="shared" si="14"/>
        <v>44805</v>
      </c>
      <c r="L76" s="156">
        <f t="shared" si="14"/>
        <v>44835</v>
      </c>
      <c r="M76" s="156">
        <f t="shared" si="14"/>
        <v>44866</v>
      </c>
      <c r="N76" s="156">
        <f t="shared" si="14"/>
        <v>44896</v>
      </c>
      <c r="O76" s="156">
        <f t="shared" si="14"/>
        <v>44927</v>
      </c>
      <c r="P76" s="156">
        <f t="shared" si="14"/>
        <v>44958</v>
      </c>
      <c r="Q76" s="156">
        <f t="shared" si="14"/>
        <v>44986</v>
      </c>
      <c r="R76" s="156">
        <f t="shared" si="14"/>
        <v>45017</v>
      </c>
      <c r="S76" s="156">
        <f t="shared" si="14"/>
        <v>45047</v>
      </c>
      <c r="T76" s="156">
        <f t="shared" si="14"/>
        <v>45078</v>
      </c>
      <c r="U76" s="156">
        <f t="shared" si="14"/>
        <v>45108</v>
      </c>
      <c r="V76" s="156">
        <f t="shared" si="14"/>
        <v>45139</v>
      </c>
      <c r="W76" s="156">
        <f t="shared" si="14"/>
        <v>45170</v>
      </c>
      <c r="X76" s="156">
        <f t="shared" si="14"/>
        <v>45200</v>
      </c>
      <c r="Y76" s="156">
        <f t="shared" si="14"/>
        <v>45231</v>
      </c>
      <c r="Z76" s="156">
        <f t="shared" si="14"/>
        <v>45261</v>
      </c>
      <c r="AA76" s="156">
        <f t="shared" si="14"/>
        <v>45292</v>
      </c>
    </row>
    <row r="77" spans="1:27" ht="15.5" x14ac:dyDescent="0.35">
      <c r="A77" s="767"/>
      <c r="B77" s="13" t="s">
        <v>30</v>
      </c>
      <c r="C77" s="26">
        <f>((C19*C$90))*C$2</f>
        <v>0</v>
      </c>
      <c r="D77" s="26">
        <f t="shared" ref="D77:AA77" si="15">((D19*D$90))*D$2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0</v>
      </c>
      <c r="J77" s="26">
        <f t="shared" si="15"/>
        <v>-779.37988548302451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0</v>
      </c>
      <c r="O77" s="26">
        <f t="shared" si="15"/>
        <v>0</v>
      </c>
      <c r="P77" s="26">
        <f t="shared" si="15"/>
        <v>0</v>
      </c>
      <c r="Q77" s="26">
        <f t="shared" si="15"/>
        <v>0</v>
      </c>
      <c r="R77" s="26">
        <f t="shared" si="15"/>
        <v>0</v>
      </c>
      <c r="S77" s="26">
        <f t="shared" si="15"/>
        <v>0</v>
      </c>
      <c r="T77" s="26">
        <f t="shared" si="15"/>
        <v>0</v>
      </c>
      <c r="U77" s="26">
        <f t="shared" si="15"/>
        <v>0</v>
      </c>
      <c r="V77" s="26">
        <f t="shared" si="15"/>
        <v>0</v>
      </c>
      <c r="W77" s="26">
        <f t="shared" si="15"/>
        <v>0</v>
      </c>
      <c r="X77" s="26">
        <f t="shared" si="15"/>
        <v>0</v>
      </c>
      <c r="Y77" s="26">
        <f t="shared" si="15"/>
        <v>0</v>
      </c>
      <c r="Z77" s="26">
        <f t="shared" si="15"/>
        <v>0</v>
      </c>
      <c r="AA77" s="26">
        <f t="shared" si="15"/>
        <v>0</v>
      </c>
    </row>
    <row r="78" spans="1:27" ht="15.5" x14ac:dyDescent="0.35">
      <c r="A78" s="767"/>
      <c r="B78" s="13" t="s">
        <v>31</v>
      </c>
      <c r="C78" s="26">
        <f>((C37*C$91))*C$2</f>
        <v>0</v>
      </c>
      <c r="D78" s="26">
        <f t="shared" ref="D78:AA78" si="16">((D37*D$91))*D$2</f>
        <v>0</v>
      </c>
      <c r="E78" s="26">
        <f t="shared" si="16"/>
        <v>0</v>
      </c>
      <c r="F78" s="26">
        <f t="shared" si="16"/>
        <v>0</v>
      </c>
      <c r="G78" s="26">
        <f t="shared" si="16"/>
        <v>0</v>
      </c>
      <c r="H78" s="26">
        <f t="shared" si="16"/>
        <v>0</v>
      </c>
      <c r="I78" s="26">
        <f t="shared" si="16"/>
        <v>0</v>
      </c>
      <c r="J78" s="26">
        <f t="shared" si="16"/>
        <v>-15834.801710222879</v>
      </c>
      <c r="K78" s="26">
        <f t="shared" si="16"/>
        <v>-20.0057517792002</v>
      </c>
      <c r="L78" s="26">
        <f t="shared" si="16"/>
        <v>0</v>
      </c>
      <c r="M78" s="26">
        <f t="shared" si="16"/>
        <v>0</v>
      </c>
      <c r="N78" s="26">
        <f t="shared" si="16"/>
        <v>0</v>
      </c>
      <c r="O78" s="26">
        <f t="shared" si="16"/>
        <v>0</v>
      </c>
      <c r="P78" s="26">
        <f t="shared" si="16"/>
        <v>0</v>
      </c>
      <c r="Q78" s="26">
        <f t="shared" si="16"/>
        <v>0</v>
      </c>
      <c r="R78" s="26">
        <f t="shared" si="16"/>
        <v>0</v>
      </c>
      <c r="S78" s="26">
        <f t="shared" si="16"/>
        <v>0</v>
      </c>
      <c r="T78" s="26">
        <f t="shared" si="16"/>
        <v>0</v>
      </c>
      <c r="U78" s="26">
        <f t="shared" si="16"/>
        <v>0</v>
      </c>
      <c r="V78" s="26">
        <f t="shared" si="16"/>
        <v>0</v>
      </c>
      <c r="W78" s="26">
        <f t="shared" si="16"/>
        <v>0</v>
      </c>
      <c r="X78" s="26">
        <f t="shared" si="16"/>
        <v>0</v>
      </c>
      <c r="Y78" s="26">
        <f t="shared" si="16"/>
        <v>0</v>
      </c>
      <c r="Z78" s="26">
        <f t="shared" si="16"/>
        <v>0</v>
      </c>
      <c r="AA78" s="26">
        <f t="shared" si="16"/>
        <v>0</v>
      </c>
    </row>
    <row r="79" spans="1:27" ht="15.5" x14ac:dyDescent="0.35">
      <c r="A79" s="767"/>
      <c r="B79" s="13" t="s">
        <v>32</v>
      </c>
      <c r="C79" s="26">
        <f>((C55*C$92))*C$2</f>
        <v>0</v>
      </c>
      <c r="D79" s="26">
        <f t="shared" ref="D79:AA79" si="17">((D55*D$92))*D$2</f>
        <v>0</v>
      </c>
      <c r="E79" s="26">
        <f t="shared" si="17"/>
        <v>0</v>
      </c>
      <c r="F79" s="26">
        <f t="shared" si="17"/>
        <v>0</v>
      </c>
      <c r="G79" s="26">
        <f t="shared" si="17"/>
        <v>0</v>
      </c>
      <c r="H79" s="26">
        <f t="shared" si="17"/>
        <v>0</v>
      </c>
      <c r="I79" s="26">
        <f t="shared" si="17"/>
        <v>0</v>
      </c>
      <c r="J79" s="26">
        <f t="shared" si="17"/>
        <v>-10442.080299626396</v>
      </c>
      <c r="K79" s="26">
        <f t="shared" si="17"/>
        <v>0</v>
      </c>
      <c r="L79" s="26">
        <f t="shared" si="17"/>
        <v>0</v>
      </c>
      <c r="M79" s="26">
        <f t="shared" si="17"/>
        <v>0</v>
      </c>
      <c r="N79" s="26">
        <f t="shared" si="17"/>
        <v>0</v>
      </c>
      <c r="O79" s="26">
        <f t="shared" si="17"/>
        <v>0</v>
      </c>
      <c r="P79" s="26">
        <f t="shared" si="17"/>
        <v>0</v>
      </c>
      <c r="Q79" s="26">
        <f t="shared" si="17"/>
        <v>0</v>
      </c>
      <c r="R79" s="26">
        <f t="shared" si="17"/>
        <v>0</v>
      </c>
      <c r="S79" s="26">
        <f t="shared" si="17"/>
        <v>0</v>
      </c>
      <c r="T79" s="26">
        <f t="shared" si="17"/>
        <v>0</v>
      </c>
      <c r="U79" s="26">
        <f t="shared" si="17"/>
        <v>0</v>
      </c>
      <c r="V79" s="26">
        <f t="shared" si="17"/>
        <v>0</v>
      </c>
      <c r="W79" s="26">
        <f t="shared" si="17"/>
        <v>0</v>
      </c>
      <c r="X79" s="26">
        <f t="shared" si="17"/>
        <v>0</v>
      </c>
      <c r="Y79" s="26">
        <f t="shared" si="17"/>
        <v>0</v>
      </c>
      <c r="Z79" s="26">
        <f t="shared" si="17"/>
        <v>0</v>
      </c>
      <c r="AA79" s="26">
        <f t="shared" si="17"/>
        <v>0</v>
      </c>
    </row>
    <row r="80" spans="1:27" ht="15.75" customHeight="1" x14ac:dyDescent="0.35">
      <c r="A80" s="767"/>
      <c r="B80" s="13" t="s">
        <v>33</v>
      </c>
      <c r="C80" s="26">
        <f>((C73*C$93))*C$2</f>
        <v>0</v>
      </c>
      <c r="D80" s="26">
        <f t="shared" ref="D80:AA80" si="18">((D73*D$93))*D$2</f>
        <v>0</v>
      </c>
      <c r="E80" s="26">
        <f t="shared" si="18"/>
        <v>0</v>
      </c>
      <c r="F80" s="26">
        <f t="shared" si="18"/>
        <v>0</v>
      </c>
      <c r="G80" s="26">
        <f t="shared" si="18"/>
        <v>0</v>
      </c>
      <c r="H80" s="26">
        <f t="shared" si="18"/>
        <v>0</v>
      </c>
      <c r="I80" s="26">
        <f t="shared" si="18"/>
        <v>0</v>
      </c>
      <c r="J80" s="26">
        <f t="shared" si="18"/>
        <v>-2988.4496631072602</v>
      </c>
      <c r="K80" s="26">
        <f t="shared" si="18"/>
        <v>0</v>
      </c>
      <c r="L80" s="26">
        <f t="shared" si="18"/>
        <v>0</v>
      </c>
      <c r="M80" s="26">
        <f t="shared" si="18"/>
        <v>0</v>
      </c>
      <c r="N80" s="26">
        <f t="shared" si="18"/>
        <v>0</v>
      </c>
      <c r="O80" s="26">
        <f t="shared" si="18"/>
        <v>0</v>
      </c>
      <c r="P80" s="26">
        <f t="shared" si="18"/>
        <v>0</v>
      </c>
      <c r="Q80" s="26">
        <f t="shared" si="18"/>
        <v>0</v>
      </c>
      <c r="R80" s="26">
        <f t="shared" si="18"/>
        <v>0</v>
      </c>
      <c r="S80" s="26">
        <f t="shared" si="18"/>
        <v>0</v>
      </c>
      <c r="T80" s="26">
        <f t="shared" si="18"/>
        <v>0</v>
      </c>
      <c r="U80" s="26">
        <f t="shared" si="18"/>
        <v>0</v>
      </c>
      <c r="V80" s="26">
        <f t="shared" si="18"/>
        <v>0</v>
      </c>
      <c r="W80" s="26">
        <f t="shared" si="18"/>
        <v>0</v>
      </c>
      <c r="X80" s="26">
        <f t="shared" si="18"/>
        <v>0</v>
      </c>
      <c r="Y80" s="26">
        <f t="shared" si="18"/>
        <v>0</v>
      </c>
      <c r="Z80" s="26">
        <f t="shared" si="18"/>
        <v>0</v>
      </c>
      <c r="AA80" s="26">
        <f t="shared" si="18"/>
        <v>0</v>
      </c>
    </row>
    <row r="81" spans="1:29" ht="15.5" x14ac:dyDescent="0.35">
      <c r="A81" s="767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9" ht="15.5" x14ac:dyDescent="0.35">
      <c r="A82" s="767"/>
      <c r="B82" s="13" t="s">
        <v>105</v>
      </c>
      <c r="C82" s="26">
        <f>C77</f>
        <v>0</v>
      </c>
      <c r="D82" s="26">
        <f>C82+D77</f>
        <v>0</v>
      </c>
      <c r="E82" s="26">
        <f t="shared" ref="E82:AA82" si="19">D82+E77</f>
        <v>0</v>
      </c>
      <c r="F82" s="26">
        <f t="shared" si="19"/>
        <v>0</v>
      </c>
      <c r="G82" s="26">
        <f t="shared" si="19"/>
        <v>0</v>
      </c>
      <c r="H82" s="26">
        <f t="shared" si="19"/>
        <v>0</v>
      </c>
      <c r="I82" s="26">
        <f t="shared" si="19"/>
        <v>0</v>
      </c>
      <c r="J82" s="26">
        <f t="shared" si="19"/>
        <v>-779.37988548302451</v>
      </c>
      <c r="K82" s="26">
        <f t="shared" si="19"/>
        <v>-779.37988548302451</v>
      </c>
      <c r="L82" s="26">
        <f t="shared" si="19"/>
        <v>-779.37988548302451</v>
      </c>
      <c r="M82" s="26">
        <f t="shared" si="19"/>
        <v>-779.37988548302451</v>
      </c>
      <c r="N82" s="26">
        <f t="shared" si="19"/>
        <v>-779.37988548302451</v>
      </c>
      <c r="O82" s="26">
        <f t="shared" si="19"/>
        <v>-779.37988548302451</v>
      </c>
      <c r="P82" s="26">
        <f t="shared" si="19"/>
        <v>-779.37988548302451</v>
      </c>
      <c r="Q82" s="26">
        <f t="shared" si="19"/>
        <v>-779.37988548302451</v>
      </c>
      <c r="R82" s="26">
        <f t="shared" si="19"/>
        <v>-779.37988548302451</v>
      </c>
      <c r="S82" s="26">
        <f t="shared" si="19"/>
        <v>-779.37988548302451</v>
      </c>
      <c r="T82" s="26">
        <f t="shared" si="19"/>
        <v>-779.37988548302451</v>
      </c>
      <c r="U82" s="26">
        <f t="shared" si="19"/>
        <v>-779.37988548302451</v>
      </c>
      <c r="V82" s="26">
        <f t="shared" si="19"/>
        <v>-779.37988548302451</v>
      </c>
      <c r="W82" s="26">
        <f t="shared" si="19"/>
        <v>-779.37988548302451</v>
      </c>
      <c r="X82" s="26">
        <f t="shared" si="19"/>
        <v>-779.37988548302451</v>
      </c>
      <c r="Y82" s="26">
        <f t="shared" si="19"/>
        <v>-779.37988548302451</v>
      </c>
      <c r="Z82" s="26">
        <f t="shared" si="19"/>
        <v>-779.37988548302451</v>
      </c>
      <c r="AA82" s="26">
        <f t="shared" si="19"/>
        <v>-779.37988548302451</v>
      </c>
    </row>
    <row r="83" spans="1:29" ht="15.5" x14ac:dyDescent="0.35">
      <c r="A83" s="767"/>
      <c r="B83" s="13" t="s">
        <v>106</v>
      </c>
      <c r="C83" s="26">
        <f t="shared" ref="C83:C85" si="20">C78</f>
        <v>0</v>
      </c>
      <c r="D83" s="26">
        <f>C83+D78</f>
        <v>0</v>
      </c>
      <c r="E83" s="26">
        <f t="shared" ref="E83:AA83" si="21">D83+E78</f>
        <v>0</v>
      </c>
      <c r="F83" s="26">
        <f t="shared" si="21"/>
        <v>0</v>
      </c>
      <c r="G83" s="26">
        <f t="shared" si="21"/>
        <v>0</v>
      </c>
      <c r="H83" s="26">
        <f t="shared" si="21"/>
        <v>0</v>
      </c>
      <c r="I83" s="26">
        <f t="shared" si="21"/>
        <v>0</v>
      </c>
      <c r="J83" s="26">
        <f t="shared" si="21"/>
        <v>-15834.801710222879</v>
      </c>
      <c r="K83" s="26">
        <f t="shared" si="21"/>
        <v>-15854.80746200208</v>
      </c>
      <c r="L83" s="26">
        <f t="shared" si="21"/>
        <v>-15854.80746200208</v>
      </c>
      <c r="M83" s="26">
        <f t="shared" si="21"/>
        <v>-15854.80746200208</v>
      </c>
      <c r="N83" s="26">
        <f t="shared" si="21"/>
        <v>-15854.80746200208</v>
      </c>
      <c r="O83" s="26">
        <f t="shared" si="21"/>
        <v>-15854.80746200208</v>
      </c>
      <c r="P83" s="26">
        <f t="shared" si="21"/>
        <v>-15854.80746200208</v>
      </c>
      <c r="Q83" s="26">
        <f t="shared" si="21"/>
        <v>-15854.80746200208</v>
      </c>
      <c r="R83" s="26">
        <f t="shared" si="21"/>
        <v>-15854.80746200208</v>
      </c>
      <c r="S83" s="26">
        <f t="shared" si="21"/>
        <v>-15854.80746200208</v>
      </c>
      <c r="T83" s="26">
        <f t="shared" si="21"/>
        <v>-15854.80746200208</v>
      </c>
      <c r="U83" s="26">
        <f t="shared" si="21"/>
        <v>-15854.80746200208</v>
      </c>
      <c r="V83" s="26">
        <f t="shared" si="21"/>
        <v>-15854.80746200208</v>
      </c>
      <c r="W83" s="26">
        <f t="shared" si="21"/>
        <v>-15854.80746200208</v>
      </c>
      <c r="X83" s="26">
        <f t="shared" si="21"/>
        <v>-15854.80746200208</v>
      </c>
      <c r="Y83" s="26">
        <f t="shared" si="21"/>
        <v>-15854.80746200208</v>
      </c>
      <c r="Z83" s="26">
        <f t="shared" si="21"/>
        <v>-15854.80746200208</v>
      </c>
      <c r="AA83" s="26">
        <f t="shared" si="21"/>
        <v>-15854.80746200208</v>
      </c>
    </row>
    <row r="84" spans="1:29" ht="15.5" x14ac:dyDescent="0.35">
      <c r="A84" s="767"/>
      <c r="B84" s="13" t="s">
        <v>107</v>
      </c>
      <c r="C84" s="26">
        <f t="shared" si="20"/>
        <v>0</v>
      </c>
      <c r="D84" s="26">
        <f>C84+D79</f>
        <v>0</v>
      </c>
      <c r="E84" s="26">
        <f t="shared" ref="E84:AA84" si="22">D84+E79</f>
        <v>0</v>
      </c>
      <c r="F84" s="26">
        <f t="shared" si="22"/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-10442.080299626396</v>
      </c>
      <c r="K84" s="26">
        <f t="shared" si="22"/>
        <v>-10442.080299626396</v>
      </c>
      <c r="L84" s="26">
        <f t="shared" si="22"/>
        <v>-10442.080299626396</v>
      </c>
      <c r="M84" s="26">
        <f t="shared" si="22"/>
        <v>-10442.080299626396</v>
      </c>
      <c r="N84" s="26">
        <f t="shared" si="22"/>
        <v>-10442.080299626396</v>
      </c>
      <c r="O84" s="26">
        <f t="shared" si="22"/>
        <v>-10442.080299626396</v>
      </c>
      <c r="P84" s="26">
        <f t="shared" si="22"/>
        <v>-10442.080299626396</v>
      </c>
      <c r="Q84" s="26">
        <f t="shared" si="22"/>
        <v>-10442.080299626396</v>
      </c>
      <c r="R84" s="26">
        <f t="shared" si="22"/>
        <v>-10442.080299626396</v>
      </c>
      <c r="S84" s="26">
        <f t="shared" si="22"/>
        <v>-10442.080299626396</v>
      </c>
      <c r="T84" s="26">
        <f t="shared" si="22"/>
        <v>-10442.080299626396</v>
      </c>
      <c r="U84" s="26">
        <f t="shared" si="22"/>
        <v>-10442.080299626396</v>
      </c>
      <c r="V84" s="26">
        <f t="shared" si="22"/>
        <v>-10442.080299626396</v>
      </c>
      <c r="W84" s="26">
        <f t="shared" si="22"/>
        <v>-10442.080299626396</v>
      </c>
      <c r="X84" s="26">
        <f t="shared" si="22"/>
        <v>-10442.080299626396</v>
      </c>
      <c r="Y84" s="26">
        <f t="shared" si="22"/>
        <v>-10442.080299626396</v>
      </c>
      <c r="Z84" s="26">
        <f t="shared" si="22"/>
        <v>-10442.080299626396</v>
      </c>
      <c r="AA84" s="26">
        <f t="shared" si="22"/>
        <v>-10442.080299626396</v>
      </c>
    </row>
    <row r="85" spans="1:29" ht="16" thickBot="1" x14ac:dyDescent="0.4">
      <c r="A85" s="768"/>
      <c r="B85" s="14" t="s">
        <v>108</v>
      </c>
      <c r="C85" s="27">
        <f t="shared" si="20"/>
        <v>0</v>
      </c>
      <c r="D85" s="27">
        <f>C85+D80</f>
        <v>0</v>
      </c>
      <c r="E85" s="27">
        <f t="shared" ref="E85:AA85" si="23">D85+E80</f>
        <v>0</v>
      </c>
      <c r="F85" s="27">
        <f t="shared" si="23"/>
        <v>0</v>
      </c>
      <c r="G85" s="27">
        <f t="shared" si="23"/>
        <v>0</v>
      </c>
      <c r="H85" s="27">
        <f t="shared" si="23"/>
        <v>0</v>
      </c>
      <c r="I85" s="27">
        <f t="shared" si="23"/>
        <v>0</v>
      </c>
      <c r="J85" s="27">
        <f t="shared" si="23"/>
        <v>-2988.4496631072602</v>
      </c>
      <c r="K85" s="27">
        <f t="shared" si="23"/>
        <v>-2988.4496631072602</v>
      </c>
      <c r="L85" s="27">
        <f t="shared" si="23"/>
        <v>-2988.4496631072602</v>
      </c>
      <c r="M85" s="27">
        <f t="shared" si="23"/>
        <v>-2988.4496631072602</v>
      </c>
      <c r="N85" s="27">
        <f t="shared" si="23"/>
        <v>-2988.4496631072602</v>
      </c>
      <c r="O85" s="27">
        <f t="shared" si="23"/>
        <v>-2988.4496631072602</v>
      </c>
      <c r="P85" s="27">
        <f t="shared" si="23"/>
        <v>-2988.4496631072602</v>
      </c>
      <c r="Q85" s="27">
        <f t="shared" si="23"/>
        <v>-2988.4496631072602</v>
      </c>
      <c r="R85" s="27">
        <f t="shared" si="23"/>
        <v>-2988.4496631072602</v>
      </c>
      <c r="S85" s="27">
        <f t="shared" si="23"/>
        <v>-2988.4496631072602</v>
      </c>
      <c r="T85" s="27">
        <f t="shared" si="23"/>
        <v>-2988.4496631072602</v>
      </c>
      <c r="U85" s="27">
        <f t="shared" si="23"/>
        <v>-2988.4496631072602</v>
      </c>
      <c r="V85" s="27">
        <f t="shared" si="23"/>
        <v>-2988.4496631072602</v>
      </c>
      <c r="W85" s="27">
        <f t="shared" si="23"/>
        <v>-2988.4496631072602</v>
      </c>
      <c r="X85" s="27">
        <f t="shared" si="23"/>
        <v>-2988.4496631072602</v>
      </c>
      <c r="Y85" s="27">
        <f t="shared" si="23"/>
        <v>-2988.4496631072602</v>
      </c>
      <c r="Z85" s="27">
        <f t="shared" si="23"/>
        <v>-2988.4496631072602</v>
      </c>
      <c r="AA85" s="27">
        <f t="shared" si="23"/>
        <v>-2988.4496631072602</v>
      </c>
    </row>
    <row r="86" spans="1:29" x14ac:dyDescent="0.35">
      <c r="A86" s="8"/>
      <c r="B86" s="34"/>
      <c r="C86" s="31"/>
      <c r="D86" s="36"/>
      <c r="E86" s="31"/>
      <c r="F86" s="36"/>
      <c r="G86" s="31"/>
      <c r="H86" s="36"/>
      <c r="I86" s="31"/>
      <c r="J86" s="36"/>
      <c r="K86" s="31"/>
      <c r="L86" s="36"/>
      <c r="M86" s="31"/>
      <c r="N86" s="36"/>
      <c r="O86" s="31"/>
      <c r="P86" s="36"/>
      <c r="Q86" s="31"/>
      <c r="R86" s="36"/>
      <c r="S86" s="31"/>
      <c r="T86" s="36"/>
      <c r="U86" s="31"/>
      <c r="V86" s="36"/>
      <c r="W86" s="31"/>
      <c r="X86" s="36"/>
      <c r="Y86" s="31"/>
      <c r="Z86" s="36"/>
      <c r="AA86" s="31"/>
    </row>
    <row r="87" spans="1:29" x14ac:dyDescent="0.3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9" ht="15" thickBot="1" x14ac:dyDescent="0.4">
      <c r="A88" s="7"/>
      <c r="E88" s="211" t="s">
        <v>243</v>
      </c>
    </row>
    <row r="89" spans="1:29" ht="15" customHeight="1" thickBot="1" x14ac:dyDescent="0.4">
      <c r="A89" s="743" t="s">
        <v>123</v>
      </c>
      <c r="B89" s="287" t="s">
        <v>104</v>
      </c>
      <c r="C89" s="156">
        <f>C$4</f>
        <v>44562</v>
      </c>
      <c r="D89" s="156">
        <f t="shared" ref="D89:AA89" si="24">D$4</f>
        <v>44593</v>
      </c>
      <c r="E89" s="156">
        <f t="shared" si="24"/>
        <v>44621</v>
      </c>
      <c r="F89" s="156">
        <f t="shared" si="24"/>
        <v>44652</v>
      </c>
      <c r="G89" s="156">
        <f t="shared" si="24"/>
        <v>44682</v>
      </c>
      <c r="H89" s="156">
        <f t="shared" si="24"/>
        <v>44713</v>
      </c>
      <c r="I89" s="156">
        <f t="shared" si="24"/>
        <v>44743</v>
      </c>
      <c r="J89" s="156">
        <f t="shared" si="24"/>
        <v>44774</v>
      </c>
      <c r="K89" s="156">
        <f t="shared" si="24"/>
        <v>44805</v>
      </c>
      <c r="L89" s="156">
        <f t="shared" si="24"/>
        <v>44835</v>
      </c>
      <c r="M89" s="156">
        <f t="shared" si="24"/>
        <v>44866</v>
      </c>
      <c r="N89" s="156">
        <f t="shared" si="24"/>
        <v>44896</v>
      </c>
      <c r="O89" s="156">
        <f t="shared" si="24"/>
        <v>44927</v>
      </c>
      <c r="P89" s="156">
        <f t="shared" si="24"/>
        <v>44958</v>
      </c>
      <c r="Q89" s="156">
        <f t="shared" si="24"/>
        <v>44986</v>
      </c>
      <c r="R89" s="156">
        <f t="shared" si="24"/>
        <v>45017</v>
      </c>
      <c r="S89" s="156">
        <f t="shared" si="24"/>
        <v>45047</v>
      </c>
      <c r="T89" s="156">
        <f t="shared" si="24"/>
        <v>45078</v>
      </c>
      <c r="U89" s="156">
        <f t="shared" si="24"/>
        <v>45108</v>
      </c>
      <c r="V89" s="156">
        <f t="shared" si="24"/>
        <v>45139</v>
      </c>
      <c r="W89" s="156">
        <f t="shared" si="24"/>
        <v>45170</v>
      </c>
      <c r="X89" s="156">
        <f t="shared" si="24"/>
        <v>45200</v>
      </c>
      <c r="Y89" s="156">
        <f t="shared" si="24"/>
        <v>45231</v>
      </c>
      <c r="Z89" s="156">
        <f t="shared" si="24"/>
        <v>45261</v>
      </c>
      <c r="AA89" s="156">
        <f t="shared" si="24"/>
        <v>45292</v>
      </c>
    </row>
    <row r="90" spans="1:29" ht="15.75" customHeight="1" x14ac:dyDescent="0.35">
      <c r="A90" s="744"/>
      <c r="B90" s="11" t="s">
        <v>30</v>
      </c>
      <c r="C90" s="321">
        <f>'LI 2M - SGS'!C93</f>
        <v>5.3661E-2</v>
      </c>
      <c r="D90" s="321">
        <f>'LI 2M - SGS'!D93</f>
        <v>5.5252000000000002E-2</v>
      </c>
      <c r="E90" s="570">
        <f>'LI 2M - SGS'!E93</f>
        <v>5.738E-2</v>
      </c>
      <c r="F90" s="570">
        <f>'LI 2M - SGS'!F93</f>
        <v>6.3913999999999999E-2</v>
      </c>
      <c r="G90" s="570">
        <f>'LI 2M - SGS'!G93</f>
        <v>6.8912000000000001E-2</v>
      </c>
      <c r="H90" s="570">
        <f>'LI 2M - SGS'!H93</f>
        <v>9.9557000000000007E-2</v>
      </c>
      <c r="I90" s="570">
        <f>'LI 2M - SGS'!I93</f>
        <v>9.9557000000000007E-2</v>
      </c>
      <c r="J90" s="570">
        <f>'LI 2M - SGS'!J93</f>
        <v>9.9557000000000007E-2</v>
      </c>
      <c r="K90" s="570">
        <f>'LI 2M - SGS'!K93</f>
        <v>9.9557000000000007E-2</v>
      </c>
      <c r="L90" s="570">
        <f>'LI 2M - SGS'!L93</f>
        <v>6.3349000000000003E-2</v>
      </c>
      <c r="M90" s="570">
        <f>'LI 2M - SGS'!M93</f>
        <v>6.3200000000000006E-2</v>
      </c>
      <c r="N90" s="570">
        <f>'LI 2M - SGS'!N93</f>
        <v>5.9422000000000003E-2</v>
      </c>
      <c r="O90" s="570">
        <f>'LI 2M - SGS'!O93</f>
        <v>5.5282999999999999E-2</v>
      </c>
      <c r="P90" s="570">
        <f>'LI 2M - SGS'!P93</f>
        <v>5.5594999999999999E-2</v>
      </c>
      <c r="Q90" s="570">
        <f>'LI 2M - SGS'!Q93</f>
        <v>5.738E-2</v>
      </c>
      <c r="R90" s="570">
        <f>'LI 2M - SGS'!R93</f>
        <v>6.3913999999999999E-2</v>
      </c>
      <c r="S90" s="570">
        <f>'LI 2M - SGS'!S93</f>
        <v>6.8912000000000001E-2</v>
      </c>
      <c r="T90" s="570">
        <f>'LI 2M - SGS'!T93</f>
        <v>9.9557000000000007E-2</v>
      </c>
      <c r="U90" s="570">
        <f>'LI 2M - SGS'!U93</f>
        <v>9.9557000000000007E-2</v>
      </c>
      <c r="V90" s="570">
        <f>'LI 2M - SGS'!V93</f>
        <v>9.9557000000000007E-2</v>
      </c>
      <c r="W90" s="570">
        <f>'LI 2M - SGS'!W93</f>
        <v>9.9557000000000007E-2</v>
      </c>
      <c r="X90" s="570">
        <f>'LI 2M - SGS'!X93</f>
        <v>6.3349000000000003E-2</v>
      </c>
      <c r="Y90" s="570">
        <f>'LI 2M - SGS'!Y93</f>
        <v>6.3200000000000006E-2</v>
      </c>
      <c r="Z90" s="570">
        <f>'LI 2M - SGS'!Z93</f>
        <v>5.9422000000000003E-2</v>
      </c>
      <c r="AA90" s="570">
        <f>'LI 2M - SGS'!AA93</f>
        <v>5.5282999999999999E-2</v>
      </c>
      <c r="AC90" s="213" t="s">
        <v>193</v>
      </c>
    </row>
    <row r="91" spans="1:29" x14ac:dyDescent="0.35">
      <c r="A91" s="744"/>
      <c r="B91" s="11" t="s">
        <v>31</v>
      </c>
      <c r="C91" s="321">
        <f>'LI 3M - LGS'!C101</f>
        <v>3.2899999999999999E-2</v>
      </c>
      <c r="D91" s="321">
        <f>'LI 3M - LGS'!D101</f>
        <v>3.3628999999999999E-2</v>
      </c>
      <c r="E91" s="570">
        <f>'LI 3M - LGS'!E101</f>
        <v>3.8399999999999997E-2</v>
      </c>
      <c r="F91" s="570">
        <f>'LI 3M - LGS'!F101</f>
        <v>3.9986000000000001E-2</v>
      </c>
      <c r="G91" s="570">
        <f>'LI 3M - LGS'!G101</f>
        <v>4.1888000000000002E-2</v>
      </c>
      <c r="H91" s="570">
        <f>'LI 3M - LGS'!H101</f>
        <v>7.8059000000000003E-2</v>
      </c>
      <c r="I91" s="570">
        <f>'LI 3M - LGS'!I101</f>
        <v>7.3399000000000006E-2</v>
      </c>
      <c r="J91" s="570">
        <f>'LI 3M - LGS'!J101</f>
        <v>7.5392000000000001E-2</v>
      </c>
      <c r="K91" s="570">
        <f>'LI 3M - LGS'!K101</f>
        <v>7.4381000000000003E-2</v>
      </c>
      <c r="L91" s="570">
        <f>'LI 3M - LGS'!L101</f>
        <v>4.0177999999999998E-2</v>
      </c>
      <c r="M91" s="570">
        <f>'LI 3M - LGS'!M101</f>
        <v>4.0493000000000001E-2</v>
      </c>
      <c r="N91" s="570">
        <f>'LI 3M - LGS'!N101</f>
        <v>3.8906999999999997E-2</v>
      </c>
      <c r="O91" s="570">
        <f>'LI 3M - LGS'!O101</f>
        <v>3.7309000000000002E-2</v>
      </c>
      <c r="P91" s="570">
        <f>'LI 3M - LGS'!P101</f>
        <v>3.7734999999999998E-2</v>
      </c>
      <c r="Q91" s="570">
        <f>'LI 3M - LGS'!Q101</f>
        <v>3.8399999999999997E-2</v>
      </c>
      <c r="R91" s="570">
        <f>'LI 3M - LGS'!R101</f>
        <v>3.9986000000000001E-2</v>
      </c>
      <c r="S91" s="570">
        <f>'LI 3M - LGS'!S101</f>
        <v>4.1888000000000002E-2</v>
      </c>
      <c r="T91" s="570">
        <f>'LI 3M - LGS'!T101</f>
        <v>7.8059000000000003E-2</v>
      </c>
      <c r="U91" s="570">
        <f>'LI 3M - LGS'!U101</f>
        <v>7.3399000000000006E-2</v>
      </c>
      <c r="V91" s="570">
        <f>'LI 3M - LGS'!V101</f>
        <v>7.5392000000000001E-2</v>
      </c>
      <c r="W91" s="570">
        <f>'LI 3M - LGS'!W101</f>
        <v>7.4381000000000003E-2</v>
      </c>
      <c r="X91" s="570">
        <f>'LI 3M - LGS'!X101</f>
        <v>4.0177999999999998E-2</v>
      </c>
      <c r="Y91" s="570">
        <f>'LI 3M - LGS'!Y101</f>
        <v>4.0493000000000001E-2</v>
      </c>
      <c r="Z91" s="570">
        <f>'LI 3M - LGS'!Z101</f>
        <v>3.8906999999999997E-2</v>
      </c>
      <c r="AA91" s="570">
        <f>'LI 3M - LGS'!AA101</f>
        <v>3.7309000000000002E-2</v>
      </c>
      <c r="AC91" s="213" t="s">
        <v>201</v>
      </c>
    </row>
    <row r="92" spans="1:29" x14ac:dyDescent="0.35">
      <c r="A92" s="744"/>
      <c r="B92" s="11" t="s">
        <v>32</v>
      </c>
      <c r="C92" s="321">
        <f>'LI 4M - SPS'!C101</f>
        <v>3.2612000000000002E-2</v>
      </c>
      <c r="D92" s="321">
        <f>'LI 4M - SPS'!D101</f>
        <v>3.3308999999999998E-2</v>
      </c>
      <c r="E92" s="570">
        <f>'LI 4M - SPS'!E101</f>
        <v>3.8302999999999997E-2</v>
      </c>
      <c r="F92" s="570">
        <f>'LI 4M - SPS'!F101</f>
        <v>3.9909E-2</v>
      </c>
      <c r="G92" s="570">
        <f>'LI 4M - SPS'!G101</f>
        <v>4.1751999999999997E-2</v>
      </c>
      <c r="H92" s="570">
        <f>'LI 4M - SPS'!H101</f>
        <v>7.5856000000000007E-2</v>
      </c>
      <c r="I92" s="570">
        <f>'LI 4M - SPS'!I101</f>
        <v>7.2593000000000005E-2</v>
      </c>
      <c r="J92" s="570">
        <f>'LI 4M - SPS'!J101</f>
        <v>7.3981000000000005E-2</v>
      </c>
      <c r="K92" s="570">
        <f>'LI 4M - SPS'!K101</f>
        <v>7.2085999999999997E-2</v>
      </c>
      <c r="L92" s="570">
        <f>'LI 4M - SPS'!L101</f>
        <v>4.0321999999999997E-2</v>
      </c>
      <c r="M92" s="570">
        <f>'LI 4M - SPS'!M101</f>
        <v>4.0529999999999997E-2</v>
      </c>
      <c r="N92" s="570">
        <f>'LI 4M - SPS'!N101</f>
        <v>3.7974000000000001E-2</v>
      </c>
      <c r="O92" s="570">
        <f>'LI 4M - SPS'!O101</f>
        <v>3.7862E-2</v>
      </c>
      <c r="P92" s="570">
        <f>'LI 4M - SPS'!P101</f>
        <v>3.8269999999999998E-2</v>
      </c>
      <c r="Q92" s="570">
        <f>'LI 4M - SPS'!Q101</f>
        <v>3.8302999999999997E-2</v>
      </c>
      <c r="R92" s="570">
        <f>'LI 4M - SPS'!R101</f>
        <v>3.9909E-2</v>
      </c>
      <c r="S92" s="570">
        <f>'LI 4M - SPS'!S101</f>
        <v>4.1751999999999997E-2</v>
      </c>
      <c r="T92" s="570">
        <f>'LI 4M - SPS'!T101</f>
        <v>7.5856000000000007E-2</v>
      </c>
      <c r="U92" s="570">
        <f>'LI 4M - SPS'!U101</f>
        <v>7.2593000000000005E-2</v>
      </c>
      <c r="V92" s="570">
        <f>'LI 4M - SPS'!V101</f>
        <v>7.3981000000000005E-2</v>
      </c>
      <c r="W92" s="570">
        <f>'LI 4M - SPS'!W101</f>
        <v>7.2085999999999997E-2</v>
      </c>
      <c r="X92" s="570">
        <f>'LI 4M - SPS'!X101</f>
        <v>4.0321999999999997E-2</v>
      </c>
      <c r="Y92" s="570">
        <f>'LI 4M - SPS'!Y101</f>
        <v>4.0529999999999997E-2</v>
      </c>
      <c r="Z92" s="570">
        <f>'LI 4M - SPS'!Z101</f>
        <v>3.7974000000000001E-2</v>
      </c>
      <c r="AA92" s="570">
        <f>'LI 4M - SPS'!AA101</f>
        <v>3.7862E-2</v>
      </c>
    </row>
    <row r="93" spans="1:29" ht="15" thickBot="1" x14ac:dyDescent="0.4">
      <c r="A93" s="745"/>
      <c r="B93" s="15" t="s">
        <v>33</v>
      </c>
      <c r="C93" s="320">
        <f>'LI 11M - LPS'!C101</f>
        <v>2.6759000000000002E-2</v>
      </c>
      <c r="D93" s="320">
        <f>'LI 11M - LPS'!D101</f>
        <v>2.7252999999999999E-2</v>
      </c>
      <c r="E93" s="566">
        <f>'LI 11M - LPS'!E101</f>
        <v>3.0048999999999999E-2</v>
      </c>
      <c r="F93" s="566">
        <f>'LI 11M - LPS'!F101</f>
        <v>2.9555999999999999E-2</v>
      </c>
      <c r="G93" s="566">
        <f>'LI 11M - LPS'!G101</f>
        <v>3.1981000000000002E-2</v>
      </c>
      <c r="H93" s="566">
        <f>'LI 11M - LPS'!H101</f>
        <v>5.3499999999999999E-2</v>
      </c>
      <c r="I93" s="566">
        <f>'LI 11M - LPS'!I101</f>
        <v>5.3107000000000001E-2</v>
      </c>
      <c r="J93" s="566">
        <f>'LI 11M - LPS'!J101</f>
        <v>5.4892000000000003E-2</v>
      </c>
      <c r="K93" s="566">
        <f>'LI 11M - LPS'!K101</f>
        <v>5.5126000000000001E-2</v>
      </c>
      <c r="L93" s="566">
        <f>'LI 11M - LPS'!L101</f>
        <v>3.5233E-2</v>
      </c>
      <c r="M93" s="566">
        <f>'LI 11M - LPS'!M101</f>
        <v>3.3248E-2</v>
      </c>
      <c r="N93" s="566">
        <f>'LI 11M - LPS'!N101</f>
        <v>3.1798E-2</v>
      </c>
      <c r="O93" s="566">
        <f>'LI 11M - LPS'!O101</f>
        <v>2.9121000000000001E-2</v>
      </c>
      <c r="P93" s="566">
        <f>'LI 11M - LPS'!P101</f>
        <v>2.8996000000000001E-2</v>
      </c>
      <c r="Q93" s="566">
        <f>'LI 11M - LPS'!Q101</f>
        <v>3.0048999999999999E-2</v>
      </c>
      <c r="R93" s="566">
        <f>'LI 11M - LPS'!R101</f>
        <v>2.9555999999999999E-2</v>
      </c>
      <c r="S93" s="566">
        <f>'LI 11M - LPS'!S101</f>
        <v>3.1981000000000002E-2</v>
      </c>
      <c r="T93" s="566">
        <f>'LI 11M - LPS'!T101</f>
        <v>5.3499999999999999E-2</v>
      </c>
      <c r="U93" s="566">
        <f>'LI 11M - LPS'!U101</f>
        <v>5.3107000000000001E-2</v>
      </c>
      <c r="V93" s="566">
        <f>'LI 11M - LPS'!V101</f>
        <v>5.4892000000000003E-2</v>
      </c>
      <c r="W93" s="566">
        <f>'LI 11M - LPS'!W101</f>
        <v>5.5126000000000001E-2</v>
      </c>
      <c r="X93" s="566">
        <f>'LI 11M - LPS'!X101</f>
        <v>3.5233E-2</v>
      </c>
      <c r="Y93" s="566">
        <f>'LI 11M - LPS'!Y101</f>
        <v>3.3248E-2</v>
      </c>
      <c r="Z93" s="566">
        <f>'LI 11M - LPS'!Z101</f>
        <v>3.1798E-2</v>
      </c>
      <c r="AA93" s="566">
        <f>'LI 11M - LPS'!AA101</f>
        <v>2.9121000000000001E-2</v>
      </c>
    </row>
    <row r="108" spans="4:10" x14ac:dyDescent="0.35">
      <c r="J108" s="5"/>
    </row>
    <row r="109" spans="4:10" x14ac:dyDescent="0.3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workbookViewId="0">
      <selection activeCell="M5" sqref="M5"/>
    </sheetView>
  </sheetViews>
  <sheetFormatPr defaultRowHeight="14.5" x14ac:dyDescent="0.35"/>
  <cols>
    <col min="1" max="1" width="22" customWidth="1"/>
    <col min="2" max="2" width="6.453125" customWidth="1"/>
    <col min="3" max="3" width="15.54296875" customWidth="1"/>
    <col min="18" max="18" width="11.6328125" customWidth="1"/>
  </cols>
  <sheetData>
    <row r="1" spans="1:30" x14ac:dyDescent="0.35">
      <c r="A1" s="1" t="s">
        <v>217</v>
      </c>
    </row>
    <row r="3" spans="1:30" x14ac:dyDescent="0.35">
      <c r="A3" s="382" t="s">
        <v>241</v>
      </c>
      <c r="R3" t="s">
        <v>249</v>
      </c>
    </row>
    <row r="4" spans="1:30" x14ac:dyDescent="0.35">
      <c r="D4" s="358">
        <v>44217</v>
      </c>
      <c r="E4" s="358">
        <v>44248</v>
      </c>
      <c r="F4" s="358">
        <v>44276</v>
      </c>
      <c r="G4" s="358">
        <v>44307</v>
      </c>
      <c r="H4" s="358">
        <v>44337</v>
      </c>
      <c r="I4" s="358">
        <v>44368</v>
      </c>
      <c r="J4" s="358">
        <v>44398</v>
      </c>
      <c r="K4" s="358">
        <v>44429</v>
      </c>
      <c r="L4" s="358">
        <v>44460</v>
      </c>
      <c r="M4" s="358">
        <v>44490</v>
      </c>
      <c r="N4" s="358">
        <v>44521</v>
      </c>
      <c r="O4" s="358">
        <v>44551</v>
      </c>
      <c r="S4" s="358">
        <v>44217</v>
      </c>
      <c r="T4" s="358">
        <v>44248</v>
      </c>
      <c r="U4" s="358">
        <v>44276</v>
      </c>
      <c r="V4" s="358">
        <v>44307</v>
      </c>
      <c r="W4" s="358">
        <v>44337</v>
      </c>
      <c r="X4" s="358">
        <v>44368</v>
      </c>
      <c r="Y4" s="358">
        <v>44398</v>
      </c>
      <c r="Z4" s="358">
        <v>44429</v>
      </c>
      <c r="AA4" s="358">
        <v>44460</v>
      </c>
      <c r="AB4" s="358">
        <v>44490</v>
      </c>
      <c r="AC4" s="358">
        <v>44521</v>
      </c>
      <c r="AD4" s="358">
        <v>44551</v>
      </c>
    </row>
    <row r="5" spans="1:30" x14ac:dyDescent="0.35">
      <c r="A5" t="s">
        <v>239</v>
      </c>
      <c r="B5" t="s">
        <v>34</v>
      </c>
      <c r="C5" t="s">
        <v>240</v>
      </c>
      <c r="D5" t="b">
        <f>'YTD PROGRAM SUMMARY'!C11='YTD PROGRAM SUMMARY'!C12</f>
        <v>1</v>
      </c>
      <c r="E5" t="b">
        <f>'YTD PROGRAM SUMMARY'!D11='YTD PROGRAM SUMMARY'!D12</f>
        <v>1</v>
      </c>
      <c r="F5" t="b">
        <f>'YTD PROGRAM SUMMARY'!E11='YTD PROGRAM SUMMARY'!E12</f>
        <v>1</v>
      </c>
      <c r="G5" t="b">
        <f>'YTD PROGRAM SUMMARY'!F11='YTD PROGRAM SUMMARY'!F12</f>
        <v>1</v>
      </c>
      <c r="H5" t="b">
        <f>'YTD PROGRAM SUMMARY'!G11='YTD PROGRAM SUMMARY'!G12</f>
        <v>1</v>
      </c>
      <c r="I5" t="b">
        <f>'YTD PROGRAM SUMMARY'!H11='YTD PROGRAM SUMMARY'!H12</f>
        <v>1</v>
      </c>
      <c r="J5" t="b">
        <f>'YTD PROGRAM SUMMARY'!I11='YTD PROGRAM SUMMARY'!I12</f>
        <v>1</v>
      </c>
      <c r="K5" t="b">
        <f>'YTD PROGRAM SUMMARY'!J11='YTD PROGRAM SUMMARY'!J12</f>
        <v>1</v>
      </c>
      <c r="L5" t="b">
        <f>'YTD PROGRAM SUMMARY'!K11='YTD PROGRAM SUMMARY'!K12</f>
        <v>1</v>
      </c>
      <c r="M5" s="597">
        <f>'YTD PROGRAM SUMMARY'!L11-'YTD PROGRAM SUMMARY'!L12</f>
        <v>0</v>
      </c>
      <c r="N5" t="b">
        <f>'YTD PROGRAM SUMMARY'!M11='YTD PROGRAM SUMMARY'!M12</f>
        <v>1</v>
      </c>
      <c r="O5" t="b">
        <f>'YTD PROGRAM SUMMARY'!N11='YTD PROGRAM SUMMARY'!N12</f>
        <v>1</v>
      </c>
      <c r="R5" t="s">
        <v>250</v>
      </c>
      <c r="S5" s="387" t="str">
        <f>IF('YTD PROGRAM SUMMARY'!AC54=0,"NO INPUTS","OK")</f>
        <v>NO INPUTS</v>
      </c>
      <c r="T5" s="387" t="str">
        <f>IF('YTD PROGRAM SUMMARY'!AD54=0,"NO INPUTS","OK")</f>
        <v>OK</v>
      </c>
      <c r="U5" s="387" t="str">
        <f>IF('YTD PROGRAM SUMMARY'!AE54=0,"NO INPUTS","OK")</f>
        <v>OK</v>
      </c>
      <c r="V5" s="387" t="str">
        <f>IF('YTD PROGRAM SUMMARY'!AF54=0,"NO INPUTS","OK")</f>
        <v>OK</v>
      </c>
      <c r="W5" s="387" t="str">
        <f>IF('YTD PROGRAM SUMMARY'!AG54=0,"NO INPUTS","OK")</f>
        <v>OK</v>
      </c>
      <c r="X5" s="387" t="str">
        <f>IF('YTD PROGRAM SUMMARY'!AH54=0,"NO INPUTS","OK")</f>
        <v>OK</v>
      </c>
      <c r="Y5" s="387" t="str">
        <f>IF('YTD PROGRAM SUMMARY'!AI54=0,"NO INPUTS","OK")</f>
        <v>OK</v>
      </c>
      <c r="Z5" s="387" t="str">
        <f>IF('YTD PROGRAM SUMMARY'!AJ54=0,"NO INPUTS","OK")</f>
        <v>OK</v>
      </c>
      <c r="AA5" s="387" t="str">
        <f>IF('YTD PROGRAM SUMMARY'!AK54=0,"NO INPUTS","OK")</f>
        <v>OK</v>
      </c>
      <c r="AB5" t="str">
        <f>IF('YTD PROGRAM SUMMARY'!AL54=0,"NO INPUTS","OK")</f>
        <v>NO INPUTS</v>
      </c>
      <c r="AC5" t="str">
        <f>IF('YTD PROGRAM SUMMARY'!AM54=0,"NO INPUTS","OK")</f>
        <v>NO INPUTS</v>
      </c>
      <c r="AD5" t="str">
        <f>IF('YTD PROGRAM SUMMARY'!AN54=0,"NO INPUTS","OK")</f>
        <v>NO INPUTS</v>
      </c>
    </row>
    <row r="8" spans="1:30" x14ac:dyDescent="0.35">
      <c r="A8" s="382" t="s">
        <v>242</v>
      </c>
    </row>
    <row r="9" spans="1:30" x14ac:dyDescent="0.35">
      <c r="A9" t="s">
        <v>218</v>
      </c>
      <c r="B9" t="s">
        <v>29</v>
      </c>
      <c r="C9" t="s">
        <v>219</v>
      </c>
      <c r="D9" t="b">
        <f>'RES kWh ENTRY'!O141='RES kWh ENTRY'!P142</f>
        <v>1</v>
      </c>
    </row>
    <row r="10" spans="1:30" x14ac:dyDescent="0.35">
      <c r="B10" t="s">
        <v>29</v>
      </c>
      <c r="C10" t="s">
        <v>220</v>
      </c>
      <c r="D10" s="6">
        <f>'RES kWh ENTRY'!O155-'RES kWh ENTRY'!P155</f>
        <v>0</v>
      </c>
    </row>
    <row r="11" spans="1:30" x14ac:dyDescent="0.35">
      <c r="B11" t="s">
        <v>29</v>
      </c>
      <c r="C11" t="s">
        <v>221</v>
      </c>
      <c r="D11" s="6">
        <f>'RES kWh ENTRY'!O156-'RES kWh ENTRY'!P156</f>
        <v>0</v>
      </c>
    </row>
    <row r="12" spans="1:30" x14ac:dyDescent="0.35">
      <c r="A12" t="s">
        <v>222</v>
      </c>
      <c r="B12" t="s">
        <v>30</v>
      </c>
      <c r="C12" t="s">
        <v>219</v>
      </c>
      <c r="D12" t="b">
        <f>'BIZ kWh ENTRY'!O177='BIZ kWh ENTRY'!P177</f>
        <v>1</v>
      </c>
    </row>
    <row r="13" spans="1:30" x14ac:dyDescent="0.35">
      <c r="B13" t="s">
        <v>30</v>
      </c>
      <c r="C13" t="s">
        <v>220</v>
      </c>
      <c r="D13" t="b">
        <f>'BIZ kWh ENTRY'!O193='BIZ kWh ENTRY'!P193</f>
        <v>1</v>
      </c>
    </row>
    <row r="14" spans="1:30" x14ac:dyDescent="0.35">
      <c r="B14" t="s">
        <v>30</v>
      </c>
      <c r="C14" t="s">
        <v>223</v>
      </c>
      <c r="D14" t="b">
        <f>'BIZ kWh ENTRY'!O113='BIZ kWh ENTRY'!P113</f>
        <v>1</v>
      </c>
    </row>
    <row r="15" spans="1:30" x14ac:dyDescent="0.35">
      <c r="B15" t="s">
        <v>30</v>
      </c>
      <c r="C15" t="s">
        <v>221</v>
      </c>
      <c r="D15" t="b">
        <f>'BIZ kWh ENTRY'!O194='BIZ kWh ENTRY'!P194</f>
        <v>1</v>
      </c>
    </row>
    <row r="16" spans="1:30" x14ac:dyDescent="0.35">
      <c r="B16" t="s">
        <v>31</v>
      </c>
      <c r="C16" t="s">
        <v>219</v>
      </c>
      <c r="D16" t="b">
        <f>'BIZ kWh ENTRY'!AE177='BIZ kWh ENTRY'!AF177</f>
        <v>1</v>
      </c>
    </row>
    <row r="17" spans="1:5" x14ac:dyDescent="0.35">
      <c r="B17" t="s">
        <v>31</v>
      </c>
      <c r="C17" t="s">
        <v>220</v>
      </c>
      <c r="D17" t="b">
        <f>'BIZ kWh ENTRY'!AE193='BIZ kWh ENTRY'!AF193</f>
        <v>0</v>
      </c>
    </row>
    <row r="18" spans="1:5" x14ac:dyDescent="0.35">
      <c r="B18" t="s">
        <v>31</v>
      </c>
      <c r="C18" t="s">
        <v>223</v>
      </c>
      <c r="D18" t="b">
        <f>'BIZ kWh ENTRY'!AE113='BIZ kWh ENTRY'!AF113</f>
        <v>1</v>
      </c>
    </row>
    <row r="19" spans="1:5" x14ac:dyDescent="0.35">
      <c r="B19" t="s">
        <v>31</v>
      </c>
      <c r="C19" t="s">
        <v>221</v>
      </c>
      <c r="D19" t="b">
        <f>'BIZ kWh ENTRY'!AE194='BIZ kWh ENTRY'!AF194</f>
        <v>1</v>
      </c>
    </row>
    <row r="20" spans="1:5" x14ac:dyDescent="0.35">
      <c r="B20" t="s">
        <v>32</v>
      </c>
      <c r="C20" t="s">
        <v>219</v>
      </c>
      <c r="D20" t="b">
        <f>'BIZ kWh ENTRY'!AU177='BIZ kWh ENTRY'!AV177</f>
        <v>1</v>
      </c>
    </row>
    <row r="21" spans="1:5" x14ac:dyDescent="0.35">
      <c r="B21" t="s">
        <v>32</v>
      </c>
      <c r="C21" t="s">
        <v>220</v>
      </c>
      <c r="D21" t="b">
        <f>'BIZ kWh ENTRY'!AU193='BIZ kWh ENTRY'!AV193</f>
        <v>1</v>
      </c>
    </row>
    <row r="22" spans="1:5" x14ac:dyDescent="0.35">
      <c r="B22" t="s">
        <v>32</v>
      </c>
      <c r="C22" t="s">
        <v>223</v>
      </c>
      <c r="D22" t="b">
        <f>'BIZ kWh ENTRY'!AU113='BIZ kWh ENTRY'!AV113</f>
        <v>1</v>
      </c>
    </row>
    <row r="23" spans="1:5" x14ac:dyDescent="0.35">
      <c r="B23" t="s">
        <v>32</v>
      </c>
      <c r="C23" t="s">
        <v>221</v>
      </c>
      <c r="D23" t="b">
        <f>'BIZ kWh ENTRY'!AU194='BIZ kWh ENTRY'!AV194</f>
        <v>1</v>
      </c>
    </row>
    <row r="24" spans="1:5" x14ac:dyDescent="0.35">
      <c r="B24" t="s">
        <v>33</v>
      </c>
      <c r="C24" t="s">
        <v>219</v>
      </c>
      <c r="D24" t="b">
        <f>'BIZ kWh ENTRY'!BK177='BIZ kWh ENTRY'!BL177</f>
        <v>1</v>
      </c>
    </row>
    <row r="25" spans="1:5" x14ac:dyDescent="0.35">
      <c r="B25" t="s">
        <v>33</v>
      </c>
      <c r="C25" t="s">
        <v>220</v>
      </c>
      <c r="D25" t="b">
        <f>'BIZ kWh ENTRY'!BK193='BIZ kWh ENTRY'!BL193</f>
        <v>1</v>
      </c>
    </row>
    <row r="26" spans="1:5" x14ac:dyDescent="0.35">
      <c r="B26" t="s">
        <v>33</v>
      </c>
      <c r="C26" t="s">
        <v>223</v>
      </c>
      <c r="D26" t="b">
        <f>'BIZ kWh ENTRY'!BK113='BIZ kWh ENTRY'!BL114</f>
        <v>1</v>
      </c>
    </row>
    <row r="27" spans="1:5" x14ac:dyDescent="0.35">
      <c r="B27" t="s">
        <v>33</v>
      </c>
      <c r="C27" t="s">
        <v>221</v>
      </c>
      <c r="D27" t="b">
        <f>'BIZ kWh ENTRY'!BK194='BIZ kWh ENTRY'!BL194</f>
        <v>1</v>
      </c>
    </row>
    <row r="28" spans="1:5" x14ac:dyDescent="0.35">
      <c r="A28" t="s">
        <v>224</v>
      </c>
      <c r="C28" t="s">
        <v>219</v>
      </c>
      <c r="D28" t="b">
        <f>'BIZ SUM'!O177='BIZ SUM'!P177</f>
        <v>1</v>
      </c>
      <c r="E28" t="b">
        <f>'BIZ SUM'!O177='BIZ SUM'!Q177</f>
        <v>0</v>
      </c>
    </row>
    <row r="29" spans="1:5" x14ac:dyDescent="0.35">
      <c r="C29" t="s">
        <v>220</v>
      </c>
      <c r="D29" t="b">
        <f>'BIZ SUM'!O193='BIZ SUM'!P193</f>
        <v>1</v>
      </c>
      <c r="E29" t="b">
        <f>'BIZ SUM'!O193='BIZ SUM'!O193</f>
        <v>1</v>
      </c>
    </row>
    <row r="30" spans="1:5" x14ac:dyDescent="0.35">
      <c r="C30" t="s">
        <v>223</v>
      </c>
      <c r="D30" t="b">
        <f>'BIZ SUM'!O113='BIZ SUM'!P113</f>
        <v>1</v>
      </c>
      <c r="E30" t="b">
        <f>'BIZ SUM'!O113='BIZ SUM'!P113</f>
        <v>1</v>
      </c>
    </row>
    <row r="31" spans="1:5" x14ac:dyDescent="0.35">
      <c r="C31" t="s">
        <v>221</v>
      </c>
      <c r="D31" t="b">
        <f>'BIZ SUM'!O194='BIZ SUM'!P194</f>
        <v>1</v>
      </c>
      <c r="E31" t="b">
        <f>'BIZ SUM'!O194='BIZ SUM'!Q194</f>
        <v>0</v>
      </c>
    </row>
    <row r="32" spans="1:5" x14ac:dyDescent="0.35">
      <c r="A32" t="s">
        <v>225</v>
      </c>
      <c r="C32" t="s">
        <v>236</v>
      </c>
      <c r="D32" s="6">
        <f>' 1M - RES'!O31-' 1M - RES'!O32</f>
        <v>0</v>
      </c>
    </row>
    <row r="33" spans="1:4" x14ac:dyDescent="0.35">
      <c r="A33" t="s">
        <v>229</v>
      </c>
      <c r="C33" t="s">
        <v>236</v>
      </c>
      <c r="D33" t="b">
        <f>'2M - SGS'!O37='2M - SGS'!O38</f>
        <v>0</v>
      </c>
    </row>
    <row r="34" spans="1:4" x14ac:dyDescent="0.35">
      <c r="A34" t="s">
        <v>228</v>
      </c>
      <c r="C34" t="s">
        <v>236</v>
      </c>
      <c r="D34" t="b">
        <f>'3M - LGS'!O37='3M - LGS'!O38</f>
        <v>1</v>
      </c>
    </row>
    <row r="35" spans="1:4" x14ac:dyDescent="0.35">
      <c r="A35" t="s">
        <v>227</v>
      </c>
      <c r="C35" t="s">
        <v>236</v>
      </c>
      <c r="D35" t="b">
        <f>'4M - SPS'!O37='4M - SPS'!O38</f>
        <v>1</v>
      </c>
    </row>
    <row r="36" spans="1:4" x14ac:dyDescent="0.35">
      <c r="A36" t="s">
        <v>226</v>
      </c>
      <c r="C36" t="s">
        <v>236</v>
      </c>
      <c r="D36" t="b">
        <f>'11M - LPS'!O37='11M - LPS'!O38</f>
        <v>1</v>
      </c>
    </row>
    <row r="37" spans="1:4" x14ac:dyDescent="0.35">
      <c r="A37" t="s">
        <v>230</v>
      </c>
      <c r="C37" t="s">
        <v>236</v>
      </c>
      <c r="D37" t="b">
        <f>' LI 1M - RES'!O31=' LI 1M - RES'!O32</f>
        <v>1</v>
      </c>
    </row>
    <row r="38" spans="1:4" x14ac:dyDescent="0.35">
      <c r="A38" t="s">
        <v>231</v>
      </c>
      <c r="C38" t="s">
        <v>236</v>
      </c>
      <c r="D38" t="b">
        <f>'LI 2M - SGS'!O37='LI 2M - SGS'!O38</f>
        <v>1</v>
      </c>
    </row>
    <row r="39" spans="1:4" x14ac:dyDescent="0.35">
      <c r="A39" t="s">
        <v>232</v>
      </c>
      <c r="C39" t="s">
        <v>236</v>
      </c>
      <c r="D39" t="b">
        <f>'LI 3M - LGS'!O37='LI 3M - LGS'!O38</f>
        <v>1</v>
      </c>
    </row>
    <row r="40" spans="1:4" x14ac:dyDescent="0.35">
      <c r="A40" t="s">
        <v>233</v>
      </c>
      <c r="C40" t="s">
        <v>236</v>
      </c>
      <c r="D40" t="b">
        <f>'LI 4M - SPS'!O37='LI 4M - SPS'!O38</f>
        <v>1</v>
      </c>
    </row>
    <row r="41" spans="1:4" x14ac:dyDescent="0.35">
      <c r="A41" t="s">
        <v>234</v>
      </c>
      <c r="C41" t="s">
        <v>236</v>
      </c>
      <c r="D41" t="b">
        <f>'LI 11M - LPS'!O37='LI 11M - LPS'!O38</f>
        <v>1</v>
      </c>
    </row>
    <row r="42" spans="1:4" x14ac:dyDescent="0.35">
      <c r="A42" t="s">
        <v>235</v>
      </c>
      <c r="B42" t="s">
        <v>30</v>
      </c>
      <c r="C42" t="s">
        <v>236</v>
      </c>
      <c r="D42" s="194" t="b">
        <f>'Biz DRENE'!N20='Biz DRENE'!P20</f>
        <v>1</v>
      </c>
    </row>
    <row r="43" spans="1:4" x14ac:dyDescent="0.35">
      <c r="B43" t="s">
        <v>31</v>
      </c>
      <c r="C43" t="s">
        <v>236</v>
      </c>
      <c r="D43" s="194" t="b">
        <f>'Biz DRENE'!N38='Biz DRENE'!P38</f>
        <v>1</v>
      </c>
    </row>
    <row r="44" spans="1:4" x14ac:dyDescent="0.35">
      <c r="B44" t="s">
        <v>32</v>
      </c>
      <c r="C44" t="s">
        <v>236</v>
      </c>
      <c r="D44" s="194" t="b">
        <f>'Biz DRENE'!N56='Biz DRENE'!P56</f>
        <v>1</v>
      </c>
    </row>
    <row r="45" spans="1:4" x14ac:dyDescent="0.35">
      <c r="B45" t="s">
        <v>33</v>
      </c>
      <c r="C45" t="s">
        <v>236</v>
      </c>
      <c r="D45" s="194" t="b">
        <f>'Biz DRENE'!N74='Biz DRENE'!P74</f>
        <v>1</v>
      </c>
    </row>
  </sheetData>
  <conditionalFormatting sqref="D9:D45 E28:E31">
    <cfRule type="cellIs" dxfId="5" priority="2" operator="equal">
      <formula>FALSE</formula>
    </cfRule>
  </conditionalFormatting>
  <conditionalFormatting sqref="D5:O5">
    <cfRule type="cellIs" dxfId="4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20"/>
  <sheetViews>
    <sheetView workbookViewId="0">
      <selection activeCell="V20" sqref="V20"/>
    </sheetView>
  </sheetViews>
  <sheetFormatPr defaultRowHeight="14.5" x14ac:dyDescent="0.35"/>
  <cols>
    <col min="2" max="2" width="33.08984375" bestFit="1" customWidth="1"/>
    <col min="5" max="5" width="5.90625" bestFit="1" customWidth="1"/>
    <col min="6" max="6" width="23" bestFit="1" customWidth="1"/>
  </cols>
  <sheetData>
    <row r="3" spans="2:6" x14ac:dyDescent="0.35">
      <c r="B3" t="s">
        <v>75</v>
      </c>
      <c r="E3" t="s">
        <v>17</v>
      </c>
      <c r="F3" t="s">
        <v>76</v>
      </c>
    </row>
    <row r="4" spans="2:6" x14ac:dyDescent="0.35">
      <c r="E4" t="s">
        <v>77</v>
      </c>
      <c r="F4" t="s">
        <v>102</v>
      </c>
    </row>
    <row r="5" spans="2:6" x14ac:dyDescent="0.35">
      <c r="E5" t="s">
        <v>78</v>
      </c>
      <c r="F5" t="s">
        <v>79</v>
      </c>
    </row>
    <row r="6" spans="2:6" x14ac:dyDescent="0.35">
      <c r="E6" t="s">
        <v>80</v>
      </c>
      <c r="F6" t="s">
        <v>81</v>
      </c>
    </row>
    <row r="8" spans="2:6" x14ac:dyDescent="0.35">
      <c r="B8" t="s">
        <v>82</v>
      </c>
      <c r="E8" t="s">
        <v>83</v>
      </c>
    </row>
    <row r="9" spans="2:6" x14ac:dyDescent="0.35">
      <c r="E9" t="s">
        <v>84</v>
      </c>
      <c r="F9" t="s">
        <v>85</v>
      </c>
    </row>
    <row r="10" spans="2:6" x14ac:dyDescent="0.35">
      <c r="E10" t="s">
        <v>86</v>
      </c>
      <c r="F10" t="s">
        <v>103</v>
      </c>
    </row>
    <row r="11" spans="2:6" x14ac:dyDescent="0.35">
      <c r="E11" t="s">
        <v>87</v>
      </c>
      <c r="F11" t="s">
        <v>88</v>
      </c>
    </row>
    <row r="12" spans="2:6" x14ac:dyDescent="0.35">
      <c r="E12" t="s">
        <v>89</v>
      </c>
      <c r="F12" t="s">
        <v>90</v>
      </c>
    </row>
    <row r="13" spans="2:6" x14ac:dyDescent="0.35">
      <c r="E13" t="s">
        <v>91</v>
      </c>
      <c r="F13" t="s">
        <v>92</v>
      </c>
    </row>
    <row r="15" spans="2:6" x14ac:dyDescent="0.35">
      <c r="B15" t="s">
        <v>93</v>
      </c>
      <c r="E15" t="s">
        <v>94</v>
      </c>
      <c r="F15" t="s">
        <v>95</v>
      </c>
    </row>
    <row r="16" spans="2:6" x14ac:dyDescent="0.35">
      <c r="E16" t="s">
        <v>96</v>
      </c>
      <c r="F16" t="s">
        <v>97</v>
      </c>
    </row>
    <row r="18" spans="2:6" x14ac:dyDescent="0.35">
      <c r="B18" t="s">
        <v>98</v>
      </c>
      <c r="E18" t="s">
        <v>99</v>
      </c>
      <c r="F18" t="s">
        <v>101</v>
      </c>
    </row>
    <row r="19" spans="2:6" x14ac:dyDescent="0.35">
      <c r="E19" t="s">
        <v>78</v>
      </c>
      <c r="F19" t="s">
        <v>79</v>
      </c>
    </row>
    <row r="20" spans="2:6" x14ac:dyDescent="0.35">
      <c r="E20" t="s">
        <v>80</v>
      </c>
      <c r="F20" t="s">
        <v>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W109"/>
  <sheetViews>
    <sheetView tabSelected="1" zoomScaleNormal="100" workbookViewId="0">
      <selection activeCell="T26" sqref="S26:T26"/>
    </sheetView>
  </sheetViews>
  <sheetFormatPr defaultRowHeight="14.5" x14ac:dyDescent="0.35"/>
  <cols>
    <col min="1" max="1" width="13.08984375" customWidth="1"/>
    <col min="2" max="2" width="19.08984375" bestFit="1" customWidth="1"/>
    <col min="3" max="7" width="13.453125" customWidth="1"/>
    <col min="8" max="9" width="14.453125" customWidth="1"/>
    <col min="10" max="11" width="15.08984375" customWidth="1"/>
    <col min="12" max="13" width="14.453125" customWidth="1"/>
    <col min="14" max="14" width="14.54296875" customWidth="1"/>
    <col min="15" max="27" width="14.81640625" customWidth="1"/>
    <col min="28" max="28" width="15.6328125" bestFit="1" customWidth="1"/>
    <col min="29" max="46" width="12.08984375" customWidth="1"/>
    <col min="49" max="49" width="11" bestFit="1" customWidth="1"/>
  </cols>
  <sheetData>
    <row r="1" spans="1:28" ht="26" x14ac:dyDescent="0.6">
      <c r="A1" s="291" t="s">
        <v>280</v>
      </c>
    </row>
    <row r="3" spans="1:28" x14ac:dyDescent="0.35">
      <c r="A3" s="670" t="s">
        <v>38</v>
      </c>
      <c r="B3" s="670"/>
      <c r="N3" s="318"/>
    </row>
    <row r="4" spans="1:28" ht="15" thickBot="1" x14ac:dyDescent="0.4">
      <c r="A4" s="670"/>
      <c r="B4" s="670"/>
      <c r="C4" s="104" t="s">
        <v>110</v>
      </c>
      <c r="D4" s="385" t="s">
        <v>110</v>
      </c>
      <c r="E4" s="385" t="s">
        <v>110</v>
      </c>
      <c r="F4" s="385" t="s">
        <v>110</v>
      </c>
      <c r="G4" s="385" t="s">
        <v>110</v>
      </c>
      <c r="H4" s="385" t="s">
        <v>110</v>
      </c>
      <c r="I4" s="385" t="s">
        <v>110</v>
      </c>
      <c r="J4" s="385" t="s">
        <v>110</v>
      </c>
      <c r="K4" s="385" t="s">
        <v>110</v>
      </c>
      <c r="L4" s="385" t="s">
        <v>110</v>
      </c>
      <c r="M4" s="164" t="s">
        <v>110</v>
      </c>
      <c r="N4" s="164" t="s">
        <v>110</v>
      </c>
      <c r="O4" s="164" t="s">
        <v>110</v>
      </c>
      <c r="P4" s="164" t="s">
        <v>110</v>
      </c>
      <c r="Q4" s="164" t="s">
        <v>110</v>
      </c>
      <c r="R4" s="164" t="s">
        <v>110</v>
      </c>
      <c r="S4" s="164" t="s">
        <v>110</v>
      </c>
      <c r="T4" s="164" t="s">
        <v>110</v>
      </c>
      <c r="U4" s="164" t="s">
        <v>110</v>
      </c>
      <c r="V4" s="164" t="s">
        <v>110</v>
      </c>
      <c r="W4" s="164" t="s">
        <v>110</v>
      </c>
      <c r="X4" s="164" t="s">
        <v>110</v>
      </c>
      <c r="Y4" s="164" t="s">
        <v>110</v>
      </c>
      <c r="Z4" s="164" t="s">
        <v>110</v>
      </c>
      <c r="AA4" s="164" t="s">
        <v>110</v>
      </c>
    </row>
    <row r="5" spans="1:28" ht="15" thickBot="1" x14ac:dyDescent="0.4">
      <c r="B5" s="159" t="s">
        <v>35</v>
      </c>
      <c r="C5" s="156">
        <v>44562</v>
      </c>
      <c r="D5" s="156">
        <v>44593</v>
      </c>
      <c r="E5" s="156">
        <v>44621</v>
      </c>
      <c r="F5" s="156">
        <v>44652</v>
      </c>
      <c r="G5" s="156">
        <v>44682</v>
      </c>
      <c r="H5" s="156">
        <v>44713</v>
      </c>
      <c r="I5" s="156">
        <v>44743</v>
      </c>
      <c r="J5" s="156">
        <v>44774</v>
      </c>
      <c r="K5" s="156">
        <v>44805</v>
      </c>
      <c r="L5" s="156">
        <v>44835</v>
      </c>
      <c r="M5" s="156">
        <v>44866</v>
      </c>
      <c r="N5" s="156">
        <v>44896</v>
      </c>
      <c r="O5" s="156">
        <v>44927</v>
      </c>
      <c r="P5" s="156">
        <v>44958</v>
      </c>
      <c r="Q5" s="156">
        <v>44986</v>
      </c>
      <c r="R5" s="156">
        <v>45017</v>
      </c>
      <c r="S5" s="156">
        <v>45047</v>
      </c>
      <c r="T5" s="156">
        <v>45078</v>
      </c>
      <c r="U5" s="617">
        <v>45108</v>
      </c>
      <c r="V5" s="156">
        <v>45139</v>
      </c>
      <c r="W5" s="156">
        <v>45170</v>
      </c>
      <c r="X5" s="156">
        <v>45200</v>
      </c>
      <c r="Y5" s="156">
        <v>45231</v>
      </c>
      <c r="Z5" s="156">
        <v>45261</v>
      </c>
      <c r="AA5" s="156">
        <v>45292</v>
      </c>
    </row>
    <row r="6" spans="1:28" x14ac:dyDescent="0.35">
      <c r="B6" s="60" t="s">
        <v>29</v>
      </c>
      <c r="C6" s="48">
        <f t="shared" ref="C6:R10" si="0">IF(C$4="X",C14+C22,0)</f>
        <v>632.76454721662094</v>
      </c>
      <c r="D6" s="48">
        <f t="shared" si="0"/>
        <v>5779.309136921036</v>
      </c>
      <c r="E6" s="48">
        <f t="shared" si="0"/>
        <v>19019.452361340947</v>
      </c>
      <c r="F6" s="48">
        <f t="shared" si="0"/>
        <v>32896.117710855266</v>
      </c>
      <c r="G6" s="48">
        <f t="shared" si="0"/>
        <v>60899.459499469158</v>
      </c>
      <c r="H6" s="48">
        <f t="shared" si="0"/>
        <v>274622.38955287111</v>
      </c>
      <c r="I6" s="48">
        <f t="shared" si="0"/>
        <v>664887.75087621436</v>
      </c>
      <c r="J6" s="48">
        <f t="shared" si="0"/>
        <v>1140531.5022970675</v>
      </c>
      <c r="K6" s="48">
        <f t="shared" si="0"/>
        <v>1427749.0480710906</v>
      </c>
      <c r="L6" s="48">
        <f t="shared" si="0"/>
        <v>1492325.0121062428</v>
      </c>
      <c r="M6" s="48">
        <f t="shared" si="0"/>
        <v>1587427.3684421871</v>
      </c>
      <c r="N6" s="48">
        <f t="shared" si="0"/>
        <v>1772528.3344090148</v>
      </c>
      <c r="O6" s="48">
        <f t="shared" si="0"/>
        <v>1981655.8860536595</v>
      </c>
      <c r="P6" s="48">
        <f t="shared" si="0"/>
        <v>2159296.8276496269</v>
      </c>
      <c r="Q6" s="48">
        <f t="shared" si="0"/>
        <v>2303152.1533973492</v>
      </c>
      <c r="R6" s="48">
        <f t="shared" si="0"/>
        <v>2397767.6805538526</v>
      </c>
      <c r="S6" s="48">
        <f t="shared" ref="S6:AA6" si="1">IF(S$4="X",S14+S22,0)</f>
        <v>2526176.8736641156</v>
      </c>
      <c r="T6" s="48">
        <f t="shared" si="1"/>
        <v>3170179.7506396882</v>
      </c>
      <c r="U6" s="618">
        <f t="shared" si="1"/>
        <v>3688021.6571923108</v>
      </c>
      <c r="V6" s="48">
        <f t="shared" si="1"/>
        <v>4182170.3689719052</v>
      </c>
      <c r="W6" s="48">
        <f t="shared" si="1"/>
        <v>4440942.0662074108</v>
      </c>
      <c r="X6" s="48">
        <f t="shared" si="1"/>
        <v>4504969.1733337454</v>
      </c>
      <c r="Y6" s="48">
        <f t="shared" si="1"/>
        <v>4590859.1556532364</v>
      </c>
      <c r="Z6" s="48">
        <f t="shared" si="1"/>
        <v>4724248.7612503571</v>
      </c>
      <c r="AA6" s="48">
        <f t="shared" si="1"/>
        <v>4858380.3247872218</v>
      </c>
    </row>
    <row r="7" spans="1:28" x14ac:dyDescent="0.35">
      <c r="B7" s="53" t="s">
        <v>30</v>
      </c>
      <c r="C7" s="48">
        <f t="shared" si="0"/>
        <v>0</v>
      </c>
      <c r="D7" s="48">
        <f t="shared" ref="D7:AA10" si="2">IF(D$4="X",D15+D23,0)</f>
        <v>1264.6609475398109</v>
      </c>
      <c r="E7" s="48">
        <f t="shared" si="2"/>
        <v>5885.2189218921003</v>
      </c>
      <c r="F7" s="48">
        <f t="shared" si="2"/>
        <v>28214.264669486092</v>
      </c>
      <c r="G7" s="48">
        <f t="shared" si="2"/>
        <v>81796.815967092189</v>
      </c>
      <c r="H7" s="48">
        <f t="shared" si="2"/>
        <v>185123.95495961048</v>
      </c>
      <c r="I7" s="48">
        <f t="shared" si="2"/>
        <v>341245.95121878391</v>
      </c>
      <c r="J7" s="48">
        <f t="shared" si="2"/>
        <v>488364.61767089972</v>
      </c>
      <c r="K7" s="48">
        <f t="shared" si="2"/>
        <v>627017.67150914599</v>
      </c>
      <c r="L7" s="48">
        <f t="shared" si="2"/>
        <v>716581.34346697154</v>
      </c>
      <c r="M7" s="48">
        <f t="shared" si="2"/>
        <v>789112.75190158864</v>
      </c>
      <c r="N7" s="48">
        <f t="shared" si="2"/>
        <v>889199.69413518126</v>
      </c>
      <c r="O7" s="48">
        <f t="shared" si="2"/>
        <v>1007797.5787799105</v>
      </c>
      <c r="P7" s="48">
        <f t="shared" si="2"/>
        <v>1100778.1646504581</v>
      </c>
      <c r="Q7" s="48">
        <f t="shared" si="2"/>
        <v>1202308.3638846285</v>
      </c>
      <c r="R7" s="48">
        <f t="shared" si="2"/>
        <v>1310311.5160595193</v>
      </c>
      <c r="S7" s="48">
        <f t="shared" si="2"/>
        <v>1454166.0309364565</v>
      </c>
      <c r="T7" s="48">
        <f t="shared" si="2"/>
        <v>1643048.4023851247</v>
      </c>
      <c r="U7" s="618">
        <f t="shared" si="2"/>
        <v>1739277.2867419743</v>
      </c>
      <c r="V7" s="48">
        <f t="shared" si="2"/>
        <v>1814323.6267924774</v>
      </c>
      <c r="W7" s="48">
        <f t="shared" si="2"/>
        <v>1900246.0087547801</v>
      </c>
      <c r="X7" s="48">
        <f t="shared" si="2"/>
        <v>1963401.5988910925</v>
      </c>
      <c r="Y7" s="48">
        <f t="shared" si="2"/>
        <v>2010316.2641243075</v>
      </c>
      <c r="Z7" s="48">
        <f t="shared" si="2"/>
        <v>2054249.6805393472</v>
      </c>
      <c r="AA7" s="48">
        <f t="shared" si="2"/>
        <v>2100760.1339440206</v>
      </c>
    </row>
    <row r="8" spans="1:28" x14ac:dyDescent="0.35">
      <c r="B8" s="53" t="s">
        <v>31</v>
      </c>
      <c r="C8" s="48">
        <f t="shared" si="0"/>
        <v>0</v>
      </c>
      <c r="D8" s="48">
        <f t="shared" si="2"/>
        <v>1253.4236033278123</v>
      </c>
      <c r="E8" s="48">
        <f t="shared" si="2"/>
        <v>5560.8047336616601</v>
      </c>
      <c r="F8" s="48">
        <f t="shared" si="2"/>
        <v>13061.702246392044</v>
      </c>
      <c r="G8" s="48">
        <f t="shared" si="2"/>
        <v>30368.539069588136</v>
      </c>
      <c r="H8" s="48">
        <f t="shared" si="2"/>
        <v>100764.97525364335</v>
      </c>
      <c r="I8" s="48">
        <f t="shared" si="2"/>
        <v>214129.44214859995</v>
      </c>
      <c r="J8" s="48">
        <f t="shared" si="2"/>
        <v>325031.02316054556</v>
      </c>
      <c r="K8" s="48">
        <f t="shared" si="2"/>
        <v>438377.82954053144</v>
      </c>
      <c r="L8" s="48">
        <f t="shared" si="2"/>
        <v>523932.17873598263</v>
      </c>
      <c r="M8" s="48">
        <f t="shared" si="2"/>
        <v>635504.78121767892</v>
      </c>
      <c r="N8" s="48">
        <f t="shared" si="2"/>
        <v>822552.04678351595</v>
      </c>
      <c r="O8" s="48">
        <f t="shared" si="2"/>
        <v>1064268.0266597092</v>
      </c>
      <c r="P8" s="48">
        <f t="shared" si="2"/>
        <v>1263253.6896179137</v>
      </c>
      <c r="Q8" s="48">
        <f t="shared" si="2"/>
        <v>1466269.1909697542</v>
      </c>
      <c r="R8" s="48">
        <f t="shared" si="2"/>
        <v>1655923.7835454338</v>
      </c>
      <c r="S8" s="48">
        <f t="shared" si="2"/>
        <v>1908854.3384514546</v>
      </c>
      <c r="T8" s="48">
        <f t="shared" si="2"/>
        <v>2555953.0292843827</v>
      </c>
      <c r="U8" s="618">
        <f t="shared" si="2"/>
        <v>3228455.9471853822</v>
      </c>
      <c r="V8" s="48">
        <f t="shared" si="2"/>
        <v>3851698.4468642827</v>
      </c>
      <c r="W8" s="48">
        <f t="shared" si="2"/>
        <v>4263320.85712648</v>
      </c>
      <c r="X8" s="48">
        <f t="shared" si="2"/>
        <v>4452912.4337038975</v>
      </c>
      <c r="Y8" s="48">
        <f t="shared" si="2"/>
        <v>4630822.3973460104</v>
      </c>
      <c r="Z8" s="48">
        <f t="shared" si="2"/>
        <v>4836053.7349978061</v>
      </c>
      <c r="AA8" s="48">
        <f t="shared" si="2"/>
        <v>5048808.6493752496</v>
      </c>
    </row>
    <row r="9" spans="1:28" x14ac:dyDescent="0.35">
      <c r="B9" s="53" t="s">
        <v>32</v>
      </c>
      <c r="C9" s="48">
        <f t="shared" si="0"/>
        <v>0</v>
      </c>
      <c r="D9" s="48">
        <f t="shared" si="2"/>
        <v>428.43525576263772</v>
      </c>
      <c r="E9" s="48">
        <f t="shared" si="2"/>
        <v>1535.5601861045589</v>
      </c>
      <c r="F9" s="48">
        <f t="shared" si="2"/>
        <v>3544.1139690049044</v>
      </c>
      <c r="G9" s="48">
        <f t="shared" si="2"/>
        <v>8192.7892668826335</v>
      </c>
      <c r="H9" s="48">
        <f t="shared" si="2"/>
        <v>43751.901674536799</v>
      </c>
      <c r="I9" s="48">
        <f t="shared" si="2"/>
        <v>122033.57166777688</v>
      </c>
      <c r="J9" s="48">
        <f t="shared" si="2"/>
        <v>190553.35200851323</v>
      </c>
      <c r="K9" s="48">
        <f t="shared" si="2"/>
        <v>238338.63442597637</v>
      </c>
      <c r="L9" s="48">
        <f t="shared" si="2"/>
        <v>257812.13479982462</v>
      </c>
      <c r="M9" s="48">
        <f t="shared" si="2"/>
        <v>278801.7623438841</v>
      </c>
      <c r="N9" s="48">
        <f t="shared" si="2"/>
        <v>322119.22509466874</v>
      </c>
      <c r="O9" s="48">
        <f t="shared" si="2"/>
        <v>386564.53450238204</v>
      </c>
      <c r="P9" s="48">
        <f t="shared" si="2"/>
        <v>440230.16878594953</v>
      </c>
      <c r="Q9" s="48">
        <f t="shared" si="2"/>
        <v>495812.71646183886</v>
      </c>
      <c r="R9" s="48">
        <f t="shared" si="2"/>
        <v>551117.52903772006</v>
      </c>
      <c r="S9" s="48">
        <f t="shared" si="2"/>
        <v>634367.63293320872</v>
      </c>
      <c r="T9" s="48">
        <f t="shared" si="2"/>
        <v>897465.69503964961</v>
      </c>
      <c r="U9" s="618">
        <f t="shared" si="2"/>
        <v>1133579.9962466497</v>
      </c>
      <c r="V9" s="48">
        <f t="shared" si="2"/>
        <v>1361974.8472679383</v>
      </c>
      <c r="W9" s="48">
        <f t="shared" si="2"/>
        <v>1494020.9986161008</v>
      </c>
      <c r="X9" s="48">
        <f t="shared" si="2"/>
        <v>1543393.6309743819</v>
      </c>
      <c r="Y9" s="48">
        <f t="shared" si="2"/>
        <v>1589553.657148326</v>
      </c>
      <c r="Z9" s="48">
        <f t="shared" si="2"/>
        <v>1641362.2140108612</v>
      </c>
      <c r="AA9" s="48">
        <f t="shared" si="2"/>
        <v>1696205.3940156328</v>
      </c>
    </row>
    <row r="10" spans="1:28" ht="15" thickBot="1" x14ac:dyDescent="0.4">
      <c r="B10" s="30" t="s">
        <v>33</v>
      </c>
      <c r="C10" s="151">
        <f t="shared" si="0"/>
        <v>0</v>
      </c>
      <c r="D10" s="151">
        <f t="shared" si="2"/>
        <v>0</v>
      </c>
      <c r="E10" s="151">
        <f t="shared" si="2"/>
        <v>479.96519120620007</v>
      </c>
      <c r="F10" s="151">
        <f t="shared" si="2"/>
        <v>1355.2196114586498</v>
      </c>
      <c r="G10" s="151">
        <f t="shared" si="2"/>
        <v>2553.5328317190306</v>
      </c>
      <c r="H10" s="151">
        <f t="shared" si="2"/>
        <v>6687.5392497362109</v>
      </c>
      <c r="I10" s="151">
        <f t="shared" si="2"/>
        <v>16731.967192720469</v>
      </c>
      <c r="J10" s="151">
        <f t="shared" si="2"/>
        <v>27999.281548575833</v>
      </c>
      <c r="K10" s="151">
        <f t="shared" si="2"/>
        <v>36978.772212565076</v>
      </c>
      <c r="L10" s="151">
        <f t="shared" si="2"/>
        <v>40470.2048695911</v>
      </c>
      <c r="M10" s="151">
        <f t="shared" si="2"/>
        <v>43719.73345931185</v>
      </c>
      <c r="N10" s="151">
        <f t="shared" si="2"/>
        <v>49795.352019853402</v>
      </c>
      <c r="O10" s="151">
        <f t="shared" si="2"/>
        <v>58216.895361140414</v>
      </c>
      <c r="P10" s="151">
        <f t="shared" si="2"/>
        <v>65250.296113569937</v>
      </c>
      <c r="Q10" s="151">
        <f t="shared" si="2"/>
        <v>72913.201719955279</v>
      </c>
      <c r="R10" s="151">
        <f t="shared" si="2"/>
        <v>80920.274713257619</v>
      </c>
      <c r="S10" s="151">
        <f t="shared" si="2"/>
        <v>96491.008794852023</v>
      </c>
      <c r="T10" s="151">
        <f t="shared" si="2"/>
        <v>155591.08767172581</v>
      </c>
      <c r="U10" s="619">
        <f t="shared" si="2"/>
        <v>213461.35924178819</v>
      </c>
      <c r="V10" s="151">
        <f t="shared" si="2"/>
        <v>274891.73127608706</v>
      </c>
      <c r="W10" s="151">
        <f t="shared" si="2"/>
        <v>308433.83836406062</v>
      </c>
      <c r="X10" s="151">
        <f t="shared" si="2"/>
        <v>316738.04732744314</v>
      </c>
      <c r="Y10" s="151">
        <f t="shared" si="2"/>
        <v>323515.80742512201</v>
      </c>
      <c r="Z10" s="151">
        <f t="shared" si="2"/>
        <v>330438.0125453553</v>
      </c>
      <c r="AA10" s="151">
        <f t="shared" si="2"/>
        <v>337554.7231127682</v>
      </c>
      <c r="AB10" s="347" t="s">
        <v>215</v>
      </c>
    </row>
    <row r="11" spans="1:28" ht="15" thickBot="1" x14ac:dyDescent="0.4">
      <c r="A11" s="1"/>
      <c r="B11" s="54" t="s">
        <v>34</v>
      </c>
      <c r="C11" s="152">
        <f>SUM(C6:C10)</f>
        <v>632.76454721662094</v>
      </c>
      <c r="D11" s="153">
        <f t="shared" ref="D11:AA11" si="3">SUM(D6:D10)</f>
        <v>8725.8289435512961</v>
      </c>
      <c r="E11" s="153">
        <f t="shared" si="3"/>
        <v>32481.001394205468</v>
      </c>
      <c r="F11" s="153">
        <f t="shared" si="3"/>
        <v>79071.418207196955</v>
      </c>
      <c r="G11" s="153">
        <f t="shared" si="3"/>
        <v>183811.13663475116</v>
      </c>
      <c r="H11" s="153">
        <f t="shared" si="3"/>
        <v>610950.76069039793</v>
      </c>
      <c r="I11" s="153">
        <f t="shared" si="3"/>
        <v>1359028.6831040955</v>
      </c>
      <c r="J11" s="153">
        <f t="shared" si="3"/>
        <v>2172479.776685602</v>
      </c>
      <c r="K11" s="153">
        <f t="shared" si="3"/>
        <v>2768461.9557593092</v>
      </c>
      <c r="L11" s="153">
        <f t="shared" si="3"/>
        <v>3031120.8739786129</v>
      </c>
      <c r="M11" s="153">
        <f t="shared" si="3"/>
        <v>3334566.3973646504</v>
      </c>
      <c r="N11" s="153">
        <f t="shared" si="3"/>
        <v>3856194.6524422341</v>
      </c>
      <c r="O11" s="153">
        <f t="shared" si="3"/>
        <v>4498502.9213568019</v>
      </c>
      <c r="P11" s="576">
        <f t="shared" si="3"/>
        <v>5028809.1468175184</v>
      </c>
      <c r="Q11" s="576">
        <f t="shared" si="3"/>
        <v>5540455.6264335262</v>
      </c>
      <c r="R11" s="153">
        <f t="shared" si="3"/>
        <v>5996040.7839097828</v>
      </c>
      <c r="S11" s="153">
        <f t="shared" si="3"/>
        <v>6620055.8847800866</v>
      </c>
      <c r="T11" s="153">
        <f t="shared" si="3"/>
        <v>8422237.9650205709</v>
      </c>
      <c r="U11" s="576">
        <f t="shared" si="3"/>
        <v>10002796.246608103</v>
      </c>
      <c r="V11" s="153">
        <f t="shared" si="3"/>
        <v>11485059.021172691</v>
      </c>
      <c r="W11" s="153">
        <f t="shared" si="3"/>
        <v>12406963.769068833</v>
      </c>
      <c r="X11" s="153">
        <f t="shared" si="3"/>
        <v>12781414.884230562</v>
      </c>
      <c r="Y11" s="153">
        <f t="shared" si="3"/>
        <v>13145067.281697003</v>
      </c>
      <c r="Z11" s="153">
        <f t="shared" si="3"/>
        <v>13586352.403343726</v>
      </c>
      <c r="AA11" s="153">
        <f t="shared" si="3"/>
        <v>14041709.225234892</v>
      </c>
      <c r="AB11" s="350">
        <f>AB93</f>
        <v>14041709.225234896</v>
      </c>
    </row>
    <row r="12" spans="1:28" s="334" customFormat="1" ht="15" thickBot="1" x14ac:dyDescent="0.4">
      <c r="B12" s="335" t="s">
        <v>189</v>
      </c>
      <c r="C12" s="351">
        <f>IF(C4="x",' 1M - RES'!C62+'2M - SGS'!C74+'3M - LGS'!C74+'4M - SPS'!C74+'11M - LPS'!C74+' LI 1M - RES'!C62+'LI 2M - SGS'!C74+'LI 3M - LGS'!C74+'LI 4M - SPS'!C74+'LI 11M - LPS'!C74+'Biz DRENE'!C82+'Biz DRENE'!C83+'Biz DRENE'!C84+'Biz DRENE'!C85,0)</f>
        <v>632.76454721662094</v>
      </c>
      <c r="D12" s="351">
        <f>IF(D4="x",' 1M - RES'!D62+'2M - SGS'!D74+'3M - LGS'!D74+'4M - SPS'!D74+'11M - LPS'!D74+' LI 1M - RES'!D62+'LI 2M - SGS'!D74+'LI 3M - LGS'!D74+'LI 4M - SPS'!D74+'LI 11M - LPS'!D74+'Biz DRENE'!D82+'Biz DRENE'!D83+'Biz DRENE'!D84+'Biz DRENE'!D85,0)</f>
        <v>8725.8289435512961</v>
      </c>
      <c r="E12" s="351">
        <f>IF(E4="x",' 1M - RES'!E62+'2M - SGS'!E74+'3M - LGS'!E74+'4M - SPS'!E74+'11M - LPS'!E74+' LI 1M - RES'!E62+'LI 2M - SGS'!E74+'LI 3M - LGS'!E74+'LI 4M - SPS'!E74+'LI 11M - LPS'!E74+'Biz DRENE'!E82+'Biz DRENE'!E83+'Biz DRENE'!E84+'Biz DRENE'!E85,0)</f>
        <v>32481.001394205465</v>
      </c>
      <c r="F12" s="351">
        <f>IF(F4="x",' 1M - RES'!F62+'2M - SGS'!F74+'3M - LGS'!F74+'4M - SPS'!F74+'11M - LPS'!F74+' LI 1M - RES'!F62+'LI 2M - SGS'!F74+'LI 3M - LGS'!F74+'LI 4M - SPS'!F74+'LI 11M - LPS'!F74+'Biz DRENE'!F82+'Biz DRENE'!F83+'Biz DRENE'!F84+'Biz DRENE'!F85,0)</f>
        <v>79071.418207196955</v>
      </c>
      <c r="G12" s="351">
        <f>IF(G4="x",' 1M - RES'!G62+'2M - SGS'!G74+'3M - LGS'!G74+'4M - SPS'!G74+'11M - LPS'!G74+' LI 1M - RES'!G62+'LI 2M - SGS'!G74+'LI 3M - LGS'!G74+'LI 4M - SPS'!G74+'LI 11M - LPS'!G74+'Biz DRENE'!G82+'Biz DRENE'!G83+'Biz DRENE'!G84+'Biz DRENE'!G85,0)</f>
        <v>183811.13663475114</v>
      </c>
      <c r="H12" s="351">
        <f>IF(H4="x",' 1M - RES'!H62+'2M - SGS'!H74+'3M - LGS'!H74+'4M - SPS'!H74+'11M - LPS'!H74+' LI 1M - RES'!H62+'LI 2M - SGS'!H74+'LI 3M - LGS'!H74+'LI 4M - SPS'!H74+'LI 11M - LPS'!H74+'Biz DRENE'!H82+'Biz DRENE'!H83+'Biz DRENE'!H84+'Biz DRENE'!H85,0)</f>
        <v>610950.76069039793</v>
      </c>
      <c r="I12" s="351">
        <f>IF(I4="x",' 1M - RES'!I62+'2M - SGS'!I74+'3M - LGS'!I74+'4M - SPS'!I74+'11M - LPS'!I74+' LI 1M - RES'!I62+'LI 2M - SGS'!I74+'LI 3M - LGS'!I74+'LI 4M - SPS'!I74+'LI 11M - LPS'!I74+'Biz DRENE'!I82+'Biz DRENE'!I83+'Biz DRENE'!I84+'Biz DRENE'!I85,0)</f>
        <v>1359028.6831040953</v>
      </c>
      <c r="J12" s="351">
        <f>IF(J4="x",' 1M - RES'!J62+'2M - SGS'!J74+'3M - LGS'!J74+'4M - SPS'!J74+'11M - LPS'!J74+' LI 1M - RES'!J62+'LI 2M - SGS'!J74+'LI 3M - LGS'!J74+'LI 4M - SPS'!J74+'LI 11M - LPS'!J74+'Biz DRENE'!J82+'Biz DRENE'!J83+'Biz DRENE'!J84+'Biz DRENE'!J85,0)</f>
        <v>2172479.7766856016</v>
      </c>
      <c r="K12" s="351">
        <f>IF(K4="x",' 1M - RES'!K62+'2M - SGS'!K74+'3M - LGS'!K74+'4M - SPS'!K74+'11M - LPS'!K74+' LI 1M - RES'!K62+'LI 2M - SGS'!K74+'LI 3M - LGS'!K74+'LI 4M - SPS'!K74+'LI 11M - LPS'!K74+'Biz DRENE'!K82+'Biz DRENE'!K83+'Biz DRENE'!K84+'Biz DRENE'!K85,0)</f>
        <v>2768461.9557593092</v>
      </c>
      <c r="L12" s="351">
        <f>IF(L4="x",' 1M - RES'!L62+'2M - SGS'!L74+'3M - LGS'!L74+'4M - SPS'!L74+'11M - LPS'!L74+' LI 1M - RES'!L62+'LI 2M - SGS'!L74+'LI 3M - LGS'!L74+'LI 4M - SPS'!L74+'LI 11M - LPS'!L74+'Biz DRENE'!L82+'Biz DRENE'!L83+'Biz DRENE'!L84+'Biz DRENE'!L85,0)</f>
        <v>3031120.8739786129</v>
      </c>
      <c r="M12" s="351">
        <f>IF(M4="x",' 1M - RES'!M62+'2M - SGS'!M74+'3M - LGS'!M74+'4M - SPS'!M74+'11M - LPS'!M74+' LI 1M - RES'!M62+'LI 2M - SGS'!M74+'LI 3M - LGS'!M74+'LI 4M - SPS'!M74+'LI 11M - LPS'!M74+'Biz DRENE'!M82+'Biz DRENE'!M83+'Biz DRENE'!M84+'Biz DRENE'!M85,0)</f>
        <v>3334566.3973646504</v>
      </c>
      <c r="N12" s="351">
        <f>IF(N4="x",' 1M - RES'!N62+'2M - SGS'!N74+'3M - LGS'!N74+'4M - SPS'!N74+'11M - LPS'!N74+' LI 1M - RES'!N62+'LI 2M - SGS'!N74+'LI 3M - LGS'!N74+'LI 4M - SPS'!N74+'LI 11M - LPS'!N74+'Biz DRENE'!N82+'Biz DRENE'!N83+'Biz DRENE'!N84+'Biz DRENE'!N85,0)</f>
        <v>3856194.6524422336</v>
      </c>
      <c r="O12" s="351">
        <f>IF(O4="x",' 1M - RES'!O62+'2M - SGS'!O74+'3M - LGS'!O74+'4M - SPS'!O74+'11M - LPS'!O74+' LI 1M - RES'!O62+'LI 2M - SGS'!O74+'LI 3M - LGS'!O74+'LI 4M - SPS'!O74+'LI 11M - LPS'!O74+'Biz DRENE'!O82+'Biz DRENE'!O83+'Biz DRENE'!O84+'Biz DRENE'!O85,0)</f>
        <v>4498502.9213568028</v>
      </c>
      <c r="P12" s="351">
        <f>IF(P4="x",' 1M - RES'!P62+'2M - SGS'!P74+'3M - LGS'!P74+'4M - SPS'!P74+'11M - LPS'!P74+' LI 1M - RES'!P62+'LI 2M - SGS'!P74+'LI 3M - LGS'!P74+'LI 4M - SPS'!P74+'LI 11M - LPS'!P74+'Biz DRENE'!P82+'Biz DRENE'!P83+'Biz DRENE'!P84+'Biz DRENE'!P85,0)</f>
        <v>5028809.1468175203</v>
      </c>
      <c r="Q12" s="351">
        <f>IF(Q4="x",' 1M - RES'!Q62+'2M - SGS'!Q74+'3M - LGS'!Q74+'4M - SPS'!Q74+'11M - LPS'!Q74+' LI 1M - RES'!Q62+'LI 2M - SGS'!Q74+'LI 3M - LGS'!Q74+'LI 4M - SPS'!Q74+'LI 11M - LPS'!Q74+'Biz DRENE'!Q82+'Biz DRENE'!Q83+'Biz DRENE'!Q84+'Biz DRENE'!Q85,0)</f>
        <v>5540455.626433528</v>
      </c>
      <c r="R12" s="351">
        <f>IF(R4="x",' 1M - RES'!R62+'2M - SGS'!R74+'3M - LGS'!R74+'4M - SPS'!R74+'11M - LPS'!R74+' LI 1M - RES'!R62+'LI 2M - SGS'!R74+'LI 3M - LGS'!R74+'LI 4M - SPS'!R74+'LI 11M - LPS'!R74+'Biz DRENE'!R82+'Biz DRENE'!R83+'Biz DRENE'!R84+'Biz DRENE'!R85,0)</f>
        <v>5996040.7839097837</v>
      </c>
      <c r="S12" s="351">
        <f>IF(S4="x",' 1M - RES'!S62+'2M - SGS'!S74+'3M - LGS'!S74+'4M - SPS'!S74+'11M - LPS'!S74+' LI 1M - RES'!S62+'LI 2M - SGS'!S74+'LI 3M - LGS'!S74+'LI 4M - SPS'!S74+'LI 11M - LPS'!S74+'Biz DRENE'!S82+'Biz DRENE'!S83+'Biz DRENE'!S84+'Biz DRENE'!S85,0)</f>
        <v>6620055.8847800875</v>
      </c>
      <c r="T12" s="351">
        <f>IF(T4="x",' 1M - RES'!T62+'2M - SGS'!T74+'3M - LGS'!T74+'4M - SPS'!T74+'11M - LPS'!T74+' LI 1M - RES'!T62+'LI 2M - SGS'!T74+'LI 3M - LGS'!T74+'LI 4M - SPS'!T74+'LI 11M - LPS'!T74+'Biz DRENE'!T82+'Biz DRENE'!T83+'Biz DRENE'!T84+'Biz DRENE'!T85,0)</f>
        <v>8422237.9650205728</v>
      </c>
      <c r="U12" s="620">
        <f>IF(U4="x",' 1M - RES'!U62+'2M - SGS'!U74+'3M - LGS'!U74+'4M - SPS'!U74+'11M - LPS'!U74+' LI 1M - RES'!U62+'LI 2M - SGS'!U74+'LI 3M - LGS'!U74+'LI 4M - SPS'!U74+'LI 11M - LPS'!U74+'Biz DRENE'!U82+'Biz DRENE'!U83+'Biz DRENE'!U84+'Biz DRENE'!U85,0)</f>
        <v>10002796.246608105</v>
      </c>
      <c r="V12" s="351">
        <f>IF(V4="x",' 1M - RES'!V62+'2M - SGS'!V74+'3M - LGS'!V74+'4M - SPS'!V74+'11M - LPS'!V74+' LI 1M - RES'!V62+'LI 2M - SGS'!V74+'LI 3M - LGS'!V74+'LI 4M - SPS'!V74+'LI 11M - LPS'!V74+'Biz DRENE'!V82+'Biz DRENE'!V83+'Biz DRENE'!V84+'Biz DRENE'!V85,0)</f>
        <v>11485059.021172693</v>
      </c>
      <c r="W12" s="351">
        <f>IF(W4="x",' 1M - RES'!W62+'2M - SGS'!W74+'3M - LGS'!W74+'4M - SPS'!W74+'11M - LPS'!W74+' LI 1M - RES'!W62+'LI 2M - SGS'!W74+'LI 3M - LGS'!W74+'LI 4M - SPS'!W74+'LI 11M - LPS'!W74+'Biz DRENE'!W82+'Biz DRENE'!W83+'Biz DRENE'!W84+'Biz DRENE'!W85,0)</f>
        <v>12406963.76906883</v>
      </c>
      <c r="X12" s="351">
        <f>IF(X4="x",' 1M - RES'!X62+'2M - SGS'!X74+'3M - LGS'!X74+'4M - SPS'!X74+'11M - LPS'!X74+' LI 1M - RES'!X62+'LI 2M - SGS'!X74+'LI 3M - LGS'!X74+'LI 4M - SPS'!X74+'LI 11M - LPS'!X74+'Biz DRENE'!X82+'Biz DRENE'!X83+'Biz DRENE'!X84+'Biz DRENE'!X85,0)</f>
        <v>12781414.88423056</v>
      </c>
      <c r="Y12" s="351">
        <f>IF(Y4="x",' 1M - RES'!Y62+'2M - SGS'!Y74+'3M - LGS'!Y74+'4M - SPS'!Y74+'11M - LPS'!Y74+' LI 1M - RES'!Y62+'LI 2M - SGS'!Y74+'LI 3M - LGS'!Y74+'LI 4M - SPS'!Y74+'LI 11M - LPS'!Y74+'Biz DRENE'!Y82+'Biz DRENE'!Y83+'Biz DRENE'!Y84+'Biz DRENE'!Y85,0)</f>
        <v>13145067.281697003</v>
      </c>
      <c r="Z12" s="351">
        <f>IF(Z4="x",' 1M - RES'!Z62+'2M - SGS'!Z74+'3M - LGS'!Z74+'4M - SPS'!Z74+'11M - LPS'!Z74+' LI 1M - RES'!Z62+'LI 2M - SGS'!Z74+'LI 3M - LGS'!Z74+'LI 4M - SPS'!Z74+'LI 11M - LPS'!Z74+'Biz DRENE'!Z82+'Biz DRENE'!Z83+'Biz DRENE'!Z84+'Biz DRENE'!Z85,0)</f>
        <v>13586352.403343728</v>
      </c>
      <c r="AA12" s="351">
        <f>IF(AA4="x",' 1M - RES'!AA62+'2M - SGS'!AA74+'3M - LGS'!AA74+'4M - SPS'!AA74+'11M - LPS'!AA74+' LI 1M - RES'!AA62+'LI 2M - SGS'!AA74+'LI 3M - LGS'!AA74+'LI 4M - SPS'!AA74+'LI 11M - LPS'!AA74+'Biz DRENE'!AA82+'Biz DRENE'!AA83+'Biz DRENE'!AA84+'Biz DRENE'!AA85,0)</f>
        <v>14041709.225234894</v>
      </c>
    </row>
    <row r="13" spans="1:28" ht="15" thickBot="1" x14ac:dyDescent="0.4">
      <c r="B13" s="160" t="s">
        <v>165</v>
      </c>
      <c r="C13" s="144">
        <f t="shared" ref="C13:AA13" si="4">C5</f>
        <v>44562</v>
      </c>
      <c r="D13" s="157">
        <f t="shared" si="4"/>
        <v>44593</v>
      </c>
      <c r="E13" s="157">
        <f t="shared" si="4"/>
        <v>44621</v>
      </c>
      <c r="F13" s="157">
        <f t="shared" si="4"/>
        <v>44652</v>
      </c>
      <c r="G13" s="157">
        <f t="shared" si="4"/>
        <v>44682</v>
      </c>
      <c r="H13" s="157">
        <f t="shared" si="4"/>
        <v>44713</v>
      </c>
      <c r="I13" s="157">
        <f t="shared" si="4"/>
        <v>44743</v>
      </c>
      <c r="J13" s="157">
        <f t="shared" si="4"/>
        <v>44774</v>
      </c>
      <c r="K13" s="157">
        <f t="shared" si="4"/>
        <v>44805</v>
      </c>
      <c r="L13" s="157">
        <f t="shared" si="4"/>
        <v>44835</v>
      </c>
      <c r="M13" s="157">
        <f t="shared" si="4"/>
        <v>44866</v>
      </c>
      <c r="N13" s="157">
        <f t="shared" si="4"/>
        <v>44896</v>
      </c>
      <c r="O13" s="157">
        <f t="shared" si="4"/>
        <v>44927</v>
      </c>
      <c r="P13" s="157">
        <f t="shared" si="4"/>
        <v>44958</v>
      </c>
      <c r="Q13" s="157">
        <f t="shared" si="4"/>
        <v>44986</v>
      </c>
      <c r="R13" s="157">
        <f t="shared" si="4"/>
        <v>45017</v>
      </c>
      <c r="S13" s="157">
        <f t="shared" si="4"/>
        <v>45047</v>
      </c>
      <c r="T13" s="157">
        <f t="shared" si="4"/>
        <v>45078</v>
      </c>
      <c r="U13" s="621">
        <f t="shared" si="4"/>
        <v>45108</v>
      </c>
      <c r="V13" s="157">
        <f t="shared" si="4"/>
        <v>45139</v>
      </c>
      <c r="W13" s="157">
        <f t="shared" si="4"/>
        <v>45170</v>
      </c>
      <c r="X13" s="157">
        <f t="shared" si="4"/>
        <v>45200</v>
      </c>
      <c r="Y13" s="157">
        <f t="shared" si="4"/>
        <v>45231</v>
      </c>
      <c r="Z13" s="157">
        <f t="shared" si="4"/>
        <v>45261</v>
      </c>
      <c r="AA13" s="157">
        <f t="shared" si="4"/>
        <v>45292</v>
      </c>
    </row>
    <row r="14" spans="1:28" x14ac:dyDescent="0.35">
      <c r="B14" s="161" t="s">
        <v>29</v>
      </c>
      <c r="C14" s="47">
        <f>IF(C$4="X",' 1M - RES'!C$62,0)</f>
        <v>632.76454721662094</v>
      </c>
      <c r="D14" s="47">
        <f>IF(D$4="X",' 1M - RES'!D$62,0)</f>
        <v>5737.5422414781387</v>
      </c>
      <c r="E14" s="47">
        <f>IF(E$4="X",' 1M - RES'!E$62,0)</f>
        <v>18573.832692512598</v>
      </c>
      <c r="F14" s="47">
        <f>IF(F$4="X",' 1M - RES'!F$62,0)</f>
        <v>31754.758733380564</v>
      </c>
      <c r="G14" s="47">
        <f>IF(G$4="X",' 1M - RES'!G$62,0)</f>
        <v>58082.085649752553</v>
      </c>
      <c r="H14" s="47">
        <f>IF(H$4="X",' 1M - RES'!H$62,0)</f>
        <v>259398.98000099571</v>
      </c>
      <c r="I14" s="47">
        <f>IF(I$4="X",' 1M - RES'!I$62,0)</f>
        <v>619576.33455311332</v>
      </c>
      <c r="J14" s="47">
        <f>IF(J$4="X",' 1M - RES'!J$62,0)</f>
        <v>1053741.4413179476</v>
      </c>
      <c r="K14" s="47">
        <f>IF(K$4="X",' 1M - RES'!K$62,0)</f>
        <v>1306770.7042071151</v>
      </c>
      <c r="L14" s="47">
        <f>IF(L$4="X",' 1M - RES'!L$62,0)</f>
        <v>1356995.4997942385</v>
      </c>
      <c r="M14" s="47">
        <f>IF(M$4="X",' 1M - RES'!M$62,0)</f>
        <v>1429230.0057602345</v>
      </c>
      <c r="N14" s="47">
        <f>IF(N$4="X",' 1M - RES'!N$62,0)</f>
        <v>1565528.0704566308</v>
      </c>
      <c r="O14" s="47">
        <f>IF(O$4="X",' 1M - RES'!O$62,0)</f>
        <v>1714362.9517305093</v>
      </c>
      <c r="P14" s="47">
        <f>IF(P$4="X",' 1M - RES'!P$62,0)</f>
        <v>1840431.1274242871</v>
      </c>
      <c r="Q14" s="47">
        <f>IF(Q$4="X",' 1M - RES'!Q$62,0)</f>
        <v>1940664.2235891353</v>
      </c>
      <c r="R14" s="47">
        <f>IF(R$4="X",' 1M - RES'!R$62,0)</f>
        <v>2006213.0787126559</v>
      </c>
      <c r="S14" s="47">
        <f>IF(S$4="X",' 1M - RES'!S$62,0)</f>
        <v>2106933.990325137</v>
      </c>
      <c r="T14" s="47">
        <f>IF(T$4="X",' 1M - RES'!T$62,0)</f>
        <v>2658766.5862259651</v>
      </c>
      <c r="U14" s="622">
        <f>IF(U$4="X",' 1M - RES'!U$62,0)</f>
        <v>3084767.660180572</v>
      </c>
      <c r="V14" s="47">
        <f>IF(V$4="X",' 1M - RES'!V$62,0)</f>
        <v>3490216.5096799778</v>
      </c>
      <c r="W14" s="47">
        <f>IF(W$4="X",' 1M - RES'!W$62,0)</f>
        <v>3693506.5901236823</v>
      </c>
      <c r="X14" s="47">
        <f>IF(X$4="X",' 1M - RES'!X$62,0)</f>
        <v>3734639.1031212816</v>
      </c>
      <c r="Y14" s="47">
        <f>IF(Y$4="X",' 1M - RES'!Y$62,0)</f>
        <v>3788210.3416321785</v>
      </c>
      <c r="Z14" s="47">
        <f>IF(Z$4="X",' 1M - RES'!Z$62,0)</f>
        <v>3874270.7984093283</v>
      </c>
      <c r="AA14" s="47">
        <f>IF(AA$4="X",' 1M - RES'!AA$62,0)</f>
        <v>3960869.6574066943</v>
      </c>
    </row>
    <row r="15" spans="1:28" x14ac:dyDescent="0.35">
      <c r="B15" s="162" t="s">
        <v>30</v>
      </c>
      <c r="C15" s="48">
        <f>IF(C$4="X",'2M - SGS'!C74+'Biz DRENE'!C82,0)</f>
        <v>0</v>
      </c>
      <c r="D15" s="48">
        <f>IF(D$4="X",'2M - SGS'!D74+'Biz DRENE'!D82,0)</f>
        <v>1264.6609475398109</v>
      </c>
      <c r="E15" s="48">
        <f>IF(E$4="X",'2M - SGS'!E74+'Biz DRENE'!E82,0)</f>
        <v>5885.2189218921003</v>
      </c>
      <c r="F15" s="48">
        <f>IF(F$4="X",'2M - SGS'!F74+'Biz DRENE'!F82,0)</f>
        <v>27935.888881193914</v>
      </c>
      <c r="G15" s="48">
        <f>IF(G$4="X",'2M - SGS'!G74+'Biz DRENE'!G82,0)</f>
        <v>79710.191223115064</v>
      </c>
      <c r="H15" s="48">
        <f>IF(H$4="X",'2M - SGS'!H74+'Biz DRENE'!H82,0)</f>
        <v>176626.52976010949</v>
      </c>
      <c r="I15" s="48">
        <f>IF(I$4="X",'2M - SGS'!I74+'Biz DRENE'!I82,0)</f>
        <v>319999.72117979574</v>
      </c>
      <c r="J15" s="48">
        <f>IF(J$4="X",'2M - SGS'!J74+'Biz DRENE'!J82,0)</f>
        <v>455158.19941096479</v>
      </c>
      <c r="K15" s="48">
        <f>IF(K$4="X",'2M - SGS'!K74+'Biz DRENE'!K82,0)</f>
        <v>577582.28263127559</v>
      </c>
      <c r="L15" s="48">
        <f>IF(L$4="X",'2M - SGS'!L74+'Biz DRENE'!L82,0)</f>
        <v>651968.09267861419</v>
      </c>
      <c r="M15" s="48">
        <f>IF(M$4="X",'2M - SGS'!M74+'Biz DRENE'!M82,0)</f>
        <v>710444.28853405546</v>
      </c>
      <c r="N15" s="48">
        <f>IF(N$4="X",'2M - SGS'!N74+'Biz DRENE'!N82,0)</f>
        <v>793983.33646223415</v>
      </c>
      <c r="O15" s="48">
        <f>IF(O$4="X",'2M - SGS'!O74+'Biz DRENE'!O82,0)</f>
        <v>894358.51621818834</v>
      </c>
      <c r="P15" s="48">
        <f>IF(P$4="X",'2M - SGS'!P74+'Biz DRENE'!P82,0)</f>
        <v>973159.35586274578</v>
      </c>
      <c r="Q15" s="48">
        <f>IF(Q$4="X",'2M - SGS'!Q74+'Biz DRENE'!Q82,0)</f>
        <v>1059170.0355372245</v>
      </c>
      <c r="R15" s="48">
        <f>IF(R$4="X",'2M - SGS'!R74+'Biz DRENE'!R82,0)</f>
        <v>1150484.7218409821</v>
      </c>
      <c r="S15" s="48">
        <f>IF(S$4="X",'2M - SGS'!S74+'Biz DRENE'!S82,0)</f>
        <v>1272249.9998293861</v>
      </c>
      <c r="T15" s="48">
        <f>IF(T$4="X",'2M - SGS'!T74+'Biz DRENE'!T82,0)</f>
        <v>1434780.4577153353</v>
      </c>
      <c r="U15" s="618">
        <f>IF(U$4="X",'2M - SGS'!U74+'Biz DRENE'!U82,0)</f>
        <v>1509489.4658323363</v>
      </c>
      <c r="V15" s="48">
        <f>IF(V$4="X",'2M - SGS'!V74+'Biz DRENE'!V82,0)</f>
        <v>1567266.7125783199</v>
      </c>
      <c r="W15" s="48">
        <f>IF(W$4="X",'2M - SGS'!W74+'Biz DRENE'!W82,0)</f>
        <v>1634886.4837906014</v>
      </c>
      <c r="X15" s="48">
        <f>IF(X$4="X",'2M - SGS'!X74+'Biz DRENE'!X82,0)</f>
        <v>1684546.5042922469</v>
      </c>
      <c r="Y15" s="48">
        <f>IF(Y$4="X",'2M - SGS'!Y74+'Biz DRENE'!Y82,0)</f>
        <v>1720384.7077966155</v>
      </c>
      <c r="Z15" s="48">
        <f>IF(Z$4="X",'2M - SGS'!Z74+'Biz DRENE'!Z82,0)</f>
        <v>1752857.1382875072</v>
      </c>
      <c r="AA15" s="48">
        <f>IF(AA$4="X",'2M - SGS'!AA74+'Biz DRENE'!AA82,0)</f>
        <v>1787525.2244646309</v>
      </c>
    </row>
    <row r="16" spans="1:28" x14ac:dyDescent="0.35">
      <c r="B16" s="162" t="s">
        <v>31</v>
      </c>
      <c r="C16" s="48">
        <f>IF(C$4="X",'3M - LGS'!C74+'Biz DRENE'!C83,0)</f>
        <v>0</v>
      </c>
      <c r="D16" s="48">
        <f>IF(D$4="X",'3M - LGS'!D74+'Biz DRENE'!D83,0)</f>
        <v>1253.4236033278123</v>
      </c>
      <c r="E16" s="48">
        <f>IF(E$4="X",'3M - LGS'!E74+'Biz DRENE'!E83,0)</f>
        <v>5560.8047336616601</v>
      </c>
      <c r="F16" s="48">
        <f>IF(F$4="X",'3M - LGS'!F74+'Biz DRENE'!F83,0)</f>
        <v>13061.702246392044</v>
      </c>
      <c r="G16" s="48">
        <f>IF(G$4="X",'3M - LGS'!G74+'Biz DRENE'!G83,0)</f>
        <v>30368.539069588136</v>
      </c>
      <c r="H16" s="48">
        <f>IF(H$4="X",'3M - LGS'!H74+'Biz DRENE'!H83,0)</f>
        <v>100531.27385819909</v>
      </c>
      <c r="I16" s="48">
        <f>IF(I$4="X",'3M - LGS'!I74+'Biz DRENE'!I83,0)</f>
        <v>212895.50501339242</v>
      </c>
      <c r="J16" s="48">
        <f>IF(J$4="X",'3M - LGS'!J74+'Biz DRENE'!J83,0)</f>
        <v>322105.29576393479</v>
      </c>
      <c r="K16" s="48">
        <f>IF(K$4="X",'3M - LGS'!K74+'Biz DRENE'!K83,0)</f>
        <v>432894.26296933467</v>
      </c>
      <c r="L16" s="48">
        <f>IF(L$4="X",'3M - LGS'!L74+'Biz DRENE'!L83,0)</f>
        <v>516541.20813987328</v>
      </c>
      <c r="M16" s="48">
        <f>IF(M$4="X",'3M - LGS'!M74+'Biz DRENE'!M83,0)</f>
        <v>626355.78172648593</v>
      </c>
      <c r="N16" s="48">
        <f>IF(N$4="X",'3M - LGS'!N74+'Biz DRENE'!N83,0)</f>
        <v>811321.14435639698</v>
      </c>
      <c r="O16" s="48">
        <f>IF(O$4="X",'3M - LGS'!O74+'Biz DRENE'!O83,0)</f>
        <v>1050690.6608769239</v>
      </c>
      <c r="P16" s="48">
        <f>IF(P$4="X",'3M - LGS'!P74+'Biz DRENE'!P83,0)</f>
        <v>1247853.2565410407</v>
      </c>
      <c r="Q16" s="48">
        <f>IF(Q$4="X",'3M - LGS'!Q74+'Biz DRENE'!Q83,0)</f>
        <v>1448877.4582855022</v>
      </c>
      <c r="R16" s="48">
        <f>IF(R$4="X",'3M - LGS'!R74+'Biz DRENE'!R83,0)</f>
        <v>1636486.0551305404</v>
      </c>
      <c r="S16" s="48">
        <f>IF(S$4="X",'3M - LGS'!S74+'Biz DRENE'!S83,0)</f>
        <v>1886789.1847500338</v>
      </c>
      <c r="T16" s="48">
        <f>IF(T$4="X",'3M - LGS'!T74+'Biz DRENE'!T83,0)</f>
        <v>2529959.0707861548</v>
      </c>
      <c r="U16" s="618">
        <f>IF(U$4="X",'3M - LGS'!U74+'Biz DRENE'!U83,0)</f>
        <v>3198317.5707753291</v>
      </c>
      <c r="V16" s="48">
        <f>IF(V$4="X",'3M - LGS'!V74+'Biz DRENE'!V83,0)</f>
        <v>3818149.6955846203</v>
      </c>
      <c r="W16" s="48">
        <f>IF(W$4="X",'3M - LGS'!W74+'Biz DRENE'!W83,0)</f>
        <v>4226281.1304136794</v>
      </c>
      <c r="X16" s="48">
        <f>IF(X$4="X",'3M - LGS'!X74+'Biz DRENE'!X83,0)</f>
        <v>4413624.9974475652</v>
      </c>
      <c r="Y16" s="48">
        <f>IF(Y$4="X",'3M - LGS'!Y74+'Biz DRENE'!Y83,0)</f>
        <v>4589694.2491940008</v>
      </c>
      <c r="Z16" s="48">
        <f>IF(Z$4="X",'3M - LGS'!Z74+'Biz DRENE'!Z83,0)</f>
        <v>4793000.1338550588</v>
      </c>
      <c r="AA16" s="48">
        <f>IF(AA$4="X",'3M - LGS'!AA74+'Biz DRENE'!AA83,0)</f>
        <v>5003681.0576813752</v>
      </c>
    </row>
    <row r="17" spans="1:40" x14ac:dyDescent="0.35">
      <c r="B17" s="162" t="s">
        <v>32</v>
      </c>
      <c r="C17" s="48">
        <f>IF(C$4="X",'4M - SPS'!C74+'Biz DRENE'!C84,0)</f>
        <v>0</v>
      </c>
      <c r="D17" s="48">
        <f>IF(D$4="X",'4M - SPS'!D74+'Biz DRENE'!D84,0)</f>
        <v>428.43525576263772</v>
      </c>
      <c r="E17" s="48">
        <f>IF(E$4="X",'4M - SPS'!E74+'Biz DRENE'!E84,0)</f>
        <v>1535.5601861045589</v>
      </c>
      <c r="F17" s="48">
        <f>IF(F$4="X",'4M - SPS'!F74+'Biz DRENE'!F84,0)</f>
        <v>3544.1139690049044</v>
      </c>
      <c r="G17" s="48">
        <f>IF(G$4="X",'4M - SPS'!G74+'Biz DRENE'!G84,0)</f>
        <v>8192.7892668826335</v>
      </c>
      <c r="H17" s="48">
        <f>IF(H$4="X",'4M - SPS'!H74+'Biz DRENE'!H84,0)</f>
        <v>43751.901674536799</v>
      </c>
      <c r="I17" s="48">
        <f>IF(I$4="X",'4M - SPS'!I74+'Biz DRENE'!I84,0)</f>
        <v>122033.57166777688</v>
      </c>
      <c r="J17" s="48">
        <f>IF(J$4="X",'4M - SPS'!J74+'Biz DRENE'!J84,0)</f>
        <v>190553.35200851323</v>
      </c>
      <c r="K17" s="48">
        <f>IF(K$4="X",'4M - SPS'!K74+'Biz DRENE'!K84,0)</f>
        <v>238338.63442597637</v>
      </c>
      <c r="L17" s="48">
        <f>IF(L$4="X",'4M - SPS'!L74+'Biz DRENE'!L84,0)</f>
        <v>257812.13479982462</v>
      </c>
      <c r="M17" s="48">
        <f>IF(M$4="X",'4M - SPS'!M74+'Biz DRENE'!M84,0)</f>
        <v>278790.23767764872</v>
      </c>
      <c r="N17" s="48">
        <f>IF(N$4="X",'4M - SPS'!N74+'Biz DRENE'!N84,0)</f>
        <v>322079.20427817752</v>
      </c>
      <c r="O17" s="48">
        <f>IF(O$4="X",'4M - SPS'!O74+'Biz DRENE'!O84,0)</f>
        <v>386486.5992680355</v>
      </c>
      <c r="P17" s="48">
        <f>IF(P$4="X",'4M - SPS'!P74+'Biz DRENE'!P84,0)</f>
        <v>440122.88327398675</v>
      </c>
      <c r="Q17" s="48">
        <f>IF(Q$4="X",'4M - SPS'!Q74+'Biz DRENE'!Q84,0)</f>
        <v>495673.35523943027</v>
      </c>
      <c r="R17" s="48">
        <f>IF(R$4="X",'4M - SPS'!R74+'Biz DRENE'!R84,0)</f>
        <v>550944.82953839516</v>
      </c>
      <c r="S17" s="48">
        <f>IF(S$4="X",'4M - SPS'!S74+'Biz DRENE'!S84,0)</f>
        <v>634152.22019528551</v>
      </c>
      <c r="T17" s="48">
        <f>IF(T$4="X",'4M - SPS'!T74+'Biz DRENE'!T84,0)</f>
        <v>897187.92712342041</v>
      </c>
      <c r="U17" s="618">
        <f>IF(U$4="X",'4M - SPS'!U74+'Biz DRENE'!U84,0)</f>
        <v>1133227.3154144515</v>
      </c>
      <c r="V17" s="48">
        <f>IF(V$4="X",'4M - SPS'!V74+'Biz DRENE'!V84,0)</f>
        <v>1361560.3705067043</v>
      </c>
      <c r="W17" s="48">
        <f>IF(W$4="X",'4M - SPS'!W74+'Biz DRENE'!W84,0)</f>
        <v>1493545.1220449056</v>
      </c>
      <c r="X17" s="48">
        <f>IF(X$4="X",'4M - SPS'!X74+'Biz DRENE'!X84,0)</f>
        <v>1542876.693042309</v>
      </c>
      <c r="Y17" s="48">
        <f>IF(Y$4="X",'4M - SPS'!Y74+'Biz DRENE'!Y84,0)</f>
        <v>1589003.3226052599</v>
      </c>
      <c r="Z17" s="48">
        <f>IF(Z$4="X",'4M - SPS'!Z74+'Biz DRENE'!Z84,0)</f>
        <v>1640778.1596010874</v>
      </c>
      <c r="AA17" s="48">
        <f>IF(AA$4="X",'4M - SPS'!AA74+'Biz DRENE'!AA84,0)</f>
        <v>1695583.4251880038</v>
      </c>
    </row>
    <row r="18" spans="1:40" ht="15" thickBot="1" x14ac:dyDescent="0.4">
      <c r="B18" s="163" t="s">
        <v>33</v>
      </c>
      <c r="C18" s="49">
        <f>IF(C$4="X",'11M - LPS'!C74+'Biz DRENE'!C85,0)</f>
        <v>0</v>
      </c>
      <c r="D18" s="49">
        <f>IF(D$4="X",'11M - LPS'!D74+'Biz DRENE'!D85,0)</f>
        <v>0</v>
      </c>
      <c r="E18" s="49">
        <f>IF(E$4="X",'11M - LPS'!E74+'Biz DRENE'!E85,0)</f>
        <v>479.96519120620007</v>
      </c>
      <c r="F18" s="49">
        <f>IF(F$4="X",'11M - LPS'!F74+'Biz DRENE'!F85,0)</f>
        <v>1355.2196114586498</v>
      </c>
      <c r="G18" s="49">
        <f>IF(G$4="X",'11M - LPS'!G74+'Biz DRENE'!G85,0)</f>
        <v>2553.5328317190306</v>
      </c>
      <c r="H18" s="49">
        <f>IF(H$4="X",'11M - LPS'!H74+'Biz DRENE'!H85,0)</f>
        <v>6687.5392497362109</v>
      </c>
      <c r="I18" s="49">
        <f>IF(I$4="X",'11M - LPS'!I74+'Biz DRENE'!I85,0)</f>
        <v>16731.967192720469</v>
      </c>
      <c r="J18" s="49">
        <f>IF(J$4="X",'11M - LPS'!J74+'Biz DRENE'!J85,0)</f>
        <v>27999.281548575833</v>
      </c>
      <c r="K18" s="49">
        <f>IF(K$4="X",'11M - LPS'!K74+'Biz DRENE'!K85,0)</f>
        <v>36978.772212565076</v>
      </c>
      <c r="L18" s="49">
        <f>IF(L$4="X",'11M - LPS'!L74+'Biz DRENE'!L85,0)</f>
        <v>40470.2048695911</v>
      </c>
      <c r="M18" s="49">
        <f>IF(M$4="X",'11M - LPS'!M74+'Biz DRENE'!M85,0)</f>
        <v>43719.73345931185</v>
      </c>
      <c r="N18" s="49">
        <f>IF(N$4="X",'11M - LPS'!N74+'Biz DRENE'!N85,0)</f>
        <v>49795.352019853402</v>
      </c>
      <c r="O18" s="49">
        <f>IF(O$4="X",'11M - LPS'!O74+'Biz DRENE'!O85,0)</f>
        <v>58216.895361140414</v>
      </c>
      <c r="P18" s="49">
        <f>IF(P$4="X",'11M - LPS'!P74+'Biz DRENE'!P85,0)</f>
        <v>65250.296113569937</v>
      </c>
      <c r="Q18" s="49">
        <f>IF(Q$4="X",'11M - LPS'!Q74+'Biz DRENE'!Q85,0)</f>
        <v>72913.201719955279</v>
      </c>
      <c r="R18" s="49">
        <f>IF(R$4="X",'11M - LPS'!R74+'Biz DRENE'!R85,0)</f>
        <v>80920.274713257619</v>
      </c>
      <c r="S18" s="49">
        <f>IF(S$4="X",'11M - LPS'!S74+'Biz DRENE'!S85,0)</f>
        <v>96491.008794852023</v>
      </c>
      <c r="T18" s="49">
        <f>IF(T$4="X",'11M - LPS'!T74+'Biz DRENE'!T85,0)</f>
        <v>155591.08767172581</v>
      </c>
      <c r="U18" s="623">
        <f>IF(U$4="X",'11M - LPS'!U74+'Biz DRENE'!U85,0)</f>
        <v>213461.35924178819</v>
      </c>
      <c r="V18" s="49">
        <f>IF(V$4="X",'11M - LPS'!V74+'Biz DRENE'!V85,0)</f>
        <v>274891.73127608706</v>
      </c>
      <c r="W18" s="49">
        <f>IF(W$4="X",'11M - LPS'!W74+'Biz DRENE'!W85,0)</f>
        <v>308433.83836406062</v>
      </c>
      <c r="X18" s="49">
        <f>IF(X$4="X",'11M - LPS'!X74+'Biz DRENE'!X85,0)</f>
        <v>316738.04732744314</v>
      </c>
      <c r="Y18" s="49">
        <f>IF(Y$4="X",'11M - LPS'!Y74+'Biz DRENE'!Y85,0)</f>
        <v>323515.80742512201</v>
      </c>
      <c r="Z18" s="49">
        <f>IF(Z$4="X",'11M - LPS'!Z74+'Biz DRENE'!Z85,0)</f>
        <v>330438.0125453553</v>
      </c>
      <c r="AA18" s="49">
        <f>IF(AA$4="X",'11M - LPS'!AA74+'Biz DRENE'!AA85,0)</f>
        <v>337554.7231127682</v>
      </c>
    </row>
    <row r="19" spans="1:40" ht="15" thickBot="1" x14ac:dyDescent="0.4">
      <c r="A19" s="1"/>
      <c r="B19" s="54" t="s">
        <v>34</v>
      </c>
      <c r="C19" s="55">
        <f>SUM(C14:C18)</f>
        <v>632.76454721662094</v>
      </c>
      <c r="D19" s="44">
        <f t="shared" ref="D19:AA19" si="5">SUM(D14:D18)</f>
        <v>8684.0620481083988</v>
      </c>
      <c r="E19" s="44">
        <f t="shared" si="5"/>
        <v>32035.381725377116</v>
      </c>
      <c r="F19" s="44">
        <f t="shared" si="5"/>
        <v>77651.683441430083</v>
      </c>
      <c r="G19" s="44">
        <f t="shared" si="5"/>
        <v>178907.13804105739</v>
      </c>
      <c r="H19" s="44">
        <f t="shared" si="5"/>
        <v>586996.22454357729</v>
      </c>
      <c r="I19" s="44">
        <f t="shared" si="5"/>
        <v>1291237.0996067987</v>
      </c>
      <c r="J19" s="44">
        <f t="shared" si="5"/>
        <v>2049557.570049936</v>
      </c>
      <c r="K19" s="44">
        <f t="shared" si="5"/>
        <v>2592564.6564462665</v>
      </c>
      <c r="L19" s="44">
        <f t="shared" si="5"/>
        <v>2823787.1402821415</v>
      </c>
      <c r="M19" s="44">
        <f t="shared" si="5"/>
        <v>3088540.047157737</v>
      </c>
      <c r="N19" s="44">
        <f t="shared" si="5"/>
        <v>3542707.1075732927</v>
      </c>
      <c r="O19" s="44">
        <f t="shared" si="5"/>
        <v>4104115.6234547975</v>
      </c>
      <c r="P19" s="44">
        <f t="shared" si="5"/>
        <v>4566816.9192156307</v>
      </c>
      <c r="Q19" s="44">
        <f t="shared" si="5"/>
        <v>5017298.2743712477</v>
      </c>
      <c r="R19" s="44">
        <f t="shared" si="5"/>
        <v>5425048.9599358309</v>
      </c>
      <c r="S19" s="44">
        <f t="shared" si="5"/>
        <v>5996616.4038946945</v>
      </c>
      <c r="T19" s="44">
        <f t="shared" si="5"/>
        <v>7676285.1295226021</v>
      </c>
      <c r="U19" s="624">
        <f t="shared" si="5"/>
        <v>9139263.3714444768</v>
      </c>
      <c r="V19" s="44">
        <f t="shared" si="5"/>
        <v>10512085.019625708</v>
      </c>
      <c r="W19" s="44">
        <f t="shared" si="5"/>
        <v>11356653.16473693</v>
      </c>
      <c r="X19" s="44">
        <f t="shared" si="5"/>
        <v>11692425.345230848</v>
      </c>
      <c r="Y19" s="44">
        <f t="shared" si="5"/>
        <v>12010808.428653177</v>
      </c>
      <c r="Z19" s="44">
        <f t="shared" si="5"/>
        <v>12391344.242698336</v>
      </c>
      <c r="AA19" s="44">
        <f t="shared" si="5"/>
        <v>12785214.087853471</v>
      </c>
    </row>
    <row r="20" spans="1:40" ht="15" thickBot="1" x14ac:dyDescent="0.4">
      <c r="B20" s="15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625"/>
      <c r="V20" s="42"/>
      <c r="W20" s="42"/>
      <c r="X20" s="42"/>
      <c r="Y20" s="42"/>
      <c r="Z20" s="42"/>
      <c r="AA20" s="42"/>
    </row>
    <row r="21" spans="1:40" ht="15" thickBot="1" x14ac:dyDescent="0.4">
      <c r="B21" s="158" t="s">
        <v>175</v>
      </c>
      <c r="C21" s="144">
        <f>C13</f>
        <v>44562</v>
      </c>
      <c r="D21" s="157">
        <f>D5</f>
        <v>44593</v>
      </c>
      <c r="E21" s="157">
        <f t="shared" ref="E21:AA21" si="6">E5</f>
        <v>44621</v>
      </c>
      <c r="F21" s="157">
        <f t="shared" si="6"/>
        <v>44652</v>
      </c>
      <c r="G21" s="157">
        <f t="shared" si="6"/>
        <v>44682</v>
      </c>
      <c r="H21" s="157">
        <f t="shared" si="6"/>
        <v>44713</v>
      </c>
      <c r="I21" s="157">
        <f t="shared" si="6"/>
        <v>44743</v>
      </c>
      <c r="J21" s="157">
        <f t="shared" si="6"/>
        <v>44774</v>
      </c>
      <c r="K21" s="157">
        <f t="shared" si="6"/>
        <v>44805</v>
      </c>
      <c r="L21" s="157">
        <f t="shared" si="6"/>
        <v>44835</v>
      </c>
      <c r="M21" s="157">
        <f t="shared" si="6"/>
        <v>44866</v>
      </c>
      <c r="N21" s="157">
        <f t="shared" si="6"/>
        <v>44896</v>
      </c>
      <c r="O21" s="157">
        <f t="shared" si="6"/>
        <v>44927</v>
      </c>
      <c r="P21" s="157">
        <f t="shared" si="6"/>
        <v>44958</v>
      </c>
      <c r="Q21" s="157">
        <f t="shared" si="6"/>
        <v>44986</v>
      </c>
      <c r="R21" s="157">
        <f t="shared" si="6"/>
        <v>45017</v>
      </c>
      <c r="S21" s="157">
        <f t="shared" si="6"/>
        <v>45047</v>
      </c>
      <c r="T21" s="157">
        <f t="shared" si="6"/>
        <v>45078</v>
      </c>
      <c r="U21" s="621">
        <f t="shared" si="6"/>
        <v>45108</v>
      </c>
      <c r="V21" s="157">
        <f t="shared" si="6"/>
        <v>45139</v>
      </c>
      <c r="W21" s="157">
        <f t="shared" si="6"/>
        <v>45170</v>
      </c>
      <c r="X21" s="157">
        <f t="shared" si="6"/>
        <v>45200</v>
      </c>
      <c r="Y21" s="157">
        <f t="shared" si="6"/>
        <v>45231</v>
      </c>
      <c r="Z21" s="157">
        <f t="shared" si="6"/>
        <v>45261</v>
      </c>
      <c r="AA21" s="157">
        <f t="shared" si="6"/>
        <v>45292</v>
      </c>
    </row>
    <row r="22" spans="1:40" x14ac:dyDescent="0.35">
      <c r="B22" s="60" t="s">
        <v>29</v>
      </c>
      <c r="C22" s="57">
        <f>IF(C$4="X",' LI 1M - RES'!C62,0)</f>
        <v>0</v>
      </c>
      <c r="D22" s="57">
        <f>IF(D$4="X",' LI 1M - RES'!D62,0)</f>
        <v>41.766895442897294</v>
      </c>
      <c r="E22" s="57">
        <f>IF(E$4="X",' LI 1M - RES'!E62,0)</f>
        <v>445.61966882834838</v>
      </c>
      <c r="F22" s="57">
        <f>IF(F$4="X",' LI 1M - RES'!F62,0)</f>
        <v>1141.358977474699</v>
      </c>
      <c r="G22" s="57">
        <f>IF(G$4="X",' LI 1M - RES'!G62,0)</f>
        <v>2817.3738497166059</v>
      </c>
      <c r="H22" s="57">
        <f>IF(H$4="X",' LI 1M - RES'!H62,0)</f>
        <v>15223.409551875407</v>
      </c>
      <c r="I22" s="57">
        <f>IF(I$4="X",' LI 1M - RES'!I62,0)</f>
        <v>45311.416323101024</v>
      </c>
      <c r="J22" s="57">
        <f>IF(J$4="X",' LI 1M - RES'!J62,0)</f>
        <v>86790.060979119909</v>
      </c>
      <c r="K22" s="57">
        <f>IF(K$4="X",' LI 1M - RES'!K62,0)</f>
        <v>120978.3438639754</v>
      </c>
      <c r="L22" s="57">
        <f>IF(L$4="X",' LI 1M - RES'!L62,0)</f>
        <v>135329.51231200434</v>
      </c>
      <c r="M22" s="57">
        <f>IF(M$4="X",' LI 1M - RES'!M62,0)</f>
        <v>158197.36268195242</v>
      </c>
      <c r="N22" s="57">
        <f>IF(N$4="X",' LI 1M - RES'!N62,0)</f>
        <v>207000.26395238403</v>
      </c>
      <c r="O22" s="57">
        <f>IF(O$4="X",' LI 1M - RES'!O62,0)</f>
        <v>267292.93432315032</v>
      </c>
      <c r="P22" s="57">
        <f>IF(P$4="X",' LI 1M - RES'!P62,0)</f>
        <v>318865.70022533997</v>
      </c>
      <c r="Q22" s="57">
        <f>IF(Q$4="X",' LI 1M - RES'!Q62,0)</f>
        <v>362487.9298082139</v>
      </c>
      <c r="R22" s="57">
        <f>IF(R$4="X",' LI 1M - RES'!R62,0)</f>
        <v>391554.60184119671</v>
      </c>
      <c r="S22" s="57">
        <f>IF(S$4="X",' LI 1M - RES'!S62,0)</f>
        <v>419242.88333897863</v>
      </c>
      <c r="T22" s="57">
        <f>IF(T$4="X",' LI 1M - RES'!T62,0)</f>
        <v>511413.16441372299</v>
      </c>
      <c r="U22" s="626">
        <f>IF(U$4="X",' LI 1M - RES'!U62,0)</f>
        <v>603253.99701173883</v>
      </c>
      <c r="V22" s="57">
        <f>IF(V$4="X",' LI 1M - RES'!V62,0)</f>
        <v>691953.85929192742</v>
      </c>
      <c r="W22" s="57">
        <f>IF(W$4="X",' LI 1M - RES'!W62,0)</f>
        <v>747435.47608372825</v>
      </c>
      <c r="X22" s="57">
        <f>IF(X$4="X",' LI 1M - RES'!X62,0)</f>
        <v>770330.0702124642</v>
      </c>
      <c r="Y22" s="57">
        <f>IF(Y$4="X",' LI 1M - RES'!Y62,0)</f>
        <v>802648.81402105745</v>
      </c>
      <c r="Z22" s="57">
        <f>IF(Z$4="X",' LI 1M - RES'!Z62,0)</f>
        <v>849977.96284102916</v>
      </c>
      <c r="AA22" s="57">
        <f>IF(AA$4="X",' LI 1M - RES'!AA62,0)</f>
        <v>897510.66738052759</v>
      </c>
    </row>
    <row r="23" spans="1:40" x14ac:dyDescent="0.35">
      <c r="B23" s="53" t="s">
        <v>30</v>
      </c>
      <c r="C23" s="48">
        <f>IF(C$4="X",'LI 2M - SGS'!C74,0)</f>
        <v>0</v>
      </c>
      <c r="D23" s="48">
        <f>IF(D$4="X",'LI 2M - SGS'!D74,0)</f>
        <v>0</v>
      </c>
      <c r="E23" s="48">
        <f>IF(E$4="X",'LI 2M - SGS'!E74,0)</f>
        <v>0</v>
      </c>
      <c r="F23" s="48">
        <f>IF(F$4="X",'LI 2M - SGS'!F74,0)</f>
        <v>278.37578829217654</v>
      </c>
      <c r="G23" s="48">
        <f>IF(G$4="X",'LI 2M - SGS'!G74,0)</f>
        <v>2086.6247439771219</v>
      </c>
      <c r="H23" s="48">
        <f>IF(H$4="X",'LI 2M - SGS'!H74,0)</f>
        <v>8497.4251995009818</v>
      </c>
      <c r="I23" s="48">
        <f>IF(I$4="X",'LI 2M - SGS'!I74,0)</f>
        <v>21246.230038988146</v>
      </c>
      <c r="J23" s="48">
        <f>IF(J$4="X",'LI 2M - SGS'!J74,0)</f>
        <v>33206.418259934908</v>
      </c>
      <c r="K23" s="48">
        <f>IF(K$4="X",'LI 2M - SGS'!K74,0)</f>
        <v>49435.388877870355</v>
      </c>
      <c r="L23" s="48">
        <f>IF(L$4="X",'LI 2M - SGS'!L74,0)</f>
        <v>64613.250788357385</v>
      </c>
      <c r="M23" s="48">
        <f>IF(M$4="X",'LI 2M - SGS'!M74,0)</f>
        <v>78668.463367533186</v>
      </c>
      <c r="N23" s="48">
        <f>IF(N$4="X",'LI 2M - SGS'!N74,0)</f>
        <v>95216.357672947081</v>
      </c>
      <c r="O23" s="48">
        <f>IF(O$4="X",'LI 2M - SGS'!O74,0)</f>
        <v>113439.06256172206</v>
      </c>
      <c r="P23" s="48">
        <f>IF(P$4="X",'LI 2M - SGS'!P74,0)</f>
        <v>127618.80878771246</v>
      </c>
      <c r="Q23" s="48">
        <f>IF(Q$4="X",'LI 2M - SGS'!Q74,0)</f>
        <v>143138.32834740411</v>
      </c>
      <c r="R23" s="48">
        <f>IF(R$4="X",'LI 2M - SGS'!R74,0)</f>
        <v>159826.79421853711</v>
      </c>
      <c r="S23" s="48">
        <f>IF(S$4="X",'LI 2M - SGS'!S74,0)</f>
        <v>181916.03110707033</v>
      </c>
      <c r="T23" s="48">
        <f>IF(T$4="X",'LI 2M - SGS'!T74,0)</f>
        <v>208267.94466978943</v>
      </c>
      <c r="U23" s="618">
        <f>IF(U$4="X",'LI 2M - SGS'!U74,0)</f>
        <v>229787.82090963784</v>
      </c>
      <c r="V23" s="48">
        <f>IF(V$4="X",'LI 2M - SGS'!V74,0)</f>
        <v>247056.91421415762</v>
      </c>
      <c r="W23" s="48">
        <f>IF(W$4="X",'LI 2M - SGS'!W74,0)</f>
        <v>265359.5249641788</v>
      </c>
      <c r="X23" s="48">
        <f>IF(X$4="X",'LI 2M - SGS'!X74,0)</f>
        <v>278855.09459884552</v>
      </c>
      <c r="Y23" s="48">
        <f>IF(Y$4="X",'LI 2M - SGS'!Y74,0)</f>
        <v>289931.556327692</v>
      </c>
      <c r="Z23" s="48">
        <f>IF(Z$4="X",'LI 2M - SGS'!Z74,0)</f>
        <v>301392.54225183988</v>
      </c>
      <c r="AA23" s="48">
        <f>IF(AA$4="X",'LI 2M - SGS'!AA74,0)</f>
        <v>313234.90947938955</v>
      </c>
    </row>
    <row r="24" spans="1:40" x14ac:dyDescent="0.35">
      <c r="B24" s="53" t="s">
        <v>31</v>
      </c>
      <c r="C24" s="48">
        <f>IF(C$4="X",'LI 3M - LGS'!C74,0)</f>
        <v>0</v>
      </c>
      <c r="D24" s="48">
        <f>IF(D$4="X",'LI 3M - LGS'!D74,0)</f>
        <v>0</v>
      </c>
      <c r="E24" s="48">
        <f>IF(E$4="X",'LI 3M - LGS'!E74,0)</f>
        <v>0</v>
      </c>
      <c r="F24" s="48">
        <f>IF(F$4="X",'LI 3M - LGS'!F74,0)</f>
        <v>0</v>
      </c>
      <c r="G24" s="48">
        <f>IF(G$4="X",'LI 3M - LGS'!G74,0)</f>
        <v>0</v>
      </c>
      <c r="H24" s="48">
        <f>IF(H$4="X",'LI 3M - LGS'!H74,0)</f>
        <v>233.70139544425987</v>
      </c>
      <c r="I24" s="48">
        <f>IF(I$4="X",'LI 3M - LGS'!I74,0)</f>
        <v>1233.9371352075198</v>
      </c>
      <c r="J24" s="48">
        <f>IF(J$4="X",'LI 3M - LGS'!J74,0)</f>
        <v>2925.7273966107623</v>
      </c>
      <c r="K24" s="48">
        <f>IF(K$4="X",'LI 3M - LGS'!K74,0)</f>
        <v>5483.5665711967895</v>
      </c>
      <c r="L24" s="48">
        <f>IF(L$4="X",'LI 3M - LGS'!L74,0)</f>
        <v>7390.9705961093141</v>
      </c>
      <c r="M24" s="48">
        <f>IF(M$4="X",'LI 3M - LGS'!M74,0)</f>
        <v>9148.9994911930207</v>
      </c>
      <c r="N24" s="48">
        <f>IF(N$4="X",'LI 3M - LGS'!N74,0)</f>
        <v>11230.902427118936</v>
      </c>
      <c r="O24" s="48">
        <f>IF(O$4="X",'LI 3M - LGS'!O74,0)</f>
        <v>13577.365782785271</v>
      </c>
      <c r="P24" s="48">
        <f>IF(P$4="X",'LI 3M - LGS'!P74,0)</f>
        <v>15400.433076872956</v>
      </c>
      <c r="Q24" s="48">
        <f>IF(Q$4="X",'LI 3M - LGS'!Q74,0)</f>
        <v>17391.732684252162</v>
      </c>
      <c r="R24" s="48">
        <f>IF(R$4="X",'LI 3M - LGS'!R74,0)</f>
        <v>19437.72841489335</v>
      </c>
      <c r="S24" s="48">
        <f>IF(S$4="X",'LI 3M - LGS'!S74,0)</f>
        <v>22065.153701420888</v>
      </c>
      <c r="T24" s="48">
        <f>IF(T$4="X",'LI 3M - LGS'!T74,0)</f>
        <v>25993.958498227908</v>
      </c>
      <c r="U24" s="618">
        <f>IF(U$4="X",'LI 3M - LGS'!U74,0)</f>
        <v>30138.376410053032</v>
      </c>
      <c r="V24" s="48">
        <f>IF(V$4="X",'LI 3M - LGS'!V74,0)</f>
        <v>33548.751279662152</v>
      </c>
      <c r="W24" s="48">
        <f>IF(W$4="X",'LI 3M - LGS'!W74,0)</f>
        <v>37039.72671280025</v>
      </c>
      <c r="X24" s="48">
        <f>IF(X$4="X",'LI 3M - LGS'!X74,0)</f>
        <v>39287.436256332192</v>
      </c>
      <c r="Y24" s="48">
        <f>IF(Y$4="X",'LI 3M - LGS'!Y74,0)</f>
        <v>41128.148152009286</v>
      </c>
      <c r="Z24" s="48">
        <f>IF(Z$4="X",'LI 3M - LGS'!Z74,0)</f>
        <v>43053.601142747779</v>
      </c>
      <c r="AA24" s="48">
        <f>IF(AA$4="X",'LI 3M - LGS'!AA74,0)</f>
        <v>45127.591693874863</v>
      </c>
    </row>
    <row r="25" spans="1:40" x14ac:dyDescent="0.35">
      <c r="B25" s="53" t="s">
        <v>32</v>
      </c>
      <c r="C25" s="48">
        <f>IF(C$4="X",'LI 4M - SPS'!C74,0)</f>
        <v>0</v>
      </c>
      <c r="D25" s="48">
        <f>IF(D$4="X",'LI 4M - SPS'!D74,0)</f>
        <v>0</v>
      </c>
      <c r="E25" s="48">
        <f>IF(E$4="X",'LI 4M - SPS'!E74,0)</f>
        <v>0</v>
      </c>
      <c r="F25" s="48">
        <f>IF(F$4="X",'LI 4M - SPS'!F74,0)</f>
        <v>0</v>
      </c>
      <c r="G25" s="48">
        <f>IF(G$4="X",'LI 4M - SPS'!G74,0)</f>
        <v>0</v>
      </c>
      <c r="H25" s="48">
        <f>IF(H$4="X",'LI 4M - SPS'!H74,0)</f>
        <v>0</v>
      </c>
      <c r="I25" s="48">
        <f>IF(I$4="X",'LI 4M - SPS'!I74,0)</f>
        <v>0</v>
      </c>
      <c r="J25" s="48">
        <f>IF(J$4="X",'LI 4M - SPS'!J74,0)</f>
        <v>0</v>
      </c>
      <c r="K25" s="48">
        <f>IF(K$4="X",'LI 4M - SPS'!K74,0)</f>
        <v>0</v>
      </c>
      <c r="L25" s="48">
        <f>IF(L$4="X",'LI 4M - SPS'!L74,0)</f>
        <v>0</v>
      </c>
      <c r="M25" s="48">
        <f>IF(M$4="X",'LI 4M - SPS'!M74,0)</f>
        <v>11.524666235364432</v>
      </c>
      <c r="N25" s="48">
        <f>IF(N$4="X",'LI 4M - SPS'!N74,0)</f>
        <v>40.020816491196513</v>
      </c>
      <c r="O25" s="48">
        <f>IF(O$4="X",'LI 4M - SPS'!O74,0)</f>
        <v>77.935234346559326</v>
      </c>
      <c r="P25" s="48">
        <f>IF(P$4="X",'LI 4M - SPS'!P74,0)</f>
        <v>107.28551196280748</v>
      </c>
      <c r="Q25" s="48">
        <f>IF(Q$4="X",'LI 4M - SPS'!Q74,0)</f>
        <v>139.36122240861815</v>
      </c>
      <c r="R25" s="48">
        <f>IF(R$4="X",'LI 4M - SPS'!R74,0)</f>
        <v>172.6994993248737</v>
      </c>
      <c r="S25" s="48">
        <f>IF(S$4="X",'LI 4M - SPS'!S74,0)</f>
        <v>215.41273792324176</v>
      </c>
      <c r="T25" s="48">
        <f>IF(T$4="X",'LI 4M - SPS'!T74,0)</f>
        <v>277.76791622917114</v>
      </c>
      <c r="U25" s="618">
        <f>IF(U$4="X",'LI 4M - SPS'!U74,0)</f>
        <v>352.68083219811598</v>
      </c>
      <c r="V25" s="48">
        <f>IF(V$4="X",'LI 4M - SPS'!V74,0)</f>
        <v>414.47676123410179</v>
      </c>
      <c r="W25" s="48">
        <f>IF(W$4="X",'LI 4M - SPS'!W74,0)</f>
        <v>475.8765711951832</v>
      </c>
      <c r="X25" s="48">
        <f>IF(X$4="X",'LI 4M - SPS'!X74,0)</f>
        <v>516.93793207297585</v>
      </c>
      <c r="Y25" s="48">
        <f>IF(Y$4="X",'LI 4M - SPS'!Y74,0)</f>
        <v>550.33454306606188</v>
      </c>
      <c r="Z25" s="48">
        <f>IF(Z$4="X",'LI 4M - SPS'!Z74,0)</f>
        <v>584.05440977374235</v>
      </c>
      <c r="AA25" s="48">
        <f>IF(AA$4="X",'LI 4M - SPS'!AA74,0)</f>
        <v>621.96882762910514</v>
      </c>
    </row>
    <row r="26" spans="1:40" ht="15" thickBot="1" x14ac:dyDescent="0.4">
      <c r="B26" s="30" t="s">
        <v>33</v>
      </c>
      <c r="C26" s="58">
        <f>IF(C$4="X",'LI 11M - LPS'!C74,0)</f>
        <v>0</v>
      </c>
      <c r="D26" s="58">
        <f>IF(D$4="X",'LI 11M - LPS'!D74,0)</f>
        <v>0</v>
      </c>
      <c r="E26" s="58">
        <f>IF(E$4="X",'LI 11M - LPS'!E74,0)</f>
        <v>0</v>
      </c>
      <c r="F26" s="58">
        <f>IF(F$4="X",'LI 11M - LPS'!F74,0)</f>
        <v>0</v>
      </c>
      <c r="G26" s="58">
        <f>IF(G$4="X",'LI 11M - LPS'!G74,0)</f>
        <v>0</v>
      </c>
      <c r="H26" s="58">
        <f>IF(H$4="X",'LI 11M - LPS'!H74,0)</f>
        <v>0</v>
      </c>
      <c r="I26" s="58">
        <f>IF(I$4="X",'LI 11M - LPS'!I74,0)</f>
        <v>0</v>
      </c>
      <c r="J26" s="58">
        <f>IF(J$4="X",'LI 11M - LPS'!J74,0)</f>
        <v>0</v>
      </c>
      <c r="K26" s="58">
        <f>IF(K$4="X",'LI 11M - LPS'!K74,0)</f>
        <v>0</v>
      </c>
      <c r="L26" s="58">
        <f>IF(L$4="X",'LI 11M - LPS'!L74,0)</f>
        <v>0</v>
      </c>
      <c r="M26" s="58">
        <f>IF(M$4="X",'LI 11M - LPS'!M74,0)</f>
        <v>0</v>
      </c>
      <c r="N26" s="58">
        <f>IF(N$4="X",'LI 11M - LPS'!N74,0)</f>
        <v>0</v>
      </c>
      <c r="O26" s="58">
        <f>IF(O$4="X",'LI 11M - LPS'!O74,0)</f>
        <v>0</v>
      </c>
      <c r="P26" s="58">
        <f>IF(P$4="X",'LI 11M - LPS'!P74,0)</f>
        <v>0</v>
      </c>
      <c r="Q26" s="58">
        <f>IF(Q$4="X",'LI 11M - LPS'!Q74,0)</f>
        <v>0</v>
      </c>
      <c r="R26" s="58">
        <f>IF(R$4="X",'LI 11M - LPS'!R74,0)</f>
        <v>0</v>
      </c>
      <c r="S26" s="58">
        <f>IF(S$4="X",'LI 11M - LPS'!S74,0)</f>
        <v>0</v>
      </c>
      <c r="T26" s="58">
        <f>IF(T$4="X",'LI 11M - LPS'!T74,0)</f>
        <v>0</v>
      </c>
      <c r="U26" s="627">
        <f>IF(U$4="X",'LI 11M - LPS'!U74,0)</f>
        <v>0</v>
      </c>
      <c r="V26" s="58">
        <f>IF(V$4="X",'LI 11M - LPS'!V74,0)</f>
        <v>0</v>
      </c>
      <c r="W26" s="58">
        <f>IF(W$4="X",'LI 11M - LPS'!W74,0)</f>
        <v>0</v>
      </c>
      <c r="X26" s="58">
        <f>IF(X$4="X",'LI 11M - LPS'!X74,0)</f>
        <v>0</v>
      </c>
      <c r="Y26" s="58">
        <f>IF(Y$4="X",'LI 11M - LPS'!Y74,0)</f>
        <v>0</v>
      </c>
      <c r="Z26" s="58">
        <f>IF(Z$4="X",'LI 11M - LPS'!Z74,0)</f>
        <v>0</v>
      </c>
      <c r="AA26" s="58">
        <f>IF(AA$4="X",'LI 11M - LPS'!AA74,0)</f>
        <v>0</v>
      </c>
    </row>
    <row r="27" spans="1:40" ht="15" thickBot="1" x14ac:dyDescent="0.4">
      <c r="A27" s="1"/>
      <c r="B27" s="54" t="s">
        <v>34</v>
      </c>
      <c r="C27" s="50">
        <f>SUM(C22:C26)</f>
        <v>0</v>
      </c>
      <c r="D27" s="45">
        <f t="shared" ref="D27:AA27" si="7">SUM(D22:D26)</f>
        <v>41.766895442897294</v>
      </c>
      <c r="E27" s="45">
        <f t="shared" si="7"/>
        <v>445.61966882834838</v>
      </c>
      <c r="F27" s="45">
        <f t="shared" si="7"/>
        <v>1419.7347657668756</v>
      </c>
      <c r="G27" s="45">
        <f t="shared" si="7"/>
        <v>4903.9985936937283</v>
      </c>
      <c r="H27" s="45">
        <f t="shared" si="7"/>
        <v>23954.536146820647</v>
      </c>
      <c r="I27" s="45">
        <f t="shared" si="7"/>
        <v>67791.583497296699</v>
      </c>
      <c r="J27" s="45">
        <f t="shared" si="7"/>
        <v>122922.20663566557</v>
      </c>
      <c r="K27" s="45">
        <f t="shared" si="7"/>
        <v>175897.29931304257</v>
      </c>
      <c r="L27" s="45">
        <f t="shared" si="7"/>
        <v>207333.73369647106</v>
      </c>
      <c r="M27" s="45">
        <f t="shared" si="7"/>
        <v>246026.35020691398</v>
      </c>
      <c r="N27" s="45">
        <f t="shared" si="7"/>
        <v>313487.54486894124</v>
      </c>
      <c r="O27" s="45">
        <f t="shared" si="7"/>
        <v>394387.29790200421</v>
      </c>
      <c r="P27" s="45">
        <f t="shared" si="7"/>
        <v>461992.22760188818</v>
      </c>
      <c r="Q27" s="45">
        <f t="shared" si="7"/>
        <v>523157.35206227872</v>
      </c>
      <c r="R27" s="45">
        <f t="shared" si="7"/>
        <v>570991.82397395209</v>
      </c>
      <c r="S27" s="45">
        <f t="shared" si="7"/>
        <v>623439.48088539299</v>
      </c>
      <c r="T27" s="45">
        <f t="shared" si="7"/>
        <v>745952.83549796953</v>
      </c>
      <c r="U27" s="628">
        <f t="shared" si="7"/>
        <v>863532.87516362779</v>
      </c>
      <c r="V27" s="45">
        <f t="shared" si="7"/>
        <v>972974.00154698128</v>
      </c>
      <c r="W27" s="45">
        <f t="shared" si="7"/>
        <v>1050310.6043319025</v>
      </c>
      <c r="X27" s="45">
        <f t="shared" si="7"/>
        <v>1088989.5389997147</v>
      </c>
      <c r="Y27" s="45">
        <f t="shared" si="7"/>
        <v>1134258.8530438249</v>
      </c>
      <c r="Z27" s="45">
        <f t="shared" si="7"/>
        <v>1195008.1606453906</v>
      </c>
      <c r="AA27" s="45">
        <f t="shared" si="7"/>
        <v>1256495.1373814209</v>
      </c>
    </row>
    <row r="28" spans="1:40" ht="14.4" customHeight="1" x14ac:dyDescent="0.35">
      <c r="A28" s="1"/>
      <c r="B28" s="6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T28" s="68"/>
      <c r="U28" s="68"/>
      <c r="V28" s="68"/>
      <c r="W28" s="68"/>
      <c r="X28" s="68"/>
      <c r="Y28" s="68"/>
      <c r="Z28" s="68"/>
      <c r="AA28" s="68"/>
    </row>
    <row r="29" spans="1:40" x14ac:dyDescent="0.35">
      <c r="A29" s="1"/>
      <c r="B29" s="65"/>
      <c r="C29" s="68"/>
      <c r="D29" s="68"/>
      <c r="E29" s="177"/>
      <c r="F29" s="68"/>
      <c r="G29" s="68"/>
      <c r="H29" s="68"/>
      <c r="I29" s="68"/>
      <c r="J29" s="68"/>
      <c r="K29" s="68"/>
      <c r="L29" s="68"/>
      <c r="M29" s="68"/>
      <c r="N29" s="68"/>
      <c r="O29" s="68"/>
      <c r="T29" s="68"/>
      <c r="U29" s="68"/>
      <c r="V29" s="68"/>
      <c r="W29" s="68"/>
      <c r="X29" s="68"/>
      <c r="Y29" s="68"/>
      <c r="Z29" s="68"/>
      <c r="AA29" s="68"/>
    </row>
    <row r="30" spans="1:40" x14ac:dyDescent="0.35">
      <c r="A30" s="1"/>
      <c r="B30" s="65"/>
      <c r="C30" s="68"/>
      <c r="D30" s="68"/>
      <c r="E30" s="179"/>
      <c r="F30" s="180"/>
      <c r="G30" s="180"/>
      <c r="H30" s="180"/>
      <c r="I30" s="180"/>
      <c r="J30" s="68"/>
      <c r="K30" s="68"/>
      <c r="L30" s="68"/>
      <c r="M30" s="68"/>
      <c r="N30" s="68"/>
      <c r="O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spans="1:40" x14ac:dyDescent="0.35">
      <c r="A31" s="1"/>
      <c r="B31" s="6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</row>
    <row r="32" spans="1:40" ht="15" customHeight="1" x14ac:dyDescent="0.35">
      <c r="A32" s="670" t="s">
        <v>41</v>
      </c>
      <c r="B32" s="670"/>
      <c r="C32" s="185" t="s">
        <v>182</v>
      </c>
      <c r="I32" s="186" t="s">
        <v>186</v>
      </c>
      <c r="AC32" s="185" t="s">
        <v>183</v>
      </c>
      <c r="AN32" s="185" t="s">
        <v>184</v>
      </c>
    </row>
    <row r="33" spans="1:49" ht="15" customHeight="1" thickBot="1" x14ac:dyDescent="0.4">
      <c r="A33" s="670"/>
      <c r="B33" s="670"/>
    </row>
    <row r="34" spans="1:49" ht="15.75" customHeight="1" thickBot="1" x14ac:dyDescent="0.4">
      <c r="A34" s="671"/>
      <c r="B34" s="671"/>
      <c r="C34" s="155">
        <f t="shared" ref="C34:AA34" si="8">C21</f>
        <v>44562</v>
      </c>
      <c r="D34" s="56">
        <f t="shared" si="8"/>
        <v>44593</v>
      </c>
      <c r="E34" s="43">
        <f t="shared" si="8"/>
        <v>44621</v>
      </c>
      <c r="F34" s="43">
        <f t="shared" si="8"/>
        <v>44652</v>
      </c>
      <c r="G34" s="43">
        <f t="shared" si="8"/>
        <v>44682</v>
      </c>
      <c r="H34" s="43">
        <f t="shared" si="8"/>
        <v>44713</v>
      </c>
      <c r="I34" s="43">
        <f t="shared" si="8"/>
        <v>44743</v>
      </c>
      <c r="J34" s="43">
        <f t="shared" si="8"/>
        <v>44774</v>
      </c>
      <c r="K34" s="43">
        <f t="shared" si="8"/>
        <v>44805</v>
      </c>
      <c r="L34" s="43">
        <f t="shared" si="8"/>
        <v>44835</v>
      </c>
      <c r="M34" s="43">
        <f t="shared" si="8"/>
        <v>44866</v>
      </c>
      <c r="N34" s="43">
        <f t="shared" si="8"/>
        <v>44896</v>
      </c>
      <c r="O34" s="43">
        <f t="shared" si="8"/>
        <v>44927</v>
      </c>
      <c r="P34" s="43">
        <f t="shared" si="8"/>
        <v>44958</v>
      </c>
      <c r="Q34" s="43">
        <f t="shared" si="8"/>
        <v>44986</v>
      </c>
      <c r="R34" s="43">
        <f t="shared" si="8"/>
        <v>45017</v>
      </c>
      <c r="S34" s="43">
        <f t="shared" si="8"/>
        <v>45047</v>
      </c>
      <c r="T34" s="43">
        <f t="shared" si="8"/>
        <v>45078</v>
      </c>
      <c r="U34" s="43">
        <f t="shared" si="8"/>
        <v>45108</v>
      </c>
      <c r="V34" s="43">
        <f t="shared" si="8"/>
        <v>45139</v>
      </c>
      <c r="W34" s="43">
        <f t="shared" si="8"/>
        <v>45170</v>
      </c>
      <c r="X34" s="43">
        <f t="shared" si="8"/>
        <v>45200</v>
      </c>
      <c r="Y34" s="43">
        <f t="shared" si="8"/>
        <v>45231</v>
      </c>
      <c r="Z34" s="43">
        <f t="shared" si="8"/>
        <v>45261</v>
      </c>
      <c r="AA34" s="43">
        <f t="shared" si="8"/>
        <v>45292</v>
      </c>
      <c r="AC34" s="41">
        <v>43831</v>
      </c>
      <c r="AD34" s="41">
        <v>43862</v>
      </c>
      <c r="AE34" s="41">
        <v>43891</v>
      </c>
      <c r="AF34" s="41">
        <v>43922</v>
      </c>
      <c r="AG34" s="41">
        <v>43952</v>
      </c>
      <c r="AH34" s="41">
        <v>43983</v>
      </c>
      <c r="AI34" s="41">
        <v>44013</v>
      </c>
      <c r="AJ34" s="41">
        <v>44044</v>
      </c>
      <c r="AK34" s="41">
        <v>44075</v>
      </c>
      <c r="AL34" s="41">
        <v>44105</v>
      </c>
      <c r="AM34" s="41">
        <v>44136</v>
      </c>
      <c r="AN34" s="192">
        <v>44166</v>
      </c>
      <c r="AO34" s="41">
        <v>44197</v>
      </c>
      <c r="AP34" s="41">
        <v>44228</v>
      </c>
      <c r="AQ34" s="41">
        <v>44256</v>
      </c>
      <c r="AR34" s="41">
        <v>44287</v>
      </c>
      <c r="AS34" s="41">
        <v>44317</v>
      </c>
      <c r="AT34" s="41">
        <v>44348</v>
      </c>
      <c r="AW34" t="s">
        <v>34</v>
      </c>
    </row>
    <row r="35" spans="1:49" x14ac:dyDescent="0.35">
      <c r="A35" s="673" t="s">
        <v>30</v>
      </c>
      <c r="B35" s="69" t="s">
        <v>39</v>
      </c>
      <c r="C35" s="190">
        <f>IF(AC38=0,0,AC35/SUM(AC35:AC36))</f>
        <v>0</v>
      </c>
      <c r="D35" s="190">
        <f t="shared" ref="D35:M35" si="9">IF(AD38=0,0,AD35/SUM(AD35:AD36))</f>
        <v>0.97919576563993238</v>
      </c>
      <c r="E35" s="190">
        <f t="shared" si="9"/>
        <v>0.99505570287806</v>
      </c>
      <c r="F35" s="190">
        <f t="shared" si="9"/>
        <v>0.99501752341718885</v>
      </c>
      <c r="G35" s="190">
        <f t="shared" si="9"/>
        <v>1</v>
      </c>
      <c r="H35" s="190">
        <f t="shared" si="9"/>
        <v>0.90657200392364834</v>
      </c>
      <c r="I35" s="190">
        <f t="shared" si="9"/>
        <v>0.98746793548518097</v>
      </c>
      <c r="J35" s="190">
        <f t="shared" si="9"/>
        <v>1.0809139752529897</v>
      </c>
      <c r="K35" s="190">
        <f t="shared" si="9"/>
        <v>0.99770472425799883</v>
      </c>
      <c r="L35" s="190">
        <f t="shared" si="9"/>
        <v>0</v>
      </c>
      <c r="M35" s="190">
        <f t="shared" si="9"/>
        <v>0</v>
      </c>
      <c r="N35" s="190">
        <f>IF(SUM(AN38:AT38)=0,0,SUM(AN35:AT35)/SUM(AN35:AT36))</f>
        <v>0</v>
      </c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C35" s="200"/>
      <c r="AD35" s="200">
        <v>506160</v>
      </c>
      <c r="AE35" s="200">
        <v>531711</v>
      </c>
      <c r="AF35" s="200">
        <v>9263442</v>
      </c>
      <c r="AG35" s="200">
        <v>1347320</v>
      </c>
      <c r="AH35" s="200">
        <v>1694083</v>
      </c>
      <c r="AI35" s="200">
        <v>729487</v>
      </c>
      <c r="AJ35" s="200">
        <v>986000</v>
      </c>
      <c r="AK35" s="200">
        <v>855880</v>
      </c>
      <c r="AL35" s="200"/>
      <c r="AM35" s="200"/>
      <c r="AN35" s="201"/>
      <c r="AO35" s="200"/>
      <c r="AP35" s="200"/>
      <c r="AQ35" s="200"/>
      <c r="AR35" s="200"/>
      <c r="AS35" s="200"/>
      <c r="AT35" s="200"/>
      <c r="AW35" s="194">
        <f>SUM(AC35:AT35)</f>
        <v>15914083</v>
      </c>
    </row>
    <row r="36" spans="1:49" x14ac:dyDescent="0.35">
      <c r="A36" s="673"/>
      <c r="B36" s="66" t="s">
        <v>37</v>
      </c>
      <c r="C36" s="191">
        <f>IF(AC38=0,0,AC36/SUM(AC35:AC36))</f>
        <v>0</v>
      </c>
      <c r="D36" s="191">
        <f t="shared" ref="D36:M36" si="10">IF(AD38=0,0,AD36/SUM(AD35:AD36))</f>
        <v>2.0804234360067633E-2</v>
      </c>
      <c r="E36" s="191">
        <f t="shared" si="10"/>
        <v>4.9442971219399914E-3</v>
      </c>
      <c r="F36" s="191">
        <f t="shared" si="10"/>
        <v>4.9824765828111973E-3</v>
      </c>
      <c r="G36" s="191">
        <f t="shared" si="10"/>
        <v>0</v>
      </c>
      <c r="H36" s="191">
        <f t="shared" si="10"/>
        <v>9.3427996076351674E-2</v>
      </c>
      <c r="I36" s="191">
        <f t="shared" si="10"/>
        <v>1.2532064514819051E-2</v>
      </c>
      <c r="J36" s="191">
        <f t="shared" si="10"/>
        <v>-8.0913975252989781E-2</v>
      </c>
      <c r="K36" s="191">
        <f t="shared" si="10"/>
        <v>2.2952757420012146E-3</v>
      </c>
      <c r="L36" s="191">
        <f t="shared" si="10"/>
        <v>0</v>
      </c>
      <c r="M36" s="191">
        <f t="shared" si="10"/>
        <v>0</v>
      </c>
      <c r="N36" s="191">
        <f>IF(SUM(AN38:AT38)=0,0,SUM(AN36:AT36)/SUM(AN35:AT36))</f>
        <v>0</v>
      </c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C36" s="200"/>
      <c r="AD36" s="200">
        <v>10754</v>
      </c>
      <c r="AE36" s="200">
        <v>2642</v>
      </c>
      <c r="AF36" s="200">
        <v>46386</v>
      </c>
      <c r="AG36" s="200">
        <v>0</v>
      </c>
      <c r="AH36" s="200">
        <v>174586</v>
      </c>
      <c r="AI36" s="200">
        <v>9258</v>
      </c>
      <c r="AJ36" s="200">
        <v>-73809</v>
      </c>
      <c r="AK36" s="200">
        <v>1969</v>
      </c>
      <c r="AL36" s="200"/>
      <c r="AM36" s="200"/>
      <c r="AN36" s="201"/>
      <c r="AO36" s="200"/>
      <c r="AP36" s="200"/>
      <c r="AQ36" s="200"/>
      <c r="AR36" s="200"/>
      <c r="AS36" s="200"/>
      <c r="AT36" s="200"/>
      <c r="AW36" s="194">
        <f t="shared" ref="AW36:AW54" si="11">SUM(AC36:AT36)</f>
        <v>171786</v>
      </c>
    </row>
    <row r="37" spans="1:49" x14ac:dyDescent="0.35">
      <c r="A37" s="673"/>
      <c r="B37" s="199" t="s">
        <v>185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C37" s="200"/>
      <c r="AD37" s="200">
        <v>255800</v>
      </c>
      <c r="AE37" s="200">
        <v>427950</v>
      </c>
      <c r="AF37" s="200">
        <v>250233</v>
      </c>
      <c r="AG37" s="200">
        <v>576367</v>
      </c>
      <c r="AH37" s="200">
        <v>537222</v>
      </c>
      <c r="AI37" s="200">
        <v>1577722</v>
      </c>
      <c r="AJ37" s="200">
        <v>607970</v>
      </c>
      <c r="AK37" s="200">
        <v>1337972</v>
      </c>
      <c r="AL37" s="200"/>
      <c r="AM37" s="200"/>
      <c r="AN37" s="201"/>
      <c r="AO37" s="194"/>
      <c r="AP37" s="194"/>
      <c r="AQ37" s="194"/>
      <c r="AR37" s="194"/>
      <c r="AS37" s="194"/>
      <c r="AT37" s="194"/>
      <c r="AW37" s="194">
        <f t="shared" si="11"/>
        <v>5571236</v>
      </c>
    </row>
    <row r="38" spans="1:49" s="70" customFormat="1" ht="15" thickBot="1" x14ac:dyDescent="0.4">
      <c r="A38" s="674"/>
      <c r="B38" s="197" t="s">
        <v>34</v>
      </c>
      <c r="C38" s="178">
        <f t="shared" ref="C38" si="12">SUM(C35:C36)</f>
        <v>0</v>
      </c>
      <c r="D38" s="178">
        <f t="shared" ref="D38:M38" si="13">SUM(D35:D36)</f>
        <v>1</v>
      </c>
      <c r="E38" s="178">
        <f t="shared" si="13"/>
        <v>1</v>
      </c>
      <c r="F38" s="178">
        <f t="shared" si="13"/>
        <v>1</v>
      </c>
      <c r="G38" s="178">
        <f t="shared" si="13"/>
        <v>1</v>
      </c>
      <c r="H38" s="178">
        <f t="shared" si="13"/>
        <v>1</v>
      </c>
      <c r="I38" s="178">
        <f t="shared" si="13"/>
        <v>1</v>
      </c>
      <c r="J38" s="178">
        <f t="shared" si="13"/>
        <v>0.99999999999999989</v>
      </c>
      <c r="K38" s="178">
        <f t="shared" si="13"/>
        <v>1</v>
      </c>
      <c r="L38" s="178">
        <f t="shared" si="13"/>
        <v>0</v>
      </c>
      <c r="M38" s="178">
        <f t="shared" si="13"/>
        <v>0</v>
      </c>
      <c r="N38" s="178">
        <f>SUM(N35:N36)</f>
        <v>0</v>
      </c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C38" s="195">
        <f t="shared" ref="AC38:AM38" si="14">SUM(AC35:AC37)</f>
        <v>0</v>
      </c>
      <c r="AD38" s="195">
        <f t="shared" si="14"/>
        <v>772714</v>
      </c>
      <c r="AE38" s="195">
        <f t="shared" si="14"/>
        <v>962303</v>
      </c>
      <c r="AF38" s="195">
        <f t="shared" si="14"/>
        <v>9560061</v>
      </c>
      <c r="AG38" s="195">
        <f t="shared" si="14"/>
        <v>1923687</v>
      </c>
      <c r="AH38" s="195">
        <f t="shared" si="14"/>
        <v>2405891</v>
      </c>
      <c r="AI38" s="195">
        <f t="shared" si="14"/>
        <v>2316467</v>
      </c>
      <c r="AJ38" s="195">
        <f t="shared" si="14"/>
        <v>1520161</v>
      </c>
      <c r="AK38" s="195">
        <f t="shared" si="14"/>
        <v>2195821</v>
      </c>
      <c r="AL38" s="195">
        <f t="shared" si="14"/>
        <v>0</v>
      </c>
      <c r="AM38" s="195">
        <f t="shared" si="14"/>
        <v>0</v>
      </c>
      <c r="AN38" s="196">
        <f>SUM(AN35:AN37)</f>
        <v>0</v>
      </c>
      <c r="AO38" s="195">
        <f t="shared" ref="AO38:AT38" si="15">SUM(AO35:AO37)</f>
        <v>0</v>
      </c>
      <c r="AP38" s="195">
        <f t="shared" si="15"/>
        <v>0</v>
      </c>
      <c r="AQ38" s="195">
        <f t="shared" si="15"/>
        <v>0</v>
      </c>
      <c r="AR38" s="195">
        <f t="shared" si="15"/>
        <v>0</v>
      </c>
      <c r="AS38" s="195">
        <f t="shared" si="15"/>
        <v>0</v>
      </c>
      <c r="AT38" s="195">
        <f t="shared" si="15"/>
        <v>0</v>
      </c>
      <c r="AW38" s="195">
        <f t="shared" si="11"/>
        <v>21657105</v>
      </c>
    </row>
    <row r="39" spans="1:49" x14ac:dyDescent="0.35">
      <c r="A39" s="672" t="s">
        <v>31</v>
      </c>
      <c r="B39" s="67" t="s">
        <v>39</v>
      </c>
      <c r="C39" s="190">
        <f>IF(AC42=0,0,AC39/SUM(AC39:AC40))</f>
        <v>0</v>
      </c>
      <c r="D39" s="190">
        <f t="shared" ref="D39:M39" si="16">IF(AD42=0,0,AD39/SUM(AD39:AD40))</f>
        <v>0.80511266996858377</v>
      </c>
      <c r="E39" s="190">
        <f t="shared" si="16"/>
        <v>0.70710645839315844</v>
      </c>
      <c r="F39" s="190">
        <f t="shared" si="16"/>
        <v>0.99594219182511057</v>
      </c>
      <c r="G39" s="190">
        <f t="shared" si="16"/>
        <v>0.66447875353377606</v>
      </c>
      <c r="H39" s="190">
        <f t="shared" si="16"/>
        <v>0.97135218914618293</v>
      </c>
      <c r="I39" s="190">
        <f t="shared" si="16"/>
        <v>0.9627676514766359</v>
      </c>
      <c r="J39" s="190">
        <f t="shared" si="16"/>
        <v>0.88735244950789449</v>
      </c>
      <c r="K39" s="190">
        <f t="shared" si="16"/>
        <v>0.83111925542738374</v>
      </c>
      <c r="L39" s="190">
        <f t="shared" si="16"/>
        <v>0</v>
      </c>
      <c r="M39" s="190">
        <f t="shared" si="16"/>
        <v>0</v>
      </c>
      <c r="N39" s="190">
        <f>IF(SUM(AN42:AT42)=0,0,SUM(AN39:AT39)/SUM(AN39:AT40))</f>
        <v>0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C39" s="200"/>
      <c r="AD39" s="194">
        <v>860564</v>
      </c>
      <c r="AE39" s="194">
        <v>832294</v>
      </c>
      <c r="AF39" s="194">
        <v>1996151</v>
      </c>
      <c r="AG39" s="194">
        <v>1547070</v>
      </c>
      <c r="AH39" s="194">
        <v>2398423</v>
      </c>
      <c r="AI39" s="194">
        <v>1662667</v>
      </c>
      <c r="AJ39" s="194">
        <v>1803716</v>
      </c>
      <c r="AK39" s="194">
        <v>3943173</v>
      </c>
      <c r="AL39" s="200"/>
      <c r="AM39" s="200"/>
      <c r="AN39" s="201"/>
      <c r="AO39" s="200"/>
      <c r="AP39" s="200"/>
      <c r="AQ39" s="200"/>
      <c r="AR39" s="200"/>
      <c r="AS39" s="200"/>
      <c r="AT39" s="200"/>
      <c r="AW39" s="194">
        <f t="shared" si="11"/>
        <v>15044058</v>
      </c>
    </row>
    <row r="40" spans="1:49" x14ac:dyDescent="0.35">
      <c r="A40" s="673"/>
      <c r="B40" s="66" t="s">
        <v>37</v>
      </c>
      <c r="C40" s="191">
        <f>IF(AC42=0,0,AC40/SUM(AC39:AC40))</f>
        <v>0</v>
      </c>
      <c r="D40" s="191">
        <f t="shared" ref="D40:M40" si="17">IF(AD42=0,0,AD40/SUM(AD39:AD40))</f>
        <v>0.19488733003141623</v>
      </c>
      <c r="E40" s="191">
        <f t="shared" si="17"/>
        <v>0.29289354160684156</v>
      </c>
      <c r="F40" s="191">
        <f t="shared" si="17"/>
        <v>4.0578081748893872E-3</v>
      </c>
      <c r="G40" s="191">
        <f t="shared" si="17"/>
        <v>0.33552124646622394</v>
      </c>
      <c r="H40" s="191">
        <f t="shared" si="17"/>
        <v>2.8647810853817027E-2</v>
      </c>
      <c r="I40" s="191">
        <f t="shared" si="17"/>
        <v>3.7232348523364094E-2</v>
      </c>
      <c r="J40" s="191">
        <f t="shared" si="17"/>
        <v>0.11264755049210555</v>
      </c>
      <c r="K40" s="191">
        <f t="shared" si="17"/>
        <v>0.16888074457261626</v>
      </c>
      <c r="L40" s="191">
        <f t="shared" si="17"/>
        <v>0</v>
      </c>
      <c r="M40" s="191">
        <f t="shared" si="17"/>
        <v>0</v>
      </c>
      <c r="N40" s="191">
        <f>IF(SUM(AN42:AT42)=0,0,SUM(AN40:AT40)/SUM(AN39:AT40))</f>
        <v>0</v>
      </c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C40" s="200"/>
      <c r="AD40" s="194">
        <v>208310</v>
      </c>
      <c r="AE40" s="194">
        <v>344748</v>
      </c>
      <c r="AF40" s="194">
        <v>8133</v>
      </c>
      <c r="AG40" s="194">
        <v>781176</v>
      </c>
      <c r="AH40" s="194">
        <v>70736</v>
      </c>
      <c r="AI40" s="194">
        <v>64299</v>
      </c>
      <c r="AJ40" s="194">
        <v>228978</v>
      </c>
      <c r="AK40" s="194">
        <v>801240</v>
      </c>
      <c r="AL40" s="200"/>
      <c r="AM40" s="200"/>
      <c r="AN40" s="201"/>
      <c r="AO40" s="200"/>
      <c r="AP40" s="200"/>
      <c r="AQ40" s="200"/>
      <c r="AR40" s="200"/>
      <c r="AS40" s="200"/>
      <c r="AT40" s="200"/>
      <c r="AW40" s="194">
        <f t="shared" si="11"/>
        <v>2507620</v>
      </c>
    </row>
    <row r="41" spans="1:49" x14ac:dyDescent="0.35">
      <c r="A41" s="673"/>
      <c r="B41" s="199" t="s">
        <v>185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C41" s="200"/>
      <c r="AD41" s="194">
        <v>220871</v>
      </c>
      <c r="AE41" s="194">
        <v>-131297</v>
      </c>
      <c r="AF41" s="194">
        <v>83451</v>
      </c>
      <c r="AG41" s="194">
        <v>495100</v>
      </c>
      <c r="AH41" s="194">
        <v>980216</v>
      </c>
      <c r="AI41" s="194">
        <v>1029946</v>
      </c>
      <c r="AJ41" s="194">
        <v>2084104</v>
      </c>
      <c r="AK41" s="194">
        <v>689742</v>
      </c>
      <c r="AL41" s="200"/>
      <c r="AM41" s="200"/>
      <c r="AN41" s="201"/>
      <c r="AO41" s="194"/>
      <c r="AP41" s="194"/>
      <c r="AQ41" s="194"/>
      <c r="AR41" s="194"/>
      <c r="AS41" s="194"/>
      <c r="AT41" s="194"/>
      <c r="AW41" s="194">
        <f t="shared" si="11"/>
        <v>5452133</v>
      </c>
    </row>
    <row r="42" spans="1:49" s="70" customFormat="1" ht="15" thickBot="1" x14ac:dyDescent="0.4">
      <c r="A42" s="674"/>
      <c r="B42" s="197" t="s">
        <v>34</v>
      </c>
      <c r="C42" s="178">
        <f t="shared" ref="C42" si="18">SUM(C39:C40)</f>
        <v>0</v>
      </c>
      <c r="D42" s="178">
        <f t="shared" ref="D42:M42" si="19">SUM(D39:D40)</f>
        <v>1</v>
      </c>
      <c r="E42" s="178">
        <f t="shared" si="19"/>
        <v>1</v>
      </c>
      <c r="F42" s="178">
        <f t="shared" si="19"/>
        <v>1</v>
      </c>
      <c r="G42" s="178">
        <f t="shared" si="19"/>
        <v>1</v>
      </c>
      <c r="H42" s="178">
        <f t="shared" si="19"/>
        <v>1</v>
      </c>
      <c r="I42" s="178">
        <f t="shared" si="19"/>
        <v>1</v>
      </c>
      <c r="J42" s="178">
        <f t="shared" si="19"/>
        <v>1</v>
      </c>
      <c r="K42" s="178">
        <f t="shared" si="19"/>
        <v>1</v>
      </c>
      <c r="L42" s="178">
        <f t="shared" si="19"/>
        <v>0</v>
      </c>
      <c r="M42" s="178">
        <f t="shared" si="19"/>
        <v>0</v>
      </c>
      <c r="N42" s="178">
        <f>SUM(N39:N40)</f>
        <v>0</v>
      </c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C42" s="195">
        <f t="shared" ref="AC42:AM42" si="20">SUM(AC39:AC41)</f>
        <v>0</v>
      </c>
      <c r="AD42" s="195">
        <f t="shared" si="20"/>
        <v>1289745</v>
      </c>
      <c r="AE42" s="195">
        <f t="shared" si="20"/>
        <v>1045745</v>
      </c>
      <c r="AF42" s="195">
        <f t="shared" si="20"/>
        <v>2087735</v>
      </c>
      <c r="AG42" s="195">
        <f t="shared" si="20"/>
        <v>2823346</v>
      </c>
      <c r="AH42" s="195">
        <f t="shared" si="20"/>
        <v>3449375</v>
      </c>
      <c r="AI42" s="195">
        <f t="shared" si="20"/>
        <v>2756912</v>
      </c>
      <c r="AJ42" s="195">
        <f t="shared" si="20"/>
        <v>4116798</v>
      </c>
      <c r="AK42" s="195">
        <f t="shared" si="20"/>
        <v>5434155</v>
      </c>
      <c r="AL42" s="195">
        <f t="shared" si="20"/>
        <v>0</v>
      </c>
      <c r="AM42" s="195">
        <f t="shared" si="20"/>
        <v>0</v>
      </c>
      <c r="AN42" s="196">
        <f>SUM(AN39:AN41)</f>
        <v>0</v>
      </c>
      <c r="AO42" s="195">
        <f t="shared" ref="AO42:AT42" si="21">SUM(AO39:AO41)</f>
        <v>0</v>
      </c>
      <c r="AP42" s="195">
        <f t="shared" si="21"/>
        <v>0</v>
      </c>
      <c r="AQ42" s="195">
        <f t="shared" si="21"/>
        <v>0</v>
      </c>
      <c r="AR42" s="195">
        <f t="shared" si="21"/>
        <v>0</v>
      </c>
      <c r="AS42" s="195">
        <f t="shared" si="21"/>
        <v>0</v>
      </c>
      <c r="AT42" s="195">
        <f t="shared" si="21"/>
        <v>0</v>
      </c>
      <c r="AW42" s="195">
        <f t="shared" si="11"/>
        <v>23003811</v>
      </c>
    </row>
    <row r="43" spans="1:49" x14ac:dyDescent="0.35">
      <c r="A43" s="672" t="s">
        <v>32</v>
      </c>
      <c r="B43" s="67" t="s">
        <v>39</v>
      </c>
      <c r="C43" s="190">
        <f>IF(AC46=0,0,AC43/SUM(AC43:AC44))</f>
        <v>0</v>
      </c>
      <c r="D43" s="190">
        <f t="shared" ref="D43:M43" si="22">IF(AD46=0,0,AD43/SUM(AD43:AD44))</f>
        <v>0.71014706722801135</v>
      </c>
      <c r="E43" s="190">
        <f t="shared" si="22"/>
        <v>1</v>
      </c>
      <c r="F43" s="190">
        <f t="shared" si="22"/>
        <v>0.96536746947698004</v>
      </c>
      <c r="G43" s="190">
        <f t="shared" si="22"/>
        <v>0.86323463296095426</v>
      </c>
      <c r="H43" s="190">
        <f t="shared" si="22"/>
        <v>0.97184960618595484</v>
      </c>
      <c r="I43" s="190">
        <f t="shared" si="22"/>
        <v>0.53841945693972915</v>
      </c>
      <c r="J43" s="190">
        <f t="shared" si="22"/>
        <v>0.49167805449019097</v>
      </c>
      <c r="K43" s="190">
        <f t="shared" si="22"/>
        <v>0.98941582449057131</v>
      </c>
      <c r="L43" s="190">
        <f t="shared" si="22"/>
        <v>0</v>
      </c>
      <c r="M43" s="190">
        <f t="shared" si="22"/>
        <v>0</v>
      </c>
      <c r="N43" s="190">
        <f>IF(SUM(AN46:AT46)=0,0,SUM(AN43:AT43)/SUM(AN43:AT44))</f>
        <v>0</v>
      </c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C43" s="200"/>
      <c r="AD43" s="200">
        <v>298222</v>
      </c>
      <c r="AE43" s="200">
        <v>10013</v>
      </c>
      <c r="AF43" s="200">
        <v>606774</v>
      </c>
      <c r="AG43" s="200">
        <v>455055</v>
      </c>
      <c r="AH43" s="200">
        <v>3074247</v>
      </c>
      <c r="AI43" s="200">
        <v>234241</v>
      </c>
      <c r="AJ43" s="200">
        <v>338570</v>
      </c>
      <c r="AK43" s="200">
        <v>473947</v>
      </c>
      <c r="AL43" s="200"/>
      <c r="AM43" s="200"/>
      <c r="AN43" s="201"/>
      <c r="AO43" s="200"/>
      <c r="AP43" s="200"/>
      <c r="AQ43" s="200"/>
      <c r="AR43" s="200"/>
      <c r="AS43" s="200"/>
      <c r="AT43" s="200"/>
      <c r="AW43" s="194">
        <f t="shared" si="11"/>
        <v>5491069</v>
      </c>
    </row>
    <row r="44" spans="1:49" x14ac:dyDescent="0.35">
      <c r="A44" s="673"/>
      <c r="B44" s="66" t="s">
        <v>37</v>
      </c>
      <c r="C44" s="191">
        <f>IF(AC46=0,0,AC44/SUM(AC43:AC44))</f>
        <v>0</v>
      </c>
      <c r="D44" s="191">
        <f t="shared" ref="D44:M44" si="23">IF(AD46=0,0,AD44/SUM(AD43:AD44))</f>
        <v>0.28985293277198865</v>
      </c>
      <c r="E44" s="191">
        <f t="shared" si="23"/>
        <v>0</v>
      </c>
      <c r="F44" s="191">
        <f t="shared" si="23"/>
        <v>3.4632530523019942E-2</v>
      </c>
      <c r="G44" s="191">
        <f t="shared" si="23"/>
        <v>0.13676536703904574</v>
      </c>
      <c r="H44" s="191">
        <f t="shared" si="23"/>
        <v>2.8150393814045164E-2</v>
      </c>
      <c r="I44" s="191">
        <f t="shared" si="23"/>
        <v>0.4615805430602708</v>
      </c>
      <c r="J44" s="191">
        <f t="shared" si="23"/>
        <v>0.50832194550980903</v>
      </c>
      <c r="K44" s="191">
        <f t="shared" si="23"/>
        <v>1.0584175509428684E-2</v>
      </c>
      <c r="L44" s="191">
        <f t="shared" si="23"/>
        <v>0</v>
      </c>
      <c r="M44" s="191">
        <f t="shared" si="23"/>
        <v>0</v>
      </c>
      <c r="N44" s="191">
        <f>IF(SUM(AN46:AT46)=0,0,SUM(AN44:AT44)/SUM(AN43:AT44))</f>
        <v>0</v>
      </c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C44" s="200"/>
      <c r="AD44" s="200">
        <v>121722</v>
      </c>
      <c r="AE44" s="200"/>
      <c r="AF44" s="200">
        <v>21768</v>
      </c>
      <c r="AG44" s="200">
        <v>72096</v>
      </c>
      <c r="AH44" s="200">
        <v>89048</v>
      </c>
      <c r="AI44" s="200">
        <v>200812</v>
      </c>
      <c r="AJ44" s="200">
        <v>350031</v>
      </c>
      <c r="AK44" s="200">
        <v>5070</v>
      </c>
      <c r="AL44" s="200"/>
      <c r="AM44" s="200"/>
      <c r="AN44" s="201"/>
      <c r="AO44" s="200"/>
      <c r="AP44" s="200"/>
      <c r="AQ44" s="200"/>
      <c r="AR44" s="200"/>
      <c r="AS44" s="200"/>
      <c r="AT44" s="200"/>
      <c r="AW44" s="194">
        <f t="shared" si="11"/>
        <v>860547</v>
      </c>
    </row>
    <row r="45" spans="1:49" x14ac:dyDescent="0.35">
      <c r="A45" s="673"/>
      <c r="B45" s="199" t="s">
        <v>185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C45" s="200"/>
      <c r="AD45" s="200"/>
      <c r="AE45" s="200"/>
      <c r="AF45" s="200"/>
      <c r="AG45" s="200">
        <v>89024</v>
      </c>
      <c r="AH45" s="200">
        <v>898265</v>
      </c>
      <c r="AI45" s="200">
        <v>204560</v>
      </c>
      <c r="AJ45" s="200"/>
      <c r="AK45" s="200"/>
      <c r="AL45" s="200"/>
      <c r="AM45" s="200"/>
      <c r="AN45" s="201"/>
      <c r="AO45" s="194"/>
      <c r="AP45" s="194"/>
      <c r="AQ45" s="194"/>
      <c r="AR45" s="194"/>
      <c r="AS45" s="194"/>
      <c r="AT45" s="194"/>
      <c r="AW45" s="194">
        <f t="shared" si="11"/>
        <v>1191849</v>
      </c>
    </row>
    <row r="46" spans="1:49" s="70" customFormat="1" ht="15" thickBot="1" x14ac:dyDescent="0.4">
      <c r="A46" s="674"/>
      <c r="B46" s="197" t="s">
        <v>34</v>
      </c>
      <c r="C46" s="178">
        <f t="shared" ref="C46" si="24">SUM(C43:C44)</f>
        <v>0</v>
      </c>
      <c r="D46" s="178">
        <f t="shared" ref="D46:M46" si="25">SUM(D43:D44)</f>
        <v>1</v>
      </c>
      <c r="E46" s="178">
        <f t="shared" si="25"/>
        <v>1</v>
      </c>
      <c r="F46" s="178">
        <f t="shared" si="25"/>
        <v>1</v>
      </c>
      <c r="G46" s="178">
        <f t="shared" si="25"/>
        <v>1</v>
      </c>
      <c r="H46" s="178">
        <f t="shared" si="25"/>
        <v>1</v>
      </c>
      <c r="I46" s="178">
        <f t="shared" si="25"/>
        <v>1</v>
      </c>
      <c r="J46" s="178">
        <f t="shared" si="25"/>
        <v>1</v>
      </c>
      <c r="K46" s="178">
        <f t="shared" si="25"/>
        <v>1</v>
      </c>
      <c r="L46" s="178">
        <f t="shared" si="25"/>
        <v>0</v>
      </c>
      <c r="M46" s="178">
        <f t="shared" si="25"/>
        <v>0</v>
      </c>
      <c r="N46" s="178">
        <f>SUM(N43:N44)</f>
        <v>0</v>
      </c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C46" s="195">
        <f t="shared" ref="AC46:AM46" si="26">SUM(AC43:AC45)</f>
        <v>0</v>
      </c>
      <c r="AD46" s="195">
        <f t="shared" si="26"/>
        <v>419944</v>
      </c>
      <c r="AE46" s="195">
        <f t="shared" si="26"/>
        <v>10013</v>
      </c>
      <c r="AF46" s="195">
        <f t="shared" si="26"/>
        <v>628542</v>
      </c>
      <c r="AG46" s="195">
        <f t="shared" si="26"/>
        <v>616175</v>
      </c>
      <c r="AH46" s="195">
        <f t="shared" si="26"/>
        <v>4061560</v>
      </c>
      <c r="AI46" s="195">
        <f t="shared" si="26"/>
        <v>639613</v>
      </c>
      <c r="AJ46" s="195">
        <f t="shared" si="26"/>
        <v>688601</v>
      </c>
      <c r="AK46" s="195">
        <f t="shared" si="26"/>
        <v>479017</v>
      </c>
      <c r="AL46" s="195">
        <f t="shared" si="26"/>
        <v>0</v>
      </c>
      <c r="AM46" s="195">
        <f t="shared" si="26"/>
        <v>0</v>
      </c>
      <c r="AN46" s="196">
        <f>SUM(AN43:AN45)</f>
        <v>0</v>
      </c>
      <c r="AO46" s="195">
        <f t="shared" ref="AO46:AT46" si="27">SUM(AO43:AO45)</f>
        <v>0</v>
      </c>
      <c r="AP46" s="195">
        <f t="shared" si="27"/>
        <v>0</v>
      </c>
      <c r="AQ46" s="195">
        <f t="shared" si="27"/>
        <v>0</v>
      </c>
      <c r="AR46" s="195">
        <f t="shared" si="27"/>
        <v>0</v>
      </c>
      <c r="AS46" s="195">
        <f t="shared" si="27"/>
        <v>0</v>
      </c>
      <c r="AT46" s="195">
        <f t="shared" si="27"/>
        <v>0</v>
      </c>
      <c r="AW46" s="195">
        <f t="shared" si="11"/>
        <v>7543465</v>
      </c>
    </row>
    <row r="47" spans="1:49" x14ac:dyDescent="0.35">
      <c r="A47" s="672" t="s">
        <v>33</v>
      </c>
      <c r="B47" s="67" t="s">
        <v>39</v>
      </c>
      <c r="C47" s="190">
        <f>IF(AC50=0,0,AC47/SUM(AC47:AC48))</f>
        <v>0</v>
      </c>
      <c r="D47" s="190">
        <f t="shared" ref="D47:M47" si="28">IF(AD50=0,0,AD47/SUM(AD47:AD48))</f>
        <v>0</v>
      </c>
      <c r="E47" s="190">
        <f t="shared" si="28"/>
        <v>0</v>
      </c>
      <c r="F47" s="190">
        <f t="shared" si="28"/>
        <v>0</v>
      </c>
      <c r="G47" s="190">
        <f t="shared" si="28"/>
        <v>1</v>
      </c>
      <c r="H47" s="190">
        <f t="shared" si="28"/>
        <v>0.92259264558592069</v>
      </c>
      <c r="I47" s="190">
        <f t="shared" si="28"/>
        <v>1</v>
      </c>
      <c r="J47" s="190">
        <f t="shared" si="28"/>
        <v>0</v>
      </c>
      <c r="K47" s="190">
        <f t="shared" si="28"/>
        <v>1</v>
      </c>
      <c r="L47" s="190">
        <f t="shared" si="28"/>
        <v>0</v>
      </c>
      <c r="M47" s="190">
        <f t="shared" si="28"/>
        <v>0</v>
      </c>
      <c r="N47" s="190">
        <f>IF(SUM(AN50:AT50)=0,0,SUM(AN47:AT47)/SUM(AN47:AT48))</f>
        <v>0</v>
      </c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C47" s="200"/>
      <c r="AD47" s="194"/>
      <c r="AE47" s="194"/>
      <c r="AF47" s="194"/>
      <c r="AG47" s="194">
        <v>138648</v>
      </c>
      <c r="AH47" s="194">
        <v>283712</v>
      </c>
      <c r="AI47" s="194">
        <v>574470</v>
      </c>
      <c r="AJ47" s="194"/>
      <c r="AK47" s="194">
        <v>348448</v>
      </c>
      <c r="AL47" s="200"/>
      <c r="AM47" s="200"/>
      <c r="AN47" s="201"/>
      <c r="AO47" s="200"/>
      <c r="AP47" s="200"/>
      <c r="AQ47" s="200"/>
      <c r="AR47" s="200"/>
      <c r="AS47" s="200"/>
      <c r="AT47" s="200"/>
      <c r="AW47" s="194">
        <f t="shared" si="11"/>
        <v>1345278</v>
      </c>
    </row>
    <row r="48" spans="1:49" x14ac:dyDescent="0.35">
      <c r="A48" s="673"/>
      <c r="B48" s="66" t="s">
        <v>37</v>
      </c>
      <c r="C48" s="191">
        <f>IF(AC50=0,0,AC48/SUM(AC47:AC48))</f>
        <v>0</v>
      </c>
      <c r="D48" s="191">
        <f t="shared" ref="D48:M48" si="29">IF(AD50=0,0,AD48/SUM(AD47:AD48))</f>
        <v>0</v>
      </c>
      <c r="E48" s="191">
        <f t="shared" si="29"/>
        <v>1</v>
      </c>
      <c r="F48" s="191">
        <f t="shared" si="29"/>
        <v>0</v>
      </c>
      <c r="G48" s="191">
        <f t="shared" si="29"/>
        <v>0</v>
      </c>
      <c r="H48" s="191">
        <f t="shared" si="29"/>
        <v>7.7407354414079269E-2</v>
      </c>
      <c r="I48" s="191">
        <f t="shared" si="29"/>
        <v>0</v>
      </c>
      <c r="J48" s="191">
        <f t="shared" si="29"/>
        <v>0</v>
      </c>
      <c r="K48" s="191">
        <f t="shared" si="29"/>
        <v>0</v>
      </c>
      <c r="L48" s="191">
        <f t="shared" si="29"/>
        <v>0</v>
      </c>
      <c r="M48" s="191">
        <f t="shared" si="29"/>
        <v>0</v>
      </c>
      <c r="N48" s="191">
        <f>IF(SUM(AN50:AT50)=0,0,SUM(AN48:AT48)/SUM(AN47:AT48))</f>
        <v>0</v>
      </c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C48" s="200"/>
      <c r="AD48" s="194"/>
      <c r="AE48" s="194">
        <v>449713</v>
      </c>
      <c r="AF48" s="194">
        <v>0</v>
      </c>
      <c r="AG48" s="194">
        <v>0</v>
      </c>
      <c r="AH48" s="194">
        <v>23804</v>
      </c>
      <c r="AI48" s="194">
        <v>0</v>
      </c>
      <c r="AJ48" s="194"/>
      <c r="AK48" s="194"/>
      <c r="AL48" s="200"/>
      <c r="AM48" s="200"/>
      <c r="AN48" s="201"/>
      <c r="AO48" s="200"/>
      <c r="AP48" s="200"/>
      <c r="AQ48" s="200"/>
      <c r="AR48" s="200"/>
      <c r="AS48" s="200"/>
      <c r="AT48" s="200"/>
      <c r="AW48" s="194">
        <f t="shared" si="11"/>
        <v>473517</v>
      </c>
    </row>
    <row r="49" spans="1:49" x14ac:dyDescent="0.35">
      <c r="A49" s="673"/>
      <c r="B49" s="199" t="s">
        <v>185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C49" s="200"/>
      <c r="AD49" s="194"/>
      <c r="AE49" s="194"/>
      <c r="AF49" s="194"/>
      <c r="AG49" s="194"/>
      <c r="AH49" s="194"/>
      <c r="AI49" s="194"/>
      <c r="AJ49" s="194"/>
      <c r="AK49" s="194"/>
      <c r="AL49" s="200"/>
      <c r="AM49" s="200"/>
      <c r="AN49" s="201"/>
      <c r="AO49" s="194"/>
      <c r="AP49" s="194"/>
      <c r="AQ49" s="194"/>
      <c r="AR49" s="194"/>
      <c r="AS49" s="194"/>
      <c r="AT49" s="194"/>
      <c r="AW49" s="194">
        <f t="shared" si="11"/>
        <v>0</v>
      </c>
    </row>
    <row r="50" spans="1:49" s="70" customFormat="1" ht="15" thickBot="1" x14ac:dyDescent="0.4">
      <c r="A50" s="674"/>
      <c r="B50" s="197" t="s">
        <v>34</v>
      </c>
      <c r="C50" s="178">
        <f t="shared" ref="C50" si="30">SUM(C47:C48)</f>
        <v>0</v>
      </c>
      <c r="D50" s="178">
        <f t="shared" ref="D50:M50" si="31">SUM(D47:D48)</f>
        <v>0</v>
      </c>
      <c r="E50" s="178">
        <f t="shared" si="31"/>
        <v>1</v>
      </c>
      <c r="F50" s="178">
        <f t="shared" si="31"/>
        <v>0</v>
      </c>
      <c r="G50" s="178">
        <f t="shared" si="31"/>
        <v>1</v>
      </c>
      <c r="H50" s="178">
        <f t="shared" si="31"/>
        <v>1</v>
      </c>
      <c r="I50" s="178">
        <f t="shared" si="31"/>
        <v>1</v>
      </c>
      <c r="J50" s="178">
        <f t="shared" si="31"/>
        <v>0</v>
      </c>
      <c r="K50" s="178">
        <f t="shared" si="31"/>
        <v>1</v>
      </c>
      <c r="L50" s="178">
        <f t="shared" si="31"/>
        <v>0</v>
      </c>
      <c r="M50" s="178">
        <f t="shared" si="31"/>
        <v>0</v>
      </c>
      <c r="N50" s="178">
        <f>SUM(N47:N48)</f>
        <v>0</v>
      </c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C50" s="195">
        <f t="shared" ref="AC50:AM50" si="32">SUM(AC47:AC49)</f>
        <v>0</v>
      </c>
      <c r="AD50" s="195">
        <f t="shared" si="32"/>
        <v>0</v>
      </c>
      <c r="AE50" s="195">
        <f t="shared" si="32"/>
        <v>449713</v>
      </c>
      <c r="AF50" s="195">
        <f t="shared" si="32"/>
        <v>0</v>
      </c>
      <c r="AG50" s="195">
        <f t="shared" si="32"/>
        <v>138648</v>
      </c>
      <c r="AH50" s="195">
        <f t="shared" si="32"/>
        <v>307516</v>
      </c>
      <c r="AI50" s="195">
        <f t="shared" si="32"/>
        <v>574470</v>
      </c>
      <c r="AJ50" s="195">
        <f t="shared" si="32"/>
        <v>0</v>
      </c>
      <c r="AK50" s="195">
        <f t="shared" si="32"/>
        <v>348448</v>
      </c>
      <c r="AL50" s="195">
        <f t="shared" si="32"/>
        <v>0</v>
      </c>
      <c r="AM50" s="195">
        <f t="shared" si="32"/>
        <v>0</v>
      </c>
      <c r="AN50" s="196">
        <f>SUM(AN47:AN49)</f>
        <v>0</v>
      </c>
      <c r="AO50" s="195">
        <f t="shared" ref="AO50:AT50" si="33">SUM(AO47:AO49)</f>
        <v>0</v>
      </c>
      <c r="AP50" s="195">
        <f t="shared" si="33"/>
        <v>0</v>
      </c>
      <c r="AQ50" s="195">
        <f t="shared" si="33"/>
        <v>0</v>
      </c>
      <c r="AR50" s="195">
        <f t="shared" si="33"/>
        <v>0</v>
      </c>
      <c r="AS50" s="195">
        <f t="shared" si="33"/>
        <v>0</v>
      </c>
      <c r="AT50" s="195">
        <f t="shared" si="33"/>
        <v>0</v>
      </c>
      <c r="AW50" s="195">
        <f t="shared" si="11"/>
        <v>1818795</v>
      </c>
    </row>
    <row r="51" spans="1:49" x14ac:dyDescent="0.35">
      <c r="A51" s="675" t="s">
        <v>40</v>
      </c>
      <c r="B51" s="69" t="s">
        <v>39</v>
      </c>
      <c r="C51" s="190">
        <f>IF(AC54=0,0,AC51/SUM(AC51:AC52))</f>
        <v>0</v>
      </c>
      <c r="D51" s="190">
        <f t="shared" ref="D51:M51" si="34">IF(AD54=0,0,AD51/SUM(AD51:AD52))</f>
        <v>0.83009395073718717</v>
      </c>
      <c r="E51" s="190">
        <f t="shared" si="34"/>
        <v>0.63286108881080327</v>
      </c>
      <c r="F51" s="190">
        <f t="shared" si="34"/>
        <v>0.99361222388256409</v>
      </c>
      <c r="G51" s="190">
        <f t="shared" si="34"/>
        <v>0.80345536484492786</v>
      </c>
      <c r="H51" s="190">
        <f t="shared" si="34"/>
        <v>0.9541310592025064</v>
      </c>
      <c r="I51" s="190">
        <f t="shared" si="34"/>
        <v>0.9210502084176202</v>
      </c>
      <c r="J51" s="190">
        <f t="shared" si="34"/>
        <v>0.86095997067279195</v>
      </c>
      <c r="K51" s="190">
        <f t="shared" si="34"/>
        <v>0.87429030812661257</v>
      </c>
      <c r="L51" s="190">
        <f t="shared" si="34"/>
        <v>0</v>
      </c>
      <c r="M51" s="190">
        <f t="shared" si="34"/>
        <v>0</v>
      </c>
      <c r="N51" s="190">
        <f>IF(SUM(AN54:AT54)=0,0,SUM(AN51:AT51)/SUM(AN51:AT52))</f>
        <v>0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C51" s="200">
        <f t="shared" ref="AC51:AM51" si="35">AC35+AC39+AC43+AC47</f>
        <v>0</v>
      </c>
      <c r="AD51" s="200">
        <f t="shared" si="35"/>
        <v>1664946</v>
      </c>
      <c r="AE51" s="200">
        <f t="shared" si="35"/>
        <v>1374018</v>
      </c>
      <c r="AF51" s="200">
        <f t="shared" si="35"/>
        <v>11866367</v>
      </c>
      <c r="AG51" s="200">
        <f t="shared" si="35"/>
        <v>3488093</v>
      </c>
      <c r="AH51" s="200">
        <f t="shared" si="35"/>
        <v>7450465</v>
      </c>
      <c r="AI51" s="200">
        <f t="shared" si="35"/>
        <v>3200865</v>
      </c>
      <c r="AJ51" s="200">
        <f t="shared" si="35"/>
        <v>3128286</v>
      </c>
      <c r="AK51" s="200">
        <f t="shared" si="35"/>
        <v>5621448</v>
      </c>
      <c r="AL51" s="200">
        <f t="shared" si="35"/>
        <v>0</v>
      </c>
      <c r="AM51" s="200">
        <f t="shared" si="35"/>
        <v>0</v>
      </c>
      <c r="AN51" s="201"/>
      <c r="AO51" s="194">
        <f t="shared" ref="AO51:AT51" si="36">AO35+AO39+AO43+AO47</f>
        <v>0</v>
      </c>
      <c r="AP51" s="194">
        <f t="shared" si="36"/>
        <v>0</v>
      </c>
      <c r="AQ51" s="194">
        <f t="shared" si="36"/>
        <v>0</v>
      </c>
      <c r="AR51" s="194">
        <f t="shared" si="36"/>
        <v>0</v>
      </c>
      <c r="AS51" s="194">
        <f t="shared" si="36"/>
        <v>0</v>
      </c>
      <c r="AT51" s="194">
        <f t="shared" si="36"/>
        <v>0</v>
      </c>
      <c r="AW51" s="194">
        <f t="shared" si="11"/>
        <v>37794488</v>
      </c>
    </row>
    <row r="52" spans="1:49" x14ac:dyDescent="0.35">
      <c r="A52" s="676"/>
      <c r="B52" s="66" t="s">
        <v>37</v>
      </c>
      <c r="C52" s="191">
        <f>IF(AC54=0,0,AC52/SUM(AC51:AC52))</f>
        <v>0</v>
      </c>
      <c r="D52" s="191">
        <f t="shared" ref="D52:M52" si="37">IF(AD54=0,0,AD52/SUM(AD51:AD52))</f>
        <v>0.16990604926281277</v>
      </c>
      <c r="E52" s="191">
        <f t="shared" si="37"/>
        <v>0.36713891118919673</v>
      </c>
      <c r="F52" s="191">
        <f t="shared" si="37"/>
        <v>6.387776117435873E-3</v>
      </c>
      <c r="G52" s="191">
        <f t="shared" si="37"/>
        <v>0.1965446351550722</v>
      </c>
      <c r="H52" s="191">
        <f t="shared" si="37"/>
        <v>4.5868940797493644E-2</v>
      </c>
      <c r="I52" s="191">
        <f t="shared" si="37"/>
        <v>7.8949791582379775E-2</v>
      </c>
      <c r="J52" s="191">
        <f t="shared" si="37"/>
        <v>0.13904002932720808</v>
      </c>
      <c r="K52" s="191">
        <f t="shared" si="37"/>
        <v>0.12570969187338746</v>
      </c>
      <c r="L52" s="191">
        <f t="shared" si="37"/>
        <v>0</v>
      </c>
      <c r="M52" s="191">
        <f t="shared" si="37"/>
        <v>0</v>
      </c>
      <c r="N52" s="191">
        <f>IF(SUM(AN54:AT54)=0,0,SUM(AN52:AT52)/SUM(AN51:AT52))</f>
        <v>0</v>
      </c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C52" s="200">
        <f t="shared" ref="AC52:AM52" si="38">AC36+AC40+AC44+AC48</f>
        <v>0</v>
      </c>
      <c r="AD52" s="200">
        <f t="shared" si="38"/>
        <v>340786</v>
      </c>
      <c r="AE52" s="200">
        <f t="shared" si="38"/>
        <v>797103</v>
      </c>
      <c r="AF52" s="200">
        <f t="shared" si="38"/>
        <v>76287</v>
      </c>
      <c r="AG52" s="200">
        <f t="shared" si="38"/>
        <v>853272</v>
      </c>
      <c r="AH52" s="200">
        <f t="shared" si="38"/>
        <v>358174</v>
      </c>
      <c r="AI52" s="200">
        <f t="shared" si="38"/>
        <v>274369</v>
      </c>
      <c r="AJ52" s="200">
        <f t="shared" si="38"/>
        <v>505200</v>
      </c>
      <c r="AK52" s="200">
        <f t="shared" si="38"/>
        <v>808279</v>
      </c>
      <c r="AL52" s="200">
        <f t="shared" si="38"/>
        <v>0</v>
      </c>
      <c r="AM52" s="200">
        <f t="shared" si="38"/>
        <v>0</v>
      </c>
      <c r="AN52" s="201"/>
      <c r="AO52" s="194">
        <f t="shared" ref="AO52:AT52" si="39">AO36+AO40+AO44+AO48</f>
        <v>0</v>
      </c>
      <c r="AP52" s="194">
        <f t="shared" si="39"/>
        <v>0</v>
      </c>
      <c r="AQ52" s="194">
        <f t="shared" si="39"/>
        <v>0</v>
      </c>
      <c r="AR52" s="194">
        <f t="shared" si="39"/>
        <v>0</v>
      </c>
      <c r="AS52" s="194">
        <f t="shared" si="39"/>
        <v>0</v>
      </c>
      <c r="AT52" s="194">
        <f t="shared" si="39"/>
        <v>0</v>
      </c>
      <c r="AW52" s="194">
        <f t="shared" si="11"/>
        <v>4013470</v>
      </c>
    </row>
    <row r="53" spans="1:49" x14ac:dyDescent="0.35">
      <c r="A53" s="676"/>
      <c r="B53" s="199" t="s">
        <v>185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C53" s="200">
        <f t="shared" ref="AC53:AM53" si="40">AC37+AC41+AC45+AC49</f>
        <v>0</v>
      </c>
      <c r="AD53" s="200">
        <f t="shared" si="40"/>
        <v>476671</v>
      </c>
      <c r="AE53" s="200">
        <f t="shared" si="40"/>
        <v>296653</v>
      </c>
      <c r="AF53" s="200">
        <f t="shared" si="40"/>
        <v>333684</v>
      </c>
      <c r="AG53" s="200">
        <f t="shared" si="40"/>
        <v>1160491</v>
      </c>
      <c r="AH53" s="200">
        <f t="shared" si="40"/>
        <v>2415703</v>
      </c>
      <c r="AI53" s="200">
        <f t="shared" si="40"/>
        <v>2812228</v>
      </c>
      <c r="AJ53" s="200">
        <f t="shared" si="40"/>
        <v>2692074</v>
      </c>
      <c r="AK53" s="200">
        <f t="shared" si="40"/>
        <v>2027714</v>
      </c>
      <c r="AL53" s="200">
        <f t="shared" si="40"/>
        <v>0</v>
      </c>
      <c r="AM53" s="200">
        <f t="shared" si="40"/>
        <v>0</v>
      </c>
      <c r="AN53" s="201"/>
      <c r="AO53" s="194">
        <f t="shared" ref="AO53:AT53" si="41">AO37+AO41+AO45+AO49</f>
        <v>0</v>
      </c>
      <c r="AP53" s="194">
        <f t="shared" si="41"/>
        <v>0</v>
      </c>
      <c r="AQ53" s="194">
        <f t="shared" si="41"/>
        <v>0</v>
      </c>
      <c r="AR53" s="194">
        <f t="shared" si="41"/>
        <v>0</v>
      </c>
      <c r="AS53" s="194">
        <f t="shared" si="41"/>
        <v>0</v>
      </c>
      <c r="AT53" s="194">
        <f t="shared" si="41"/>
        <v>0</v>
      </c>
      <c r="AW53" s="194">
        <f t="shared" si="11"/>
        <v>12215218</v>
      </c>
    </row>
    <row r="54" spans="1:49" s="70" customFormat="1" ht="15" thickBot="1" x14ac:dyDescent="0.4">
      <c r="A54" s="677"/>
      <c r="B54" s="197" t="s">
        <v>34</v>
      </c>
      <c r="C54" s="178">
        <f t="shared" ref="C54" si="42">SUM(C51:C52)</f>
        <v>0</v>
      </c>
      <c r="D54" s="178">
        <f t="shared" ref="D54:M54" si="43">SUM(D51:D52)</f>
        <v>1</v>
      </c>
      <c r="E54" s="178">
        <f t="shared" si="43"/>
        <v>1</v>
      </c>
      <c r="F54" s="178">
        <f t="shared" si="43"/>
        <v>1</v>
      </c>
      <c r="G54" s="178">
        <f t="shared" si="43"/>
        <v>1</v>
      </c>
      <c r="H54" s="178">
        <f t="shared" si="43"/>
        <v>1</v>
      </c>
      <c r="I54" s="178">
        <f t="shared" si="43"/>
        <v>1</v>
      </c>
      <c r="J54" s="178">
        <f t="shared" si="43"/>
        <v>1</v>
      </c>
      <c r="K54" s="178">
        <f t="shared" si="43"/>
        <v>1</v>
      </c>
      <c r="L54" s="178">
        <f t="shared" si="43"/>
        <v>0</v>
      </c>
      <c r="M54" s="178">
        <f t="shared" si="43"/>
        <v>0</v>
      </c>
      <c r="N54" s="178">
        <f>SUM(N51:N52)</f>
        <v>0</v>
      </c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C54" s="195">
        <f t="shared" ref="AC54:AM54" si="44">SUM(AC51:AC53)</f>
        <v>0</v>
      </c>
      <c r="AD54" s="195">
        <f t="shared" si="44"/>
        <v>2482403</v>
      </c>
      <c r="AE54" s="195">
        <f t="shared" si="44"/>
        <v>2467774</v>
      </c>
      <c r="AF54" s="195">
        <f t="shared" si="44"/>
        <v>12276338</v>
      </c>
      <c r="AG54" s="195">
        <f t="shared" si="44"/>
        <v>5501856</v>
      </c>
      <c r="AH54" s="195">
        <f t="shared" si="44"/>
        <v>10224342</v>
      </c>
      <c r="AI54" s="195">
        <f t="shared" si="44"/>
        <v>6287462</v>
      </c>
      <c r="AJ54" s="195">
        <f t="shared" si="44"/>
        <v>6325560</v>
      </c>
      <c r="AK54" s="195">
        <f t="shared" si="44"/>
        <v>8457441</v>
      </c>
      <c r="AL54" s="195">
        <f t="shared" si="44"/>
        <v>0</v>
      </c>
      <c r="AM54" s="195">
        <f t="shared" si="44"/>
        <v>0</v>
      </c>
      <c r="AN54" s="196">
        <f>SUM(AN51:AN53)</f>
        <v>0</v>
      </c>
      <c r="AO54" s="195">
        <f t="shared" ref="AO54:AT54" si="45">SUM(AO51:AO53)</f>
        <v>0</v>
      </c>
      <c r="AP54" s="195">
        <f t="shared" si="45"/>
        <v>0</v>
      </c>
      <c r="AQ54" s="195">
        <f t="shared" si="45"/>
        <v>0</v>
      </c>
      <c r="AR54" s="195">
        <f t="shared" si="45"/>
        <v>0</v>
      </c>
      <c r="AS54" s="195">
        <f t="shared" si="45"/>
        <v>0</v>
      </c>
      <c r="AT54" s="195">
        <f t="shared" si="45"/>
        <v>0</v>
      </c>
      <c r="AW54" s="195">
        <f t="shared" si="11"/>
        <v>54023176</v>
      </c>
    </row>
    <row r="55" spans="1:49" x14ac:dyDescent="0.35">
      <c r="E55" s="90"/>
      <c r="F55" s="90"/>
      <c r="G55" s="90"/>
      <c r="H55" s="90"/>
    </row>
    <row r="56" spans="1:49" x14ac:dyDescent="0.35"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</row>
    <row r="57" spans="1:49" x14ac:dyDescent="0.35">
      <c r="A57" s="668" t="s">
        <v>36</v>
      </c>
      <c r="B57" s="668"/>
      <c r="C57" s="185" t="s">
        <v>187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</row>
    <row r="58" spans="1:49" ht="15" thickBot="1" x14ac:dyDescent="0.4">
      <c r="A58" s="668"/>
      <c r="B58" s="668"/>
      <c r="C58" s="211" t="s">
        <v>244</v>
      </c>
      <c r="E58" s="114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>
        <v>0</v>
      </c>
      <c r="AM58" s="194"/>
    </row>
    <row r="59" spans="1:49" ht="15" thickBot="1" x14ac:dyDescent="0.4">
      <c r="B59" s="51" t="s">
        <v>35</v>
      </c>
      <c r="C59" s="46">
        <f>C34</f>
        <v>44562</v>
      </c>
      <c r="D59" s="46">
        <f t="shared" ref="D59:AA59" si="46">D34</f>
        <v>44593</v>
      </c>
      <c r="E59" s="46">
        <f t="shared" si="46"/>
        <v>44621</v>
      </c>
      <c r="F59" s="46">
        <f t="shared" si="46"/>
        <v>44652</v>
      </c>
      <c r="G59" s="46">
        <f t="shared" si="46"/>
        <v>44682</v>
      </c>
      <c r="H59" s="46">
        <f t="shared" si="46"/>
        <v>44713</v>
      </c>
      <c r="I59" s="46">
        <f t="shared" si="46"/>
        <v>44743</v>
      </c>
      <c r="J59" s="46">
        <f t="shared" si="46"/>
        <v>44774</v>
      </c>
      <c r="K59" s="46">
        <f t="shared" si="46"/>
        <v>44805</v>
      </c>
      <c r="L59" s="46">
        <f t="shared" si="46"/>
        <v>44835</v>
      </c>
      <c r="M59" s="46">
        <f t="shared" si="46"/>
        <v>44866</v>
      </c>
      <c r="N59" s="46">
        <f t="shared" si="46"/>
        <v>44896</v>
      </c>
      <c r="O59" s="46">
        <f t="shared" si="46"/>
        <v>44927</v>
      </c>
      <c r="P59" s="46">
        <f t="shared" si="46"/>
        <v>44958</v>
      </c>
      <c r="Q59" s="46">
        <f t="shared" si="46"/>
        <v>44986</v>
      </c>
      <c r="R59" s="46">
        <f t="shared" si="46"/>
        <v>45017</v>
      </c>
      <c r="S59" s="46">
        <f t="shared" si="46"/>
        <v>45047</v>
      </c>
      <c r="T59" s="46">
        <f t="shared" si="46"/>
        <v>45078</v>
      </c>
      <c r="U59" s="46">
        <f t="shared" si="46"/>
        <v>45108</v>
      </c>
      <c r="V59" s="46">
        <f t="shared" si="46"/>
        <v>45139</v>
      </c>
      <c r="W59" s="46">
        <f t="shared" si="46"/>
        <v>45170</v>
      </c>
      <c r="X59" s="46">
        <f t="shared" si="46"/>
        <v>45200</v>
      </c>
      <c r="Y59" s="46">
        <f t="shared" si="46"/>
        <v>45231</v>
      </c>
      <c r="Z59" s="46">
        <f t="shared" si="46"/>
        <v>45261</v>
      </c>
      <c r="AA59" s="46">
        <f t="shared" si="46"/>
        <v>45292</v>
      </c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</row>
    <row r="60" spans="1:49" x14ac:dyDescent="0.35">
      <c r="B60" s="52" t="s">
        <v>29</v>
      </c>
      <c r="C60" s="62">
        <f t="shared" ref="C60" si="47">SUM(C68,C76)</f>
        <v>276037.03999999998</v>
      </c>
      <c r="D60" s="62">
        <f t="shared" ref="D60:AA60" si="48">SUM(D68,D76)</f>
        <v>2771204.97</v>
      </c>
      <c r="E60" s="62">
        <f t="shared" si="48"/>
        <v>4007326.5900000515</v>
      </c>
      <c r="F60" s="62">
        <f t="shared" si="48"/>
        <v>3692034.9200000004</v>
      </c>
      <c r="G60" s="62">
        <f t="shared" si="48"/>
        <v>4030668.0800000192</v>
      </c>
      <c r="H60" s="62">
        <f t="shared" si="48"/>
        <v>6031393.2300000004</v>
      </c>
      <c r="I60" s="62">
        <f t="shared" si="48"/>
        <v>6203819.151209984</v>
      </c>
      <c r="J60" s="62">
        <f t="shared" si="48"/>
        <v>6142308.126611881</v>
      </c>
      <c r="K60" s="62">
        <f t="shared" si="48"/>
        <v>5572433.9500000132</v>
      </c>
      <c r="L60" s="62">
        <f t="shared" si="48"/>
        <v>4059180.2400000133</v>
      </c>
      <c r="M60" s="62">
        <f t="shared" si="48"/>
        <v>3922196.682048751</v>
      </c>
      <c r="N60" s="62">
        <f t="shared" si="48"/>
        <v>8988244.6473547295</v>
      </c>
      <c r="O60" s="62">
        <f t="shared" si="48"/>
        <v>0</v>
      </c>
      <c r="P60" s="62">
        <f t="shared" si="48"/>
        <v>0</v>
      </c>
      <c r="Q60" s="62">
        <f t="shared" si="48"/>
        <v>0</v>
      </c>
      <c r="R60" s="62">
        <f t="shared" si="48"/>
        <v>0</v>
      </c>
      <c r="S60" s="62">
        <f t="shared" si="48"/>
        <v>0</v>
      </c>
      <c r="T60" s="62">
        <f t="shared" si="48"/>
        <v>0</v>
      </c>
      <c r="U60" s="62">
        <f t="shared" si="48"/>
        <v>0</v>
      </c>
      <c r="V60" s="62">
        <f t="shared" si="48"/>
        <v>0</v>
      </c>
      <c r="W60" s="62">
        <f t="shared" si="48"/>
        <v>0</v>
      </c>
      <c r="X60" s="62">
        <f t="shared" si="48"/>
        <v>0</v>
      </c>
      <c r="Y60" s="62">
        <f t="shared" si="48"/>
        <v>0</v>
      </c>
      <c r="Z60" s="62">
        <f t="shared" si="48"/>
        <v>0</v>
      </c>
      <c r="AA60" s="62">
        <f t="shared" si="48"/>
        <v>0</v>
      </c>
    </row>
    <row r="61" spans="1:49" x14ac:dyDescent="0.35">
      <c r="B61" s="53" t="s">
        <v>30</v>
      </c>
      <c r="C61" s="62">
        <f t="shared" ref="C61" si="49">SUM(C69,C77)</f>
        <v>0</v>
      </c>
      <c r="D61" s="62">
        <f t="shared" ref="D61:AA61" si="50">SUM(D69,D77)</f>
        <v>772714</v>
      </c>
      <c r="E61" s="62">
        <f t="shared" si="50"/>
        <v>962303</v>
      </c>
      <c r="F61" s="62">
        <f t="shared" si="50"/>
        <v>9560061</v>
      </c>
      <c r="G61" s="62">
        <f t="shared" si="50"/>
        <v>1923687</v>
      </c>
      <c r="H61" s="62">
        <f t="shared" si="50"/>
        <v>3124493.51</v>
      </c>
      <c r="I61" s="62">
        <f t="shared" si="50"/>
        <v>2395962.8292770386</v>
      </c>
      <c r="J61" s="62">
        <f t="shared" si="50"/>
        <v>1757621.3602757324</v>
      </c>
      <c r="K61" s="62">
        <f t="shared" si="50"/>
        <v>3060989.87</v>
      </c>
      <c r="L61" s="62">
        <f t="shared" si="50"/>
        <v>-7333285.1900000004</v>
      </c>
      <c r="M61" s="62">
        <f t="shared" si="50"/>
        <v>4439634.2391946465</v>
      </c>
      <c r="N61" s="62">
        <f t="shared" si="50"/>
        <v>7568815.1154887844</v>
      </c>
      <c r="O61" s="62">
        <f t="shared" si="50"/>
        <v>0</v>
      </c>
      <c r="P61" s="62">
        <f t="shared" si="50"/>
        <v>0</v>
      </c>
      <c r="Q61" s="62">
        <f t="shared" si="50"/>
        <v>0</v>
      </c>
      <c r="R61" s="62">
        <f t="shared" si="50"/>
        <v>0</v>
      </c>
      <c r="S61" s="62">
        <f t="shared" si="50"/>
        <v>0</v>
      </c>
      <c r="T61" s="62">
        <f t="shared" si="50"/>
        <v>0</v>
      </c>
      <c r="U61" s="62">
        <f t="shared" si="50"/>
        <v>0</v>
      </c>
      <c r="V61" s="62">
        <f t="shared" si="50"/>
        <v>0</v>
      </c>
      <c r="W61" s="62">
        <f t="shared" si="50"/>
        <v>0</v>
      </c>
      <c r="X61" s="62">
        <f t="shared" si="50"/>
        <v>0</v>
      </c>
      <c r="Y61" s="62">
        <f t="shared" si="50"/>
        <v>0</v>
      </c>
      <c r="Z61" s="62">
        <f t="shared" si="50"/>
        <v>0</v>
      </c>
      <c r="AA61" s="62">
        <f t="shared" si="50"/>
        <v>0</v>
      </c>
    </row>
    <row r="62" spans="1:49" x14ac:dyDescent="0.35">
      <c r="B62" s="53" t="s">
        <v>31</v>
      </c>
      <c r="C62" s="62">
        <f t="shared" ref="C62" si="51">SUM(C70,C78)</f>
        <v>0</v>
      </c>
      <c r="D62" s="62">
        <f t="shared" ref="D62:AA62" si="52">SUM(D70,D78)</f>
        <v>1289745</v>
      </c>
      <c r="E62" s="62">
        <f t="shared" si="52"/>
        <v>1045745</v>
      </c>
      <c r="F62" s="62">
        <f t="shared" si="52"/>
        <v>2087735</v>
      </c>
      <c r="G62" s="62">
        <f t="shared" si="52"/>
        <v>2823346</v>
      </c>
      <c r="H62" s="62">
        <f t="shared" si="52"/>
        <v>3926461.38</v>
      </c>
      <c r="I62" s="62">
        <f t="shared" si="52"/>
        <v>2756912</v>
      </c>
      <c r="J62" s="62">
        <f t="shared" si="52"/>
        <v>3997764.8035480469</v>
      </c>
      <c r="K62" s="62">
        <f t="shared" si="52"/>
        <v>5433828.9840000002</v>
      </c>
      <c r="L62" s="62">
        <f t="shared" si="52"/>
        <v>16923241</v>
      </c>
      <c r="M62" s="62">
        <f t="shared" si="52"/>
        <v>12322899.64194997</v>
      </c>
      <c r="N62" s="62">
        <f t="shared" si="52"/>
        <v>35686180.79968325</v>
      </c>
      <c r="O62" s="62">
        <f t="shared" si="52"/>
        <v>0</v>
      </c>
      <c r="P62" s="62">
        <f t="shared" si="52"/>
        <v>0</v>
      </c>
      <c r="Q62" s="62">
        <f t="shared" si="52"/>
        <v>0</v>
      </c>
      <c r="R62" s="62">
        <f t="shared" si="52"/>
        <v>0</v>
      </c>
      <c r="S62" s="62">
        <f t="shared" si="52"/>
        <v>0</v>
      </c>
      <c r="T62" s="62">
        <f t="shared" si="52"/>
        <v>0</v>
      </c>
      <c r="U62" s="62">
        <f t="shared" si="52"/>
        <v>0</v>
      </c>
      <c r="V62" s="62">
        <f t="shared" si="52"/>
        <v>0</v>
      </c>
      <c r="W62" s="62">
        <f t="shared" si="52"/>
        <v>0</v>
      </c>
      <c r="X62" s="62">
        <f t="shared" si="52"/>
        <v>0</v>
      </c>
      <c r="Y62" s="62">
        <f t="shared" si="52"/>
        <v>0</v>
      </c>
      <c r="Z62" s="62">
        <f t="shared" si="52"/>
        <v>0</v>
      </c>
      <c r="AA62" s="62">
        <f t="shared" si="52"/>
        <v>0</v>
      </c>
    </row>
    <row r="63" spans="1:49" x14ac:dyDescent="0.35">
      <c r="B63" s="53" t="s">
        <v>32</v>
      </c>
      <c r="C63" s="62">
        <f t="shared" ref="C63" si="53">SUM(C71,C79)</f>
        <v>0</v>
      </c>
      <c r="D63" s="62">
        <f t="shared" ref="D63:AA63" si="54">SUM(D71,D79)</f>
        <v>419944</v>
      </c>
      <c r="E63" s="62">
        <f t="shared" si="54"/>
        <v>10013</v>
      </c>
      <c r="F63" s="62">
        <f t="shared" si="54"/>
        <v>628542</v>
      </c>
      <c r="G63" s="62">
        <f t="shared" si="54"/>
        <v>616175</v>
      </c>
      <c r="H63" s="62">
        <f t="shared" si="54"/>
        <v>4061560</v>
      </c>
      <c r="I63" s="62">
        <f t="shared" si="54"/>
        <v>639613</v>
      </c>
      <c r="J63" s="62">
        <f t="shared" si="54"/>
        <v>517515.62632499996</v>
      </c>
      <c r="K63" s="62">
        <f t="shared" si="54"/>
        <v>479017</v>
      </c>
      <c r="L63" s="62">
        <f t="shared" si="54"/>
        <v>1097537</v>
      </c>
      <c r="M63" s="62">
        <f t="shared" si="54"/>
        <v>4451591.7308699293</v>
      </c>
      <c r="N63" s="62">
        <f t="shared" si="54"/>
        <v>15168858.313142495</v>
      </c>
      <c r="O63" s="62">
        <f t="shared" si="54"/>
        <v>0</v>
      </c>
      <c r="P63" s="62">
        <f t="shared" si="54"/>
        <v>0</v>
      </c>
      <c r="Q63" s="62">
        <f t="shared" si="54"/>
        <v>0</v>
      </c>
      <c r="R63" s="62">
        <f t="shared" si="54"/>
        <v>0</v>
      </c>
      <c r="S63" s="62">
        <f t="shared" si="54"/>
        <v>0</v>
      </c>
      <c r="T63" s="62">
        <f t="shared" si="54"/>
        <v>0</v>
      </c>
      <c r="U63" s="62">
        <f t="shared" si="54"/>
        <v>0</v>
      </c>
      <c r="V63" s="62">
        <f t="shared" si="54"/>
        <v>0</v>
      </c>
      <c r="W63" s="62">
        <f t="shared" si="54"/>
        <v>0</v>
      </c>
      <c r="X63" s="62">
        <f t="shared" si="54"/>
        <v>0</v>
      </c>
      <c r="Y63" s="62">
        <f t="shared" si="54"/>
        <v>0</v>
      </c>
      <c r="Z63" s="62">
        <f t="shared" si="54"/>
        <v>0</v>
      </c>
      <c r="AA63" s="62">
        <f t="shared" si="54"/>
        <v>0</v>
      </c>
    </row>
    <row r="64" spans="1:49" ht="15" thickBot="1" x14ac:dyDescent="0.4">
      <c r="B64" s="30" t="s">
        <v>33</v>
      </c>
      <c r="C64" s="71">
        <f t="shared" ref="C64" si="55">SUM(C72,C80)</f>
        <v>0</v>
      </c>
      <c r="D64" s="71">
        <f t="shared" ref="D64:AA64" si="56">SUM(D72,D80)</f>
        <v>0</v>
      </c>
      <c r="E64" s="71">
        <f t="shared" si="56"/>
        <v>449713</v>
      </c>
      <c r="F64" s="71">
        <f t="shared" si="56"/>
        <v>0</v>
      </c>
      <c r="G64" s="71">
        <f t="shared" si="56"/>
        <v>138648</v>
      </c>
      <c r="H64" s="71">
        <f t="shared" si="56"/>
        <v>307516</v>
      </c>
      <c r="I64" s="71">
        <f t="shared" si="56"/>
        <v>574470</v>
      </c>
      <c r="J64" s="71">
        <f t="shared" si="56"/>
        <v>-65990.731400000004</v>
      </c>
      <c r="K64" s="71">
        <f t="shared" si="56"/>
        <v>348448</v>
      </c>
      <c r="L64" s="71">
        <f t="shared" si="56"/>
        <v>54222</v>
      </c>
      <c r="M64" s="71">
        <f t="shared" si="56"/>
        <v>1003258.1083573127</v>
      </c>
      <c r="N64" s="71">
        <f t="shared" si="56"/>
        <v>3846720.2213138556</v>
      </c>
      <c r="O64" s="71">
        <f t="shared" si="56"/>
        <v>0</v>
      </c>
      <c r="P64" s="71">
        <f t="shared" si="56"/>
        <v>0</v>
      </c>
      <c r="Q64" s="71">
        <f t="shared" si="56"/>
        <v>0</v>
      </c>
      <c r="R64" s="71">
        <f t="shared" si="56"/>
        <v>0</v>
      </c>
      <c r="S64" s="71">
        <f t="shared" si="56"/>
        <v>0</v>
      </c>
      <c r="T64" s="71">
        <f t="shared" si="56"/>
        <v>0</v>
      </c>
      <c r="U64" s="71">
        <f t="shared" si="56"/>
        <v>0</v>
      </c>
      <c r="V64" s="71">
        <f t="shared" si="56"/>
        <v>0</v>
      </c>
      <c r="W64" s="71">
        <f t="shared" si="56"/>
        <v>0</v>
      </c>
      <c r="X64" s="71">
        <f t="shared" si="56"/>
        <v>0</v>
      </c>
      <c r="Y64" s="71">
        <f t="shared" si="56"/>
        <v>0</v>
      </c>
      <c r="Z64" s="71">
        <f t="shared" si="56"/>
        <v>0</v>
      </c>
      <c r="AA64" s="71">
        <f t="shared" si="56"/>
        <v>0</v>
      </c>
      <c r="AB64" s="347" t="s">
        <v>251</v>
      </c>
    </row>
    <row r="65" spans="2:28" ht="15" thickBot="1" x14ac:dyDescent="0.4">
      <c r="B65" s="54" t="s">
        <v>34</v>
      </c>
      <c r="C65" s="72">
        <f>SUM(C60:C64)</f>
        <v>276037.03999999998</v>
      </c>
      <c r="D65" s="73">
        <f t="shared" ref="D65:AA65" si="57">SUM(D60:D64)</f>
        <v>5253607.9700000007</v>
      </c>
      <c r="E65" s="73">
        <f t="shared" si="57"/>
        <v>6475100.590000052</v>
      </c>
      <c r="F65" s="73">
        <f t="shared" si="57"/>
        <v>15968372.92</v>
      </c>
      <c r="G65" s="73">
        <f t="shared" si="57"/>
        <v>9532524.0800000187</v>
      </c>
      <c r="H65" s="73">
        <f t="shared" si="57"/>
        <v>17451424.120000001</v>
      </c>
      <c r="I65" s="73">
        <f t="shared" si="57"/>
        <v>12570776.980487023</v>
      </c>
      <c r="J65" s="73">
        <f t="shared" si="57"/>
        <v>12349219.185360661</v>
      </c>
      <c r="K65" s="73">
        <f t="shared" si="57"/>
        <v>14894717.804000013</v>
      </c>
      <c r="L65" s="73">
        <f t="shared" si="57"/>
        <v>14800895.050000012</v>
      </c>
      <c r="M65" s="73">
        <f t="shared" si="57"/>
        <v>26139580.40242061</v>
      </c>
      <c r="N65" s="73">
        <f t="shared" si="57"/>
        <v>71258819.096983105</v>
      </c>
      <c r="O65" s="73">
        <f t="shared" si="57"/>
        <v>0</v>
      </c>
      <c r="P65" s="73">
        <f t="shared" si="57"/>
        <v>0</v>
      </c>
      <c r="Q65" s="73">
        <f t="shared" si="57"/>
        <v>0</v>
      </c>
      <c r="R65" s="73">
        <f t="shared" si="57"/>
        <v>0</v>
      </c>
      <c r="S65" s="73">
        <f t="shared" si="57"/>
        <v>0</v>
      </c>
      <c r="T65" s="73">
        <f t="shared" si="57"/>
        <v>0</v>
      </c>
      <c r="U65" s="73">
        <f t="shared" si="57"/>
        <v>0</v>
      </c>
      <c r="V65" s="73">
        <f t="shared" si="57"/>
        <v>0</v>
      </c>
      <c r="W65" s="73">
        <f t="shared" si="57"/>
        <v>0</v>
      </c>
      <c r="X65" s="73">
        <f t="shared" si="57"/>
        <v>0</v>
      </c>
      <c r="Y65" s="73">
        <f t="shared" si="57"/>
        <v>0</v>
      </c>
      <c r="Z65" s="73">
        <f t="shared" si="57"/>
        <v>0</v>
      </c>
      <c r="AA65" s="73">
        <f t="shared" si="57"/>
        <v>0</v>
      </c>
      <c r="AB65" s="348">
        <f>SUM(C65:AA65)</f>
        <v>206971075.23925149</v>
      </c>
    </row>
    <row r="66" spans="2:28" s="42" customFormat="1" ht="15" thickBot="1" x14ac:dyDescent="0.4"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349">
        <f>' 1M - RES'!O32-' 1M - RES'!C17+'2M - SGS'!O38+'3M - LGS'!O38+'4M - SPS'!O38+'11M - LPS'!O38+' LI 1M - RES'!O32+'LI 2M - SGS'!O38+'LI 3M - LGS'!O38+'LI 4M - SPS'!O38+'Biz DRENE'!P75</f>
        <v>206971075.23925152</v>
      </c>
    </row>
    <row r="67" spans="2:28" ht="15" thickBot="1" x14ac:dyDescent="0.4">
      <c r="B67" s="51" t="s">
        <v>174</v>
      </c>
      <c r="C67" s="46">
        <f>C59</f>
        <v>44562</v>
      </c>
      <c r="D67" s="46">
        <f t="shared" ref="D67:AA67" si="58">D59</f>
        <v>44593</v>
      </c>
      <c r="E67" s="46">
        <f t="shared" si="58"/>
        <v>44621</v>
      </c>
      <c r="F67" s="46">
        <f t="shared" si="58"/>
        <v>44652</v>
      </c>
      <c r="G67" s="46">
        <f t="shared" si="58"/>
        <v>44682</v>
      </c>
      <c r="H67" s="46">
        <f t="shared" si="58"/>
        <v>44713</v>
      </c>
      <c r="I67" s="46">
        <f t="shared" si="58"/>
        <v>44743</v>
      </c>
      <c r="J67" s="46">
        <f t="shared" si="58"/>
        <v>44774</v>
      </c>
      <c r="K67" s="46">
        <f t="shared" si="58"/>
        <v>44805</v>
      </c>
      <c r="L67" s="46">
        <f t="shared" si="58"/>
        <v>44835</v>
      </c>
      <c r="M67" s="46">
        <f t="shared" si="58"/>
        <v>44866</v>
      </c>
      <c r="N67" s="46">
        <f t="shared" si="58"/>
        <v>44896</v>
      </c>
      <c r="O67" s="46">
        <f t="shared" si="58"/>
        <v>44927</v>
      </c>
      <c r="P67" s="46">
        <f t="shared" si="58"/>
        <v>44958</v>
      </c>
      <c r="Q67" s="46">
        <f t="shared" si="58"/>
        <v>44986</v>
      </c>
      <c r="R67" s="46">
        <f t="shared" si="58"/>
        <v>45017</v>
      </c>
      <c r="S67" s="46">
        <f t="shared" si="58"/>
        <v>45047</v>
      </c>
      <c r="T67" s="46">
        <f t="shared" si="58"/>
        <v>45078</v>
      </c>
      <c r="U67" s="46">
        <f t="shared" si="58"/>
        <v>45108</v>
      </c>
      <c r="V67" s="46">
        <f t="shared" si="58"/>
        <v>45139</v>
      </c>
      <c r="W67" s="46">
        <f t="shared" si="58"/>
        <v>45170</v>
      </c>
      <c r="X67" s="46">
        <f t="shared" si="58"/>
        <v>45200</v>
      </c>
      <c r="Y67" s="46">
        <f t="shared" si="58"/>
        <v>45231</v>
      </c>
      <c r="Z67" s="46">
        <f t="shared" si="58"/>
        <v>45261</v>
      </c>
      <c r="AA67" s="46">
        <f t="shared" si="58"/>
        <v>45292</v>
      </c>
      <c r="AB67" s="389">
        <f>'RES kWh ENTRY'!O156+'BIZ SUM'!O194</f>
        <v>206971075.23925149</v>
      </c>
    </row>
    <row r="68" spans="2:28" x14ac:dyDescent="0.35">
      <c r="B68" s="52" t="s">
        <v>29</v>
      </c>
      <c r="C68" s="62">
        <f>' 1M - RES'!C16</f>
        <v>276037.03999999998</v>
      </c>
      <c r="D68" s="62">
        <f>' 1M - RES'!D16</f>
        <v>2746110.37</v>
      </c>
      <c r="E68" s="62">
        <f>' 1M - RES'!E16</f>
        <v>3842300.0000000517</v>
      </c>
      <c r="F68" s="62">
        <f>' 1M - RES'!F16</f>
        <v>3541772.7</v>
      </c>
      <c r="G68" s="62">
        <f>' 1M - RES'!G16</f>
        <v>3470018.8300000192</v>
      </c>
      <c r="H68" s="62">
        <f>' 1M - RES'!H16</f>
        <v>4427815.6400000006</v>
      </c>
      <c r="I68" s="62">
        <f>' 1M - RES'!I16</f>
        <v>5188364.8414914319</v>
      </c>
      <c r="J68" s="62">
        <f>' 1M - RES'!J16</f>
        <v>5328715.7955563264</v>
      </c>
      <c r="K68" s="62">
        <f>' 1M - RES'!K16</f>
        <v>4303594.2000000132</v>
      </c>
      <c r="L68" s="62">
        <f>' 1M - RES'!L16</f>
        <v>2908940.8300000136</v>
      </c>
      <c r="M68" s="62">
        <f>' 1M - RES'!M16</f>
        <v>2411206.2299699048</v>
      </c>
      <c r="N68" s="62">
        <f>' 1M - RES'!N16</f>
        <v>5380359.0523620453</v>
      </c>
      <c r="O68" s="62">
        <f>' 1M - RES'!O16</f>
        <v>0</v>
      </c>
      <c r="P68" s="62">
        <f>' 1M - RES'!P16</f>
        <v>0</v>
      </c>
      <c r="Q68" s="62">
        <f>' 1M - RES'!Q16</f>
        <v>0</v>
      </c>
      <c r="R68" s="62">
        <f>' 1M - RES'!R16</f>
        <v>0</v>
      </c>
      <c r="S68" s="62">
        <f>' 1M - RES'!S16</f>
        <v>0</v>
      </c>
      <c r="T68" s="62">
        <f>' 1M - RES'!T16</f>
        <v>0</v>
      </c>
      <c r="U68" s="62">
        <f>' 1M - RES'!U16</f>
        <v>0</v>
      </c>
      <c r="V68" s="62">
        <f>' 1M - RES'!V16</f>
        <v>0</v>
      </c>
      <c r="W68" s="62">
        <f>' 1M - RES'!W16</f>
        <v>0</v>
      </c>
      <c r="X68" s="62">
        <f>' 1M - RES'!X16</f>
        <v>0</v>
      </c>
      <c r="Y68" s="62">
        <f>' 1M - RES'!Y16</f>
        <v>0</v>
      </c>
      <c r="Z68" s="62">
        <f>' 1M - RES'!Z16</f>
        <v>0</v>
      </c>
      <c r="AA68" s="62">
        <f>' 1M - RES'!AA16</f>
        <v>0</v>
      </c>
    </row>
    <row r="69" spans="2:28" x14ac:dyDescent="0.35">
      <c r="B69" s="53" t="s">
        <v>30</v>
      </c>
      <c r="C69" s="62">
        <f>'2M - SGS'!C19+'Biz DRENE'!C19</f>
        <v>0</v>
      </c>
      <c r="D69" s="62">
        <f>'2M - SGS'!D19+'Biz DRENE'!D19</f>
        <v>772714</v>
      </c>
      <c r="E69" s="62">
        <f>'2M - SGS'!E19+'Biz DRENE'!E19</f>
        <v>962303</v>
      </c>
      <c r="F69" s="62">
        <f>'2M - SGS'!F19+'Biz DRENE'!F19</f>
        <v>9421017</v>
      </c>
      <c r="G69" s="62">
        <f>'2M - SGS'!G19+'Biz DRENE'!G19</f>
        <v>1525822</v>
      </c>
      <c r="H69" s="62">
        <f>'2M - SGS'!H19+'Biz DRENE'!H19</f>
        <v>2180379</v>
      </c>
      <c r="I69" s="62">
        <f>'2M - SGS'!I19+'Biz DRENE'!I19</f>
        <v>2245459.16015625</v>
      </c>
      <c r="J69" s="62">
        <f>'2M - SGS'!J19+'Biz DRENE'!J19</f>
        <v>1424431.9647068847</v>
      </c>
      <c r="K69" s="62">
        <f>'2M - SGS'!K19+'Biz DRENE'!K19</f>
        <v>2066534</v>
      </c>
      <c r="L69" s="62">
        <f>'2M - SGS'!L19+'Biz DRENE'!L19</f>
        <v>-7728636.4000000004</v>
      </c>
      <c r="M69" s="62">
        <f>'2M - SGS'!M19+'Biz DRENE'!M19</f>
        <v>4094596.662058</v>
      </c>
      <c r="N69" s="62">
        <f>'2M - SGS'!N19+'Biz DRENE'!N19</f>
        <v>7048571.0573855164</v>
      </c>
      <c r="O69" s="62">
        <f>'2M - SGS'!O19+'Biz DRENE'!O19</f>
        <v>0</v>
      </c>
      <c r="P69" s="62">
        <f>'2M - SGS'!P19+'Biz DRENE'!P19</f>
        <v>0</v>
      </c>
      <c r="Q69" s="62">
        <f>'2M - SGS'!Q19+'Biz DRENE'!Q19</f>
        <v>0</v>
      </c>
      <c r="R69" s="62">
        <f>'2M - SGS'!R19+'Biz DRENE'!R19</f>
        <v>0</v>
      </c>
      <c r="S69" s="62">
        <f>'2M - SGS'!S19+'Biz DRENE'!S19</f>
        <v>0</v>
      </c>
      <c r="T69" s="62">
        <f>'2M - SGS'!T19+'Biz DRENE'!T19</f>
        <v>0</v>
      </c>
      <c r="U69" s="62">
        <f>'2M - SGS'!U19+'Biz DRENE'!U19</f>
        <v>0</v>
      </c>
      <c r="V69" s="62">
        <f>'2M - SGS'!V19+'Biz DRENE'!V19</f>
        <v>0</v>
      </c>
      <c r="W69" s="62">
        <f>'2M - SGS'!W19+'Biz DRENE'!W19</f>
        <v>0</v>
      </c>
      <c r="X69" s="62">
        <f>'2M - SGS'!X19+'Biz DRENE'!X19</f>
        <v>0</v>
      </c>
      <c r="Y69" s="62">
        <f>'2M - SGS'!Y19+'Biz DRENE'!Y19</f>
        <v>0</v>
      </c>
      <c r="Z69" s="62">
        <f>'2M - SGS'!Z19+'Biz DRENE'!Z19</f>
        <v>0</v>
      </c>
      <c r="AA69" s="62">
        <f>'2M - SGS'!AA19+'Biz DRENE'!AA19</f>
        <v>0</v>
      </c>
    </row>
    <row r="70" spans="2:28" x14ac:dyDescent="0.35">
      <c r="B70" s="53" t="s">
        <v>31</v>
      </c>
      <c r="C70" s="62">
        <f>'3M - LGS'!C19+'Biz DRENE'!C37</f>
        <v>0</v>
      </c>
      <c r="D70" s="62">
        <f>'3M - LGS'!D19+'Biz DRENE'!D37</f>
        <v>1289745</v>
      </c>
      <c r="E70" s="62">
        <f>'3M - LGS'!E19+'Biz DRENE'!E37</f>
        <v>1045745</v>
      </c>
      <c r="F70" s="62">
        <f>'3M - LGS'!F19+'Biz DRENE'!F37</f>
        <v>2087735</v>
      </c>
      <c r="G70" s="62">
        <f>'3M - LGS'!G19+'Biz DRENE'!G37</f>
        <v>2823346</v>
      </c>
      <c r="H70" s="62">
        <f>'3M - LGS'!H19+'Biz DRENE'!H37</f>
        <v>3835590.38</v>
      </c>
      <c r="I70" s="62">
        <f>'3M - LGS'!I19+'Biz DRENE'!I37</f>
        <v>2613638</v>
      </c>
      <c r="J70" s="62">
        <f>'3M - LGS'!J19+'Biz DRENE'!J37</f>
        <v>3771069.64555</v>
      </c>
      <c r="K70" s="62">
        <f>'3M - LGS'!K19+'Biz DRENE'!K37</f>
        <v>5318611.9840000002</v>
      </c>
      <c r="L70" s="62">
        <f>'3M - LGS'!L19+'Biz DRENE'!L37</f>
        <v>16882761</v>
      </c>
      <c r="M70" s="62">
        <f>'3M - LGS'!M19+'Biz DRENE'!M37</f>
        <v>12217485.211010395</v>
      </c>
      <c r="N70" s="62">
        <f>'3M - LGS'!N19+'Biz DRENE'!N37</f>
        <v>35616991.327576756</v>
      </c>
      <c r="O70" s="62">
        <f>'3M - LGS'!O19+'Biz DRENE'!O37</f>
        <v>0</v>
      </c>
      <c r="P70" s="62">
        <f>'3M - LGS'!P19+'Biz DRENE'!P37</f>
        <v>0</v>
      </c>
      <c r="Q70" s="62">
        <f>'3M - LGS'!Q19+'Biz DRENE'!Q37</f>
        <v>0</v>
      </c>
      <c r="R70" s="62">
        <f>'3M - LGS'!R19+'Biz DRENE'!R37</f>
        <v>0</v>
      </c>
      <c r="S70" s="62">
        <f>'3M - LGS'!S19+'Biz DRENE'!S37</f>
        <v>0</v>
      </c>
      <c r="T70" s="62">
        <f>'3M - LGS'!T19+'Biz DRENE'!T37</f>
        <v>0</v>
      </c>
      <c r="U70" s="62">
        <f>'3M - LGS'!U19+'Biz DRENE'!U37</f>
        <v>0</v>
      </c>
      <c r="V70" s="62">
        <f>'3M - LGS'!V19+'Biz DRENE'!V37</f>
        <v>0</v>
      </c>
      <c r="W70" s="62">
        <f>'3M - LGS'!W19+'Biz DRENE'!W37</f>
        <v>0</v>
      </c>
      <c r="X70" s="62">
        <f>'3M - LGS'!X19+'Biz DRENE'!X37</f>
        <v>0</v>
      </c>
      <c r="Y70" s="62">
        <f>'3M - LGS'!Y19+'Biz DRENE'!Y37</f>
        <v>0</v>
      </c>
      <c r="Z70" s="62">
        <f>'3M - LGS'!Z19+'Biz DRENE'!Z37</f>
        <v>0</v>
      </c>
      <c r="AA70" s="62">
        <f>'3M - LGS'!AA19+'Biz DRENE'!AA37</f>
        <v>0</v>
      </c>
    </row>
    <row r="71" spans="2:28" x14ac:dyDescent="0.35">
      <c r="B71" s="53" t="s">
        <v>32</v>
      </c>
      <c r="C71" s="62">
        <f>'4M - SPS'!C19+'Biz DRENE'!C55</f>
        <v>0</v>
      </c>
      <c r="D71" s="62">
        <f>'4M - SPS'!D19+'Biz DRENE'!D55</f>
        <v>419944</v>
      </c>
      <c r="E71" s="62">
        <f>'4M - SPS'!E19+'Biz DRENE'!E55</f>
        <v>10013</v>
      </c>
      <c r="F71" s="62">
        <f>'4M - SPS'!F19+'Biz DRENE'!F55</f>
        <v>628542</v>
      </c>
      <c r="G71" s="62">
        <f>'4M - SPS'!G19+'Biz DRENE'!G55</f>
        <v>616175</v>
      </c>
      <c r="H71" s="62">
        <f>'4M - SPS'!H19+'Biz DRENE'!H55</f>
        <v>4061560</v>
      </c>
      <c r="I71" s="62">
        <f>'4M - SPS'!I19+'Biz DRENE'!I55</f>
        <v>639613</v>
      </c>
      <c r="J71" s="62">
        <f>'4M - SPS'!J19+'Biz DRENE'!J55</f>
        <v>517515.62632499996</v>
      </c>
      <c r="K71" s="62">
        <f>'4M - SPS'!K19+'Biz DRENE'!K55</f>
        <v>479017</v>
      </c>
      <c r="L71" s="62">
        <f>'4M - SPS'!L19+'Biz DRENE'!L55</f>
        <v>1097537</v>
      </c>
      <c r="M71" s="62">
        <f>'4M - SPS'!M19+'Biz DRENE'!M55</f>
        <v>4443152.0073140198</v>
      </c>
      <c r="N71" s="62">
        <f>'4M - SPS'!N19+'Biz DRENE'!N55</f>
        <v>15165069.562626809</v>
      </c>
      <c r="O71" s="62">
        <f>'4M - SPS'!O19+'Biz DRENE'!O55</f>
        <v>0</v>
      </c>
      <c r="P71" s="62">
        <f>'4M - SPS'!P19+'Biz DRENE'!P55</f>
        <v>0</v>
      </c>
      <c r="Q71" s="62">
        <f>'4M - SPS'!Q19+'Biz DRENE'!Q55</f>
        <v>0</v>
      </c>
      <c r="R71" s="62">
        <f>'4M - SPS'!R19+'Biz DRENE'!R55</f>
        <v>0</v>
      </c>
      <c r="S71" s="62">
        <f>'4M - SPS'!S19+'Biz DRENE'!S55</f>
        <v>0</v>
      </c>
      <c r="T71" s="62">
        <f>'4M - SPS'!T19+'Biz DRENE'!T55</f>
        <v>0</v>
      </c>
      <c r="U71" s="62">
        <f>'4M - SPS'!U19+'Biz DRENE'!U55</f>
        <v>0</v>
      </c>
      <c r="V71" s="62">
        <f>'4M - SPS'!V19+'Biz DRENE'!V55</f>
        <v>0</v>
      </c>
      <c r="W71" s="62">
        <f>'4M - SPS'!W19+'Biz DRENE'!W55</f>
        <v>0</v>
      </c>
      <c r="X71" s="62">
        <f>'4M - SPS'!X19+'Biz DRENE'!X55</f>
        <v>0</v>
      </c>
      <c r="Y71" s="62">
        <f>'4M - SPS'!Y19+'Biz DRENE'!Y55</f>
        <v>0</v>
      </c>
      <c r="Z71" s="62">
        <f>'4M - SPS'!Z19+'Biz DRENE'!Z55</f>
        <v>0</v>
      </c>
      <c r="AA71" s="62">
        <f>'4M - SPS'!AA19+'Biz DRENE'!AA55</f>
        <v>0</v>
      </c>
    </row>
    <row r="72" spans="2:28" ht="15" thickBot="1" x14ac:dyDescent="0.4">
      <c r="B72" s="30" t="s">
        <v>33</v>
      </c>
      <c r="C72" s="71">
        <f>'11M - LPS'!C19+'Biz DRENE'!C73</f>
        <v>0</v>
      </c>
      <c r="D72" s="71">
        <f>'11M - LPS'!D19+'Biz DRENE'!D73</f>
        <v>0</v>
      </c>
      <c r="E72" s="71">
        <f>'11M - LPS'!E19+'Biz DRENE'!E73</f>
        <v>449713</v>
      </c>
      <c r="F72" s="71">
        <f>'11M - LPS'!F19+'Biz DRENE'!F73</f>
        <v>0</v>
      </c>
      <c r="G72" s="71">
        <f>'11M - LPS'!G19+'Biz DRENE'!G73</f>
        <v>138648</v>
      </c>
      <c r="H72" s="71">
        <f>'11M - LPS'!H19+'Biz DRENE'!H73</f>
        <v>307516</v>
      </c>
      <c r="I72" s="71">
        <f>'11M - LPS'!I19+'Biz DRENE'!I73</f>
        <v>574470</v>
      </c>
      <c r="J72" s="71">
        <f>'11M - LPS'!J19+'Biz DRENE'!J73</f>
        <v>-65990.731400000004</v>
      </c>
      <c r="K72" s="71">
        <f>'11M - LPS'!K19+'Biz DRENE'!K73</f>
        <v>348448</v>
      </c>
      <c r="L72" s="71">
        <f>'11M - LPS'!L19+'Biz DRENE'!L73</f>
        <v>54222</v>
      </c>
      <c r="M72" s="71">
        <f>'11M - LPS'!M19+'Biz DRENE'!M73</f>
        <v>1003258.1083573127</v>
      </c>
      <c r="N72" s="71">
        <f>'11M - LPS'!N19+'Biz DRENE'!N73</f>
        <v>3846720.2213138556</v>
      </c>
      <c r="O72" s="71">
        <f>'11M - LPS'!O19+'Biz DRENE'!O73</f>
        <v>0</v>
      </c>
      <c r="P72" s="71">
        <f>'11M - LPS'!P19+'Biz DRENE'!P73</f>
        <v>0</v>
      </c>
      <c r="Q72" s="71">
        <f>'11M - LPS'!Q19+'Biz DRENE'!Q73</f>
        <v>0</v>
      </c>
      <c r="R72" s="71">
        <f>'11M - LPS'!R19+'Biz DRENE'!R73</f>
        <v>0</v>
      </c>
      <c r="S72" s="71">
        <f>'11M - LPS'!S19+'Biz DRENE'!S73</f>
        <v>0</v>
      </c>
      <c r="T72" s="71">
        <f>'11M - LPS'!T19+'Biz DRENE'!T73</f>
        <v>0</v>
      </c>
      <c r="U72" s="71">
        <f>'11M - LPS'!U19+'Biz DRENE'!U73</f>
        <v>0</v>
      </c>
      <c r="V72" s="71">
        <f>'11M - LPS'!V19+'Biz DRENE'!V73</f>
        <v>0</v>
      </c>
      <c r="W72" s="71">
        <f>'11M - LPS'!W19+'Biz DRENE'!W73</f>
        <v>0</v>
      </c>
      <c r="X72" s="71">
        <f>'11M - LPS'!X19+'Biz DRENE'!X73</f>
        <v>0</v>
      </c>
      <c r="Y72" s="71">
        <f>'11M - LPS'!Y19+'Biz DRENE'!Y73</f>
        <v>0</v>
      </c>
      <c r="Z72" s="71">
        <f>'11M - LPS'!Z19+'Biz DRENE'!Z73</f>
        <v>0</v>
      </c>
      <c r="AA72" s="71">
        <f>'11M - LPS'!AA19+'Biz DRENE'!AA73</f>
        <v>0</v>
      </c>
    </row>
    <row r="73" spans="2:28" ht="15" thickBot="1" x14ac:dyDescent="0.4">
      <c r="B73" s="54" t="s">
        <v>34</v>
      </c>
      <c r="C73" s="72">
        <f>SUM(C68:C72)</f>
        <v>276037.03999999998</v>
      </c>
      <c r="D73" s="73">
        <f t="shared" ref="D73:AA73" si="59">SUM(D68:D72)</f>
        <v>5228513.37</v>
      </c>
      <c r="E73" s="73">
        <f t="shared" si="59"/>
        <v>6310074.0000000522</v>
      </c>
      <c r="F73" s="73">
        <f t="shared" si="59"/>
        <v>15679066.699999999</v>
      </c>
      <c r="G73" s="73">
        <f t="shared" si="59"/>
        <v>8574009.8300000187</v>
      </c>
      <c r="H73" s="73">
        <f t="shared" si="59"/>
        <v>14812861.02</v>
      </c>
      <c r="I73" s="73">
        <f t="shared" si="59"/>
        <v>11261545.001647681</v>
      </c>
      <c r="J73" s="73">
        <f t="shared" si="59"/>
        <v>10975742.300738212</v>
      </c>
      <c r="K73" s="73">
        <f t="shared" si="59"/>
        <v>12516205.184000013</v>
      </c>
      <c r="L73" s="73">
        <f t="shared" si="59"/>
        <v>13214824.430000013</v>
      </c>
      <c r="M73" s="73">
        <f t="shared" si="59"/>
        <v>24169698.218709633</v>
      </c>
      <c r="N73" s="73">
        <f t="shared" si="59"/>
        <v>67057711.221264981</v>
      </c>
      <c r="O73" s="73">
        <f t="shared" si="59"/>
        <v>0</v>
      </c>
      <c r="P73" s="73">
        <f t="shared" si="59"/>
        <v>0</v>
      </c>
      <c r="Q73" s="73">
        <f t="shared" si="59"/>
        <v>0</v>
      </c>
      <c r="R73" s="73">
        <f t="shared" si="59"/>
        <v>0</v>
      </c>
      <c r="S73" s="73">
        <f t="shared" si="59"/>
        <v>0</v>
      </c>
      <c r="T73" s="73">
        <f t="shared" si="59"/>
        <v>0</v>
      </c>
      <c r="U73" s="73">
        <f t="shared" si="59"/>
        <v>0</v>
      </c>
      <c r="V73" s="73">
        <f t="shared" si="59"/>
        <v>0</v>
      </c>
      <c r="W73" s="73">
        <f t="shared" si="59"/>
        <v>0</v>
      </c>
      <c r="X73" s="73">
        <f t="shared" si="59"/>
        <v>0</v>
      </c>
      <c r="Y73" s="73">
        <f t="shared" si="59"/>
        <v>0</v>
      </c>
      <c r="Z73" s="73">
        <f t="shared" si="59"/>
        <v>0</v>
      </c>
      <c r="AA73" s="73">
        <f t="shared" si="59"/>
        <v>0</v>
      </c>
    </row>
    <row r="74" spans="2:28" s="42" customFormat="1" ht="15" thickBot="1" x14ac:dyDescent="0.4"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</row>
    <row r="75" spans="2:28" ht="15" thickBot="1" x14ac:dyDescent="0.4">
      <c r="B75" s="59" t="s">
        <v>175</v>
      </c>
      <c r="C75" s="46">
        <f>C67</f>
        <v>44562</v>
      </c>
      <c r="D75" s="46">
        <f t="shared" ref="D75:AA75" si="60">D67</f>
        <v>44593</v>
      </c>
      <c r="E75" s="46">
        <f t="shared" si="60"/>
        <v>44621</v>
      </c>
      <c r="F75" s="46">
        <f t="shared" si="60"/>
        <v>44652</v>
      </c>
      <c r="G75" s="46">
        <f t="shared" si="60"/>
        <v>44682</v>
      </c>
      <c r="H75" s="46">
        <f t="shared" si="60"/>
        <v>44713</v>
      </c>
      <c r="I75" s="46">
        <f t="shared" si="60"/>
        <v>44743</v>
      </c>
      <c r="J75" s="46">
        <f t="shared" si="60"/>
        <v>44774</v>
      </c>
      <c r="K75" s="46">
        <f t="shared" si="60"/>
        <v>44805</v>
      </c>
      <c r="L75" s="46">
        <f t="shared" si="60"/>
        <v>44835</v>
      </c>
      <c r="M75" s="46">
        <f t="shared" si="60"/>
        <v>44866</v>
      </c>
      <c r="N75" s="46">
        <f t="shared" si="60"/>
        <v>44896</v>
      </c>
      <c r="O75" s="46">
        <f t="shared" si="60"/>
        <v>44927</v>
      </c>
      <c r="P75" s="46">
        <f t="shared" si="60"/>
        <v>44958</v>
      </c>
      <c r="Q75" s="46">
        <f t="shared" si="60"/>
        <v>44986</v>
      </c>
      <c r="R75" s="46">
        <f t="shared" si="60"/>
        <v>45017</v>
      </c>
      <c r="S75" s="46">
        <f t="shared" si="60"/>
        <v>45047</v>
      </c>
      <c r="T75" s="46">
        <f t="shared" si="60"/>
        <v>45078</v>
      </c>
      <c r="U75" s="46">
        <f t="shared" si="60"/>
        <v>45108</v>
      </c>
      <c r="V75" s="46">
        <f t="shared" si="60"/>
        <v>45139</v>
      </c>
      <c r="W75" s="46">
        <f t="shared" si="60"/>
        <v>45170</v>
      </c>
      <c r="X75" s="46">
        <f t="shared" si="60"/>
        <v>45200</v>
      </c>
      <c r="Y75" s="46">
        <f t="shared" si="60"/>
        <v>45231</v>
      </c>
      <c r="Z75" s="46">
        <f t="shared" si="60"/>
        <v>45261</v>
      </c>
      <c r="AA75" s="46">
        <f t="shared" si="60"/>
        <v>45292</v>
      </c>
    </row>
    <row r="76" spans="2:28" x14ac:dyDescent="0.35">
      <c r="B76" s="60" t="s">
        <v>29</v>
      </c>
      <c r="C76" s="62">
        <f>' LI 1M - RES'!C16</f>
        <v>0</v>
      </c>
      <c r="D76" s="62">
        <f>' LI 1M - RES'!D16</f>
        <v>25094.6</v>
      </c>
      <c r="E76" s="62">
        <f>' LI 1M - RES'!E16</f>
        <v>165026.58999999997</v>
      </c>
      <c r="F76" s="62">
        <f>' LI 1M - RES'!F16</f>
        <v>150262.22000000003</v>
      </c>
      <c r="G76" s="62">
        <f>' LI 1M - RES'!G16</f>
        <v>560649.25</v>
      </c>
      <c r="H76" s="62">
        <f>' LI 1M - RES'!H16</f>
        <v>1603577.59</v>
      </c>
      <c r="I76" s="62">
        <f>' LI 1M - RES'!I16</f>
        <v>1015454.3097185516</v>
      </c>
      <c r="J76" s="62">
        <f>' LI 1M - RES'!J16</f>
        <v>813592.3310555541</v>
      </c>
      <c r="K76" s="62">
        <f>' LI 1M - RES'!K16</f>
        <v>1268839.7500000002</v>
      </c>
      <c r="L76" s="62">
        <f>' LI 1M - RES'!L16</f>
        <v>1150239.4099999999</v>
      </c>
      <c r="M76" s="62">
        <f>' LI 1M - RES'!M16</f>
        <v>1510990.4520788461</v>
      </c>
      <c r="N76" s="62">
        <f>' LI 1M - RES'!N16</f>
        <v>3607885.5949926837</v>
      </c>
      <c r="O76" s="62">
        <f>' LI 1M - RES'!O16</f>
        <v>0</v>
      </c>
      <c r="P76" s="62">
        <f>' LI 1M - RES'!P16</f>
        <v>0</v>
      </c>
      <c r="Q76" s="62">
        <f>' LI 1M - RES'!Q16</f>
        <v>0</v>
      </c>
      <c r="R76" s="62">
        <f>' LI 1M - RES'!R16</f>
        <v>0</v>
      </c>
      <c r="S76" s="62">
        <f>' LI 1M - RES'!S16</f>
        <v>0</v>
      </c>
      <c r="T76" s="62">
        <f>' LI 1M - RES'!T16</f>
        <v>0</v>
      </c>
      <c r="U76" s="62">
        <f>' LI 1M - RES'!U16</f>
        <v>0</v>
      </c>
      <c r="V76" s="62">
        <f>' LI 1M - RES'!V16</f>
        <v>0</v>
      </c>
      <c r="W76" s="62">
        <f>' LI 1M - RES'!W16</f>
        <v>0</v>
      </c>
      <c r="X76" s="62">
        <f>' LI 1M - RES'!X16</f>
        <v>0</v>
      </c>
      <c r="Y76" s="62">
        <f>' LI 1M - RES'!Y16</f>
        <v>0</v>
      </c>
      <c r="Z76" s="62">
        <f>' LI 1M - RES'!Z16</f>
        <v>0</v>
      </c>
      <c r="AA76" s="62">
        <f>' LI 1M - RES'!AA16</f>
        <v>0</v>
      </c>
    </row>
    <row r="77" spans="2:28" x14ac:dyDescent="0.35">
      <c r="B77" s="53" t="s">
        <v>30</v>
      </c>
      <c r="C77" s="10">
        <f>'LI 2M - SGS'!C19</f>
        <v>0</v>
      </c>
      <c r="D77" s="10">
        <f>'LI 2M - SGS'!D19</f>
        <v>0</v>
      </c>
      <c r="E77" s="10">
        <f>'LI 2M - SGS'!E19</f>
        <v>0</v>
      </c>
      <c r="F77" s="10">
        <f>'LI 2M - SGS'!F19</f>
        <v>139044</v>
      </c>
      <c r="G77" s="10">
        <f>'LI 2M - SGS'!G19</f>
        <v>397865</v>
      </c>
      <c r="H77" s="10">
        <f>'LI 2M - SGS'!H19</f>
        <v>944114.51</v>
      </c>
      <c r="I77" s="10">
        <f>'LI 2M - SGS'!I19</f>
        <v>150503.6691207886</v>
      </c>
      <c r="J77" s="10">
        <f>'LI 2M - SGS'!J19</f>
        <v>333189.39556884766</v>
      </c>
      <c r="K77" s="10">
        <f>'LI 2M - SGS'!K19</f>
        <v>994455.87</v>
      </c>
      <c r="L77" s="10">
        <f>'LI 2M - SGS'!L19</f>
        <v>395351.20999999996</v>
      </c>
      <c r="M77" s="10">
        <f>'LI 2M - SGS'!M19</f>
        <v>345037.57713664626</v>
      </c>
      <c r="N77" s="10">
        <f>'LI 2M - SGS'!N19</f>
        <v>520244.05810326757</v>
      </c>
      <c r="O77" s="10">
        <f>'LI 2M - SGS'!O19</f>
        <v>0</v>
      </c>
      <c r="P77" s="10">
        <f>'LI 2M - SGS'!P19</f>
        <v>0</v>
      </c>
      <c r="Q77" s="10">
        <f>'LI 2M - SGS'!Q19</f>
        <v>0</v>
      </c>
      <c r="R77" s="10">
        <f>'LI 2M - SGS'!R19</f>
        <v>0</v>
      </c>
      <c r="S77" s="10">
        <f>'LI 2M - SGS'!S19</f>
        <v>0</v>
      </c>
      <c r="T77" s="10">
        <f>'LI 2M - SGS'!T19</f>
        <v>0</v>
      </c>
      <c r="U77" s="10">
        <f>'LI 2M - SGS'!U19</f>
        <v>0</v>
      </c>
      <c r="V77" s="10">
        <f>'LI 2M - SGS'!V19</f>
        <v>0</v>
      </c>
      <c r="W77" s="10">
        <f>'LI 2M - SGS'!W19</f>
        <v>0</v>
      </c>
      <c r="X77" s="10">
        <f>'LI 2M - SGS'!X19</f>
        <v>0</v>
      </c>
      <c r="Y77" s="10">
        <f>'LI 2M - SGS'!Y19</f>
        <v>0</v>
      </c>
      <c r="Z77" s="10">
        <f>'LI 2M - SGS'!Z19</f>
        <v>0</v>
      </c>
      <c r="AA77" s="10">
        <f>'LI 2M - SGS'!AA19</f>
        <v>0</v>
      </c>
    </row>
    <row r="78" spans="2:28" x14ac:dyDescent="0.35">
      <c r="B78" s="53" t="s">
        <v>31</v>
      </c>
      <c r="C78" s="10">
        <f>'LI 3M - LGS'!C19</f>
        <v>0</v>
      </c>
      <c r="D78" s="10">
        <f>'LI 3M - LGS'!D19</f>
        <v>0</v>
      </c>
      <c r="E78" s="10">
        <f>'LI 3M - LGS'!E19</f>
        <v>0</v>
      </c>
      <c r="F78" s="10">
        <f>'LI 3M - LGS'!F19</f>
        <v>0</v>
      </c>
      <c r="G78" s="10">
        <f>'LI 3M - LGS'!G19</f>
        <v>0</v>
      </c>
      <c r="H78" s="10">
        <f>'LI 3M - LGS'!H19</f>
        <v>90871</v>
      </c>
      <c r="I78" s="10">
        <f>'LI 3M - LGS'!I19</f>
        <v>143274</v>
      </c>
      <c r="J78" s="10">
        <f>'LI 3M - LGS'!J19</f>
        <v>226695.15799804687</v>
      </c>
      <c r="K78" s="10">
        <f>'LI 3M - LGS'!K19</f>
        <v>115217</v>
      </c>
      <c r="L78" s="10">
        <f>'LI 3M - LGS'!L19</f>
        <v>40480</v>
      </c>
      <c r="M78" s="10">
        <f>'LI 3M - LGS'!M19</f>
        <v>105414.43093957481</v>
      </c>
      <c r="N78" s="10">
        <f>'LI 3M - LGS'!N19</f>
        <v>69189.472106493849</v>
      </c>
      <c r="O78" s="10">
        <f>'LI 3M - LGS'!O19</f>
        <v>0</v>
      </c>
      <c r="P78" s="10">
        <f>'LI 3M - LGS'!P19</f>
        <v>0</v>
      </c>
      <c r="Q78" s="10">
        <f>'LI 3M - LGS'!Q19</f>
        <v>0</v>
      </c>
      <c r="R78" s="10">
        <f>'LI 3M - LGS'!R19</f>
        <v>0</v>
      </c>
      <c r="S78" s="10">
        <f>'LI 3M - LGS'!S19</f>
        <v>0</v>
      </c>
      <c r="T78" s="10">
        <f>'LI 3M - LGS'!T19</f>
        <v>0</v>
      </c>
      <c r="U78" s="10">
        <f>'LI 3M - LGS'!U19</f>
        <v>0</v>
      </c>
      <c r="V78" s="10">
        <f>'LI 3M - LGS'!V19</f>
        <v>0</v>
      </c>
      <c r="W78" s="10">
        <f>'LI 3M - LGS'!W19</f>
        <v>0</v>
      </c>
      <c r="X78" s="10">
        <f>'LI 3M - LGS'!X19</f>
        <v>0</v>
      </c>
      <c r="Y78" s="10">
        <f>'LI 3M - LGS'!Y19</f>
        <v>0</v>
      </c>
      <c r="Z78" s="10">
        <f>'LI 3M - LGS'!Z19</f>
        <v>0</v>
      </c>
      <c r="AA78" s="10">
        <f>'LI 3M - LGS'!AA19</f>
        <v>0</v>
      </c>
    </row>
    <row r="79" spans="2:28" x14ac:dyDescent="0.35">
      <c r="B79" s="53" t="s">
        <v>32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10">
        <f>'LI 4M - SPS'!M19</f>
        <v>8439.7235559094825</v>
      </c>
      <c r="N79" s="10">
        <f>'LI 4M - SPS'!N19</f>
        <v>3788.7505156860834</v>
      </c>
      <c r="O79" s="10">
        <f>'LI 4M - SPS'!O19</f>
        <v>0</v>
      </c>
      <c r="P79" s="10">
        <f>'LI 4M - SPS'!P19</f>
        <v>0</v>
      </c>
      <c r="Q79" s="10">
        <f>'LI 4M - SPS'!Q19</f>
        <v>0</v>
      </c>
      <c r="R79" s="10">
        <f>'LI 4M - SPS'!R19</f>
        <v>0</v>
      </c>
      <c r="S79" s="10">
        <f>'LI 4M - SPS'!S19</f>
        <v>0</v>
      </c>
      <c r="T79" s="10">
        <f>'LI 4M - SPS'!T19</f>
        <v>0</v>
      </c>
      <c r="U79" s="10">
        <f>'LI 4M - SPS'!U19</f>
        <v>0</v>
      </c>
      <c r="V79" s="10">
        <f>'LI 4M - SPS'!V19</f>
        <v>0</v>
      </c>
      <c r="W79" s="10">
        <f>'LI 4M - SPS'!W19</f>
        <v>0</v>
      </c>
      <c r="X79" s="10">
        <f>'LI 4M - SPS'!X19</f>
        <v>0</v>
      </c>
      <c r="Y79" s="10">
        <f>'LI 4M - SPS'!Y19</f>
        <v>0</v>
      </c>
      <c r="Z79" s="10">
        <f>'LI 4M - SPS'!Z19</f>
        <v>0</v>
      </c>
      <c r="AA79" s="10">
        <f>'LI 4M - SPS'!AA19</f>
        <v>0</v>
      </c>
    </row>
    <row r="80" spans="2:28" ht="15" thickBot="1" x14ac:dyDescent="0.4">
      <c r="B80" s="30" t="s">
        <v>33</v>
      </c>
      <c r="C80" s="137">
        <f>'LI 11M - LPS'!C19</f>
        <v>0</v>
      </c>
      <c r="D80" s="137">
        <f>'LI 11M - LPS'!D19</f>
        <v>0</v>
      </c>
      <c r="E80" s="137">
        <f>'LI 11M - LPS'!E19</f>
        <v>0</v>
      </c>
      <c r="F80" s="137">
        <f>'LI 11M - LPS'!F19</f>
        <v>0</v>
      </c>
      <c r="G80" s="137">
        <f>'LI 11M - LPS'!G19</f>
        <v>0</v>
      </c>
      <c r="H80" s="137">
        <f>'LI 11M - LPS'!H19</f>
        <v>0</v>
      </c>
      <c r="I80" s="137">
        <f>'LI 11M - LPS'!I19</f>
        <v>0</v>
      </c>
      <c r="J80" s="137">
        <f>'LI 11M - LPS'!J19</f>
        <v>0</v>
      </c>
      <c r="K80" s="137">
        <f>'LI 11M - LPS'!K19</f>
        <v>0</v>
      </c>
      <c r="L80" s="137">
        <f>'LI 11M - LPS'!L19</f>
        <v>0</v>
      </c>
      <c r="M80" s="137">
        <f>'LI 11M - LPS'!M19</f>
        <v>0</v>
      </c>
      <c r="N80" s="137">
        <f>'LI 11M - LPS'!N19</f>
        <v>0</v>
      </c>
      <c r="O80" s="137">
        <f>'LI 11M - LPS'!O19</f>
        <v>0</v>
      </c>
      <c r="P80" s="137">
        <f>'LI 11M - LPS'!P19</f>
        <v>0</v>
      </c>
      <c r="Q80" s="63">
        <f>'LI 11M - LPS'!Q19</f>
        <v>0</v>
      </c>
      <c r="R80" s="63">
        <f>'LI 11M - LPS'!R19</f>
        <v>0</v>
      </c>
      <c r="S80" s="63">
        <f>'LI 11M - LPS'!S19</f>
        <v>0</v>
      </c>
      <c r="T80" s="63">
        <f>'LI 11M - LPS'!T19</f>
        <v>0</v>
      </c>
      <c r="U80" s="63">
        <f>'LI 11M - LPS'!U19</f>
        <v>0</v>
      </c>
      <c r="V80" s="63">
        <f>'LI 11M - LPS'!V19</f>
        <v>0</v>
      </c>
      <c r="W80" s="63">
        <f>'LI 11M - LPS'!W19</f>
        <v>0</v>
      </c>
      <c r="X80" s="63">
        <f>'LI 11M - LPS'!X19</f>
        <v>0</v>
      </c>
      <c r="Y80" s="63">
        <f>'LI 11M - LPS'!Y19</f>
        <v>0</v>
      </c>
      <c r="Z80" s="63">
        <f>'LI 11M - LPS'!Z19</f>
        <v>0</v>
      </c>
      <c r="AA80" s="63">
        <f>'LI 11M - LPS'!AA19</f>
        <v>0</v>
      </c>
    </row>
    <row r="81" spans="1:40" ht="15" thickBot="1" x14ac:dyDescent="0.4">
      <c r="B81" s="54" t="s">
        <v>34</v>
      </c>
      <c r="C81" s="72">
        <f>SUM(C76:C80)</f>
        <v>0</v>
      </c>
      <c r="D81" s="73">
        <f t="shared" ref="D81:AA81" si="61">SUM(D76:D80)</f>
        <v>25094.6</v>
      </c>
      <c r="E81" s="73">
        <f t="shared" si="61"/>
        <v>165026.58999999997</v>
      </c>
      <c r="F81" s="73">
        <f t="shared" si="61"/>
        <v>289306.22000000003</v>
      </c>
      <c r="G81" s="73">
        <f t="shared" si="61"/>
        <v>958514.25</v>
      </c>
      <c r="H81" s="73">
        <f t="shared" si="61"/>
        <v>2638563.1</v>
      </c>
      <c r="I81" s="73">
        <f t="shared" si="61"/>
        <v>1309231.9788393402</v>
      </c>
      <c r="J81" s="73">
        <f t="shared" si="61"/>
        <v>1373476.8846224486</v>
      </c>
      <c r="K81" s="73">
        <f t="shared" si="61"/>
        <v>2378512.62</v>
      </c>
      <c r="L81" s="73">
        <f t="shared" si="61"/>
        <v>1586070.6199999999</v>
      </c>
      <c r="M81" s="73">
        <f t="shared" si="61"/>
        <v>1969882.1837109765</v>
      </c>
      <c r="N81" s="73">
        <f t="shared" si="61"/>
        <v>4201107.8757181317</v>
      </c>
      <c r="O81" s="73">
        <f t="shared" si="61"/>
        <v>0</v>
      </c>
      <c r="P81" s="73">
        <f t="shared" si="61"/>
        <v>0</v>
      </c>
      <c r="Q81" s="64">
        <f t="shared" si="61"/>
        <v>0</v>
      </c>
      <c r="R81" s="64">
        <f t="shared" si="61"/>
        <v>0</v>
      </c>
      <c r="S81" s="64">
        <f t="shared" si="61"/>
        <v>0</v>
      </c>
      <c r="T81" s="64">
        <f t="shared" si="61"/>
        <v>0</v>
      </c>
      <c r="U81" s="64">
        <f t="shared" si="61"/>
        <v>0</v>
      </c>
      <c r="V81" s="64">
        <f t="shared" si="61"/>
        <v>0</v>
      </c>
      <c r="W81" s="64">
        <f t="shared" si="61"/>
        <v>0</v>
      </c>
      <c r="X81" s="64">
        <f t="shared" si="61"/>
        <v>0</v>
      </c>
      <c r="Y81" s="64">
        <f t="shared" si="61"/>
        <v>0</v>
      </c>
      <c r="Z81" s="64">
        <f t="shared" si="61"/>
        <v>0</v>
      </c>
      <c r="AA81" s="64">
        <f t="shared" si="61"/>
        <v>0</v>
      </c>
    </row>
    <row r="85" spans="1:40" ht="18" customHeight="1" x14ac:dyDescent="0.45">
      <c r="A85" s="669" t="s">
        <v>100</v>
      </c>
      <c r="B85" s="669"/>
      <c r="C85" s="185" t="s">
        <v>187</v>
      </c>
      <c r="D85" s="327"/>
    </row>
    <row r="86" spans="1:40" ht="15" thickBot="1" x14ac:dyDescent="0.4">
      <c r="A86" s="669"/>
      <c r="B86" s="669"/>
    </row>
    <row r="87" spans="1:40" ht="15" thickBot="1" x14ac:dyDescent="0.4">
      <c r="B87" s="51" t="s">
        <v>35</v>
      </c>
      <c r="C87" s="46">
        <f>C59</f>
        <v>44562</v>
      </c>
      <c r="D87" s="46">
        <f t="shared" ref="D87:AA87" si="62">D59</f>
        <v>44593</v>
      </c>
      <c r="E87" s="46">
        <f t="shared" si="62"/>
        <v>44621</v>
      </c>
      <c r="F87" s="46">
        <f t="shared" si="62"/>
        <v>44652</v>
      </c>
      <c r="G87" s="46">
        <f t="shared" si="62"/>
        <v>44682</v>
      </c>
      <c r="H87" s="46">
        <f t="shared" si="62"/>
        <v>44713</v>
      </c>
      <c r="I87" s="46">
        <f t="shared" si="62"/>
        <v>44743</v>
      </c>
      <c r="J87" s="46">
        <f t="shared" si="62"/>
        <v>44774</v>
      </c>
      <c r="K87" s="46">
        <f t="shared" si="62"/>
        <v>44805</v>
      </c>
      <c r="L87" s="46">
        <f t="shared" si="62"/>
        <v>44835</v>
      </c>
      <c r="M87" s="46">
        <f t="shared" si="62"/>
        <v>44866</v>
      </c>
      <c r="N87" s="46">
        <f t="shared" si="62"/>
        <v>44896</v>
      </c>
      <c r="O87" s="46">
        <f t="shared" si="62"/>
        <v>44927</v>
      </c>
      <c r="P87" s="46">
        <f t="shared" si="62"/>
        <v>44958</v>
      </c>
      <c r="Q87" s="46">
        <f t="shared" si="62"/>
        <v>44986</v>
      </c>
      <c r="R87" s="46">
        <f t="shared" si="62"/>
        <v>45017</v>
      </c>
      <c r="S87" s="46">
        <f t="shared" si="62"/>
        <v>45047</v>
      </c>
      <c r="T87" s="46">
        <f t="shared" si="62"/>
        <v>45078</v>
      </c>
      <c r="U87" s="46">
        <f t="shared" si="62"/>
        <v>45108</v>
      </c>
      <c r="V87" s="46">
        <f t="shared" si="62"/>
        <v>45139</v>
      </c>
      <c r="W87" s="46">
        <f t="shared" si="62"/>
        <v>45170</v>
      </c>
      <c r="X87" s="46">
        <f t="shared" si="62"/>
        <v>45200</v>
      </c>
      <c r="Y87" s="46">
        <f t="shared" si="62"/>
        <v>45231</v>
      </c>
      <c r="Z87" s="46">
        <f t="shared" si="62"/>
        <v>45261</v>
      </c>
      <c r="AA87" s="46">
        <f t="shared" si="62"/>
        <v>45292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</row>
    <row r="88" spans="1:40" x14ac:dyDescent="0.35">
      <c r="B88" s="52" t="s">
        <v>29</v>
      </c>
      <c r="C88" s="48">
        <f t="shared" ref="C88:M92" si="63">IF(C$4="X",C96+C104,0)</f>
        <v>632.76454721662094</v>
      </c>
      <c r="D88" s="48">
        <f t="shared" si="63"/>
        <v>5146.5445897044156</v>
      </c>
      <c r="E88" s="48">
        <f t="shared" si="63"/>
        <v>13240.143224419911</v>
      </c>
      <c r="F88" s="48">
        <f t="shared" si="63"/>
        <v>13876.665349514316</v>
      </c>
      <c r="G88" s="48">
        <f t="shared" si="63"/>
        <v>28003.341788613896</v>
      </c>
      <c r="H88" s="48">
        <f t="shared" si="63"/>
        <v>213722.93005340197</v>
      </c>
      <c r="I88" s="48">
        <f t="shared" si="63"/>
        <v>390265.36132334324</v>
      </c>
      <c r="J88" s="48">
        <f t="shared" si="63"/>
        <v>475643.75142085308</v>
      </c>
      <c r="K88" s="48">
        <f t="shared" si="63"/>
        <v>287217.54577402299</v>
      </c>
      <c r="L88" s="48">
        <f t="shared" si="63"/>
        <v>64575.96403515229</v>
      </c>
      <c r="M88" s="48">
        <f t="shared" si="63"/>
        <v>95102.356335944074</v>
      </c>
      <c r="N88" s="48">
        <f t="shared" ref="N88:AA92" si="64">IF(N$4="X",N96+N104,0)</f>
        <v>185100.96596682793</v>
      </c>
      <c r="O88" s="48">
        <f t="shared" si="64"/>
        <v>209127.55164464485</v>
      </c>
      <c r="P88" s="48">
        <f t="shared" si="64"/>
        <v>177640.94159596766</v>
      </c>
      <c r="Q88" s="48">
        <f t="shared" si="64"/>
        <v>143855.32574772209</v>
      </c>
      <c r="R88" s="48">
        <f t="shared" si="64"/>
        <v>94615.527156503333</v>
      </c>
      <c r="S88" s="48">
        <f t="shared" si="64"/>
        <v>128409.19311026311</v>
      </c>
      <c r="T88" s="48">
        <f t="shared" si="64"/>
        <v>644002.87697557244</v>
      </c>
      <c r="U88" s="48">
        <f t="shared" si="64"/>
        <v>517841.90655262291</v>
      </c>
      <c r="V88" s="48">
        <f t="shared" si="64"/>
        <v>494148.71177959442</v>
      </c>
      <c r="W88" s="48">
        <f t="shared" si="64"/>
        <v>258771.69723550539</v>
      </c>
      <c r="X88" s="48">
        <f t="shared" si="64"/>
        <v>64027.107126335388</v>
      </c>
      <c r="Y88" s="48">
        <f t="shared" si="64"/>
        <v>85889.982319490256</v>
      </c>
      <c r="Z88" s="48">
        <f t="shared" si="64"/>
        <v>133389.6055971217</v>
      </c>
      <c r="AA88" s="48">
        <f t="shared" si="64"/>
        <v>134131.56353686433</v>
      </c>
    </row>
    <row r="89" spans="1:40" x14ac:dyDescent="0.35">
      <c r="B89" s="53" t="s">
        <v>30</v>
      </c>
      <c r="C89" s="48">
        <f t="shared" si="63"/>
        <v>0</v>
      </c>
      <c r="D89" s="48">
        <f t="shared" si="63"/>
        <v>1264.6609475398109</v>
      </c>
      <c r="E89" s="48">
        <f t="shared" si="63"/>
        <v>4620.5579743522894</v>
      </c>
      <c r="F89" s="48">
        <f t="shared" si="63"/>
        <v>22329.045747593991</v>
      </c>
      <c r="G89" s="48">
        <f t="shared" si="63"/>
        <v>53582.5512976061</v>
      </c>
      <c r="H89" s="48">
        <f t="shared" si="63"/>
        <v>103327.1389925183</v>
      </c>
      <c r="I89" s="48">
        <f t="shared" si="63"/>
        <v>156121.99625917341</v>
      </c>
      <c r="J89" s="48">
        <f t="shared" si="63"/>
        <v>147118.66645211581</v>
      </c>
      <c r="K89" s="48">
        <f t="shared" si="63"/>
        <v>138653.0538382463</v>
      </c>
      <c r="L89" s="48">
        <f t="shared" si="63"/>
        <v>89563.671957825689</v>
      </c>
      <c r="M89" s="48">
        <f t="shared" si="63"/>
        <v>72531.408434617028</v>
      </c>
      <c r="N89" s="48">
        <f t="shared" si="64"/>
        <v>100086.94223359262</v>
      </c>
      <c r="O89" s="48">
        <f t="shared" si="64"/>
        <v>118597.88464472919</v>
      </c>
      <c r="P89" s="48">
        <f t="shared" si="64"/>
        <v>92980.585870547788</v>
      </c>
      <c r="Q89" s="48">
        <f t="shared" si="64"/>
        <v>101530.19923417043</v>
      </c>
      <c r="R89" s="48">
        <f t="shared" si="64"/>
        <v>108003.15217489058</v>
      </c>
      <c r="S89" s="48">
        <f t="shared" si="64"/>
        <v>143854.51487693735</v>
      </c>
      <c r="T89" s="48">
        <f t="shared" si="64"/>
        <v>188882.37144866819</v>
      </c>
      <c r="U89" s="48">
        <f t="shared" si="64"/>
        <v>96228.884356849405</v>
      </c>
      <c r="V89" s="48">
        <f t="shared" si="64"/>
        <v>75046.340050503466</v>
      </c>
      <c r="W89" s="48">
        <f t="shared" si="64"/>
        <v>85922.381962302476</v>
      </c>
      <c r="X89" s="48">
        <f t="shared" si="64"/>
        <v>63155.590136312196</v>
      </c>
      <c r="Y89" s="48">
        <f t="shared" si="64"/>
        <v>46914.665233215186</v>
      </c>
      <c r="Z89" s="48">
        <f t="shared" si="64"/>
        <v>43933.416415039683</v>
      </c>
      <c r="AA89" s="48">
        <f t="shared" si="64"/>
        <v>46510.45340467347</v>
      </c>
    </row>
    <row r="90" spans="1:40" x14ac:dyDescent="0.35">
      <c r="B90" s="53" t="s">
        <v>31</v>
      </c>
      <c r="C90" s="48">
        <f t="shared" si="63"/>
        <v>0</v>
      </c>
      <c r="D90" s="48">
        <f t="shared" si="63"/>
        <v>1253.4236033278123</v>
      </c>
      <c r="E90" s="48">
        <f t="shared" si="63"/>
        <v>4307.381130333848</v>
      </c>
      <c r="F90" s="48">
        <f t="shared" si="63"/>
        <v>7500.8975127303847</v>
      </c>
      <c r="G90" s="48">
        <f t="shared" si="63"/>
        <v>17306.836823196092</v>
      </c>
      <c r="H90" s="48">
        <f t="shared" si="63"/>
        <v>70396.436184055216</v>
      </c>
      <c r="I90" s="48">
        <f t="shared" si="63"/>
        <v>113364.46689495658</v>
      </c>
      <c r="J90" s="48">
        <f t="shared" si="63"/>
        <v>110901.58101194564</v>
      </c>
      <c r="K90" s="48">
        <f t="shared" si="63"/>
        <v>113346.80637998589</v>
      </c>
      <c r="L90" s="48">
        <f t="shared" si="63"/>
        <v>85554.349195451097</v>
      </c>
      <c r="M90" s="48">
        <f t="shared" si="63"/>
        <v>111572.60248169632</v>
      </c>
      <c r="N90" s="48">
        <f t="shared" si="64"/>
        <v>187047.26556583701</v>
      </c>
      <c r="O90" s="48">
        <f t="shared" si="64"/>
        <v>241715.97987619348</v>
      </c>
      <c r="P90" s="48">
        <f t="shared" si="64"/>
        <v>198985.66295820437</v>
      </c>
      <c r="Q90" s="48">
        <f t="shared" si="64"/>
        <v>203015.50135184053</v>
      </c>
      <c r="R90" s="48">
        <f t="shared" si="64"/>
        <v>189654.59257567953</v>
      </c>
      <c r="S90" s="48">
        <f t="shared" si="64"/>
        <v>252930.5549060209</v>
      </c>
      <c r="T90" s="48">
        <f t="shared" si="64"/>
        <v>647098.69083292817</v>
      </c>
      <c r="U90" s="48">
        <f t="shared" si="64"/>
        <v>672502.91790099966</v>
      </c>
      <c r="V90" s="48">
        <f t="shared" si="64"/>
        <v>623242.49967890012</v>
      </c>
      <c r="W90" s="48">
        <f t="shared" si="64"/>
        <v>411622.41026219685</v>
      </c>
      <c r="X90" s="48">
        <f t="shared" si="64"/>
        <v>189591.57657741779</v>
      </c>
      <c r="Y90" s="48">
        <f t="shared" si="64"/>
        <v>177909.96364211294</v>
      </c>
      <c r="Z90" s="48">
        <f t="shared" si="64"/>
        <v>205231.33765179629</v>
      </c>
      <c r="AA90" s="48">
        <f t="shared" si="64"/>
        <v>212754.91437744367</v>
      </c>
    </row>
    <row r="91" spans="1:40" x14ac:dyDescent="0.35">
      <c r="B91" s="53" t="s">
        <v>32</v>
      </c>
      <c r="C91" s="48">
        <f t="shared" si="63"/>
        <v>0</v>
      </c>
      <c r="D91" s="48">
        <f t="shared" si="63"/>
        <v>428.43525576263772</v>
      </c>
      <c r="E91" s="48">
        <f t="shared" si="63"/>
        <v>1107.1249303419211</v>
      </c>
      <c r="F91" s="48">
        <f t="shared" si="63"/>
        <v>2008.5537829003456</v>
      </c>
      <c r="G91" s="48">
        <f t="shared" si="63"/>
        <v>4648.6752978777286</v>
      </c>
      <c r="H91" s="48">
        <f t="shared" si="63"/>
        <v>35559.112407654167</v>
      </c>
      <c r="I91" s="48">
        <f t="shared" si="63"/>
        <v>78281.669993240081</v>
      </c>
      <c r="J91" s="48">
        <f t="shared" si="63"/>
        <v>68519.780340736339</v>
      </c>
      <c r="K91" s="48">
        <f t="shared" si="63"/>
        <v>47785.282417463124</v>
      </c>
      <c r="L91" s="48">
        <f t="shared" si="63"/>
        <v>19473.500373848237</v>
      </c>
      <c r="M91" s="48">
        <f t="shared" si="63"/>
        <v>20989.62754405948</v>
      </c>
      <c r="N91" s="48">
        <f t="shared" si="64"/>
        <v>43317.462750784638</v>
      </c>
      <c r="O91" s="48">
        <f t="shared" si="64"/>
        <v>64445.30940771335</v>
      </c>
      <c r="P91" s="48">
        <f t="shared" si="64"/>
        <v>53665.634283567524</v>
      </c>
      <c r="Q91" s="48">
        <f t="shared" si="64"/>
        <v>55582.547675889356</v>
      </c>
      <c r="R91" s="48">
        <f t="shared" si="64"/>
        <v>55304.812575881144</v>
      </c>
      <c r="S91" s="48">
        <f t="shared" si="64"/>
        <v>83250.103895488675</v>
      </c>
      <c r="T91" s="48">
        <f t="shared" si="64"/>
        <v>263098.06210644083</v>
      </c>
      <c r="U91" s="48">
        <f t="shared" si="64"/>
        <v>236114.30120700013</v>
      </c>
      <c r="V91" s="48">
        <f t="shared" si="64"/>
        <v>228394.85102128875</v>
      </c>
      <c r="W91" s="48">
        <f t="shared" si="64"/>
        <v>132046.15134816241</v>
      </c>
      <c r="X91" s="48">
        <f t="shared" si="64"/>
        <v>49372.632358281182</v>
      </c>
      <c r="Y91" s="48">
        <f t="shared" si="64"/>
        <v>46160.026173943981</v>
      </c>
      <c r="Z91" s="48">
        <f t="shared" si="64"/>
        <v>51808.556862535101</v>
      </c>
      <c r="AA91" s="48">
        <f t="shared" si="64"/>
        <v>54843.180004771792</v>
      </c>
    </row>
    <row r="92" spans="1:40" ht="15" thickBot="1" x14ac:dyDescent="0.4">
      <c r="B92" s="30" t="s">
        <v>33</v>
      </c>
      <c r="C92" s="151">
        <f t="shared" si="63"/>
        <v>0</v>
      </c>
      <c r="D92" s="151">
        <f t="shared" si="63"/>
        <v>0</v>
      </c>
      <c r="E92" s="151">
        <f t="shared" si="63"/>
        <v>479.96519120620007</v>
      </c>
      <c r="F92" s="151">
        <f t="shared" si="63"/>
        <v>875.25442025244968</v>
      </c>
      <c r="G92" s="151">
        <f t="shared" si="63"/>
        <v>1198.3132202603811</v>
      </c>
      <c r="H92" s="151">
        <f t="shared" si="63"/>
        <v>4134.0064180171803</v>
      </c>
      <c r="I92" s="151">
        <f t="shared" si="63"/>
        <v>10044.427942984257</v>
      </c>
      <c r="J92" s="151">
        <f t="shared" si="63"/>
        <v>11267.314355855366</v>
      </c>
      <c r="K92" s="151">
        <f t="shared" si="63"/>
        <v>8979.4906639892415</v>
      </c>
      <c r="L92" s="151">
        <f t="shared" si="63"/>
        <v>3491.432657026025</v>
      </c>
      <c r="M92" s="151">
        <f t="shared" si="63"/>
        <v>3249.5285897207477</v>
      </c>
      <c r="N92" s="151">
        <f t="shared" si="64"/>
        <v>6075.6185605415521</v>
      </c>
      <c r="O92" s="151">
        <f t="shared" si="64"/>
        <v>8421.5433412870116</v>
      </c>
      <c r="P92" s="151">
        <f t="shared" si="64"/>
        <v>7033.4007524295175</v>
      </c>
      <c r="Q92" s="151">
        <f t="shared" si="64"/>
        <v>7662.9056063853359</v>
      </c>
      <c r="R92" s="151">
        <f t="shared" si="64"/>
        <v>8007.0729933023331</v>
      </c>
      <c r="S92" s="151">
        <f t="shared" si="64"/>
        <v>15570.734081594403</v>
      </c>
      <c r="T92" s="151">
        <f t="shared" si="64"/>
        <v>59100.078876873769</v>
      </c>
      <c r="U92" s="151">
        <f t="shared" si="64"/>
        <v>57870.271570062396</v>
      </c>
      <c r="V92" s="151">
        <f t="shared" si="64"/>
        <v>61430.372034298911</v>
      </c>
      <c r="W92" s="151">
        <f t="shared" si="64"/>
        <v>33542.107087973549</v>
      </c>
      <c r="X92" s="151">
        <f t="shared" si="64"/>
        <v>8304.208963382509</v>
      </c>
      <c r="Y92" s="151">
        <f t="shared" si="64"/>
        <v>6777.7600976788544</v>
      </c>
      <c r="Z92" s="151">
        <f t="shared" si="64"/>
        <v>6922.2051202333105</v>
      </c>
      <c r="AA92" s="151">
        <f t="shared" si="64"/>
        <v>7116.7105674128834</v>
      </c>
      <c r="AB92" s="347" t="s">
        <v>216</v>
      </c>
    </row>
    <row r="93" spans="1:40" s="1" customFormat="1" ht="15" thickBot="1" x14ac:dyDescent="0.4">
      <c r="B93" s="54" t="s">
        <v>34</v>
      </c>
      <c r="C93" s="152">
        <f t="shared" ref="C93:M93" si="65">SUM(C88:C92)</f>
        <v>632.76454721662094</v>
      </c>
      <c r="D93" s="153">
        <f t="shared" si="65"/>
        <v>8093.0643963346765</v>
      </c>
      <c r="E93" s="153">
        <f t="shared" si="65"/>
        <v>23755.172450654169</v>
      </c>
      <c r="F93" s="153">
        <f t="shared" si="65"/>
        <v>46590.416812991491</v>
      </c>
      <c r="G93" s="153">
        <f t="shared" si="65"/>
        <v>104739.71842755418</v>
      </c>
      <c r="H93" s="153">
        <f t="shared" si="65"/>
        <v>427139.62405564688</v>
      </c>
      <c r="I93" s="153">
        <f t="shared" si="65"/>
        <v>748077.92241369747</v>
      </c>
      <c r="J93" s="153">
        <f t="shared" si="65"/>
        <v>813451.09358150617</v>
      </c>
      <c r="K93" s="153">
        <f t="shared" si="65"/>
        <v>595982.17907370755</v>
      </c>
      <c r="L93" s="153">
        <f t="shared" si="65"/>
        <v>262658.91821930336</v>
      </c>
      <c r="M93" s="153">
        <f t="shared" si="65"/>
        <v>303445.52338603762</v>
      </c>
      <c r="N93" s="153">
        <f t="shared" ref="N93:AA93" si="66">SUM(N88:N92)</f>
        <v>521628.25507758377</v>
      </c>
      <c r="O93" s="153">
        <f t="shared" si="66"/>
        <v>642308.26891456789</v>
      </c>
      <c r="P93" s="153">
        <f t="shared" si="66"/>
        <v>530306.22546071687</v>
      </c>
      <c r="Q93" s="153">
        <f t="shared" si="66"/>
        <v>511646.47961600771</v>
      </c>
      <c r="R93" s="153">
        <f t="shared" si="66"/>
        <v>455585.15747625689</v>
      </c>
      <c r="S93" s="153">
        <f t="shared" si="66"/>
        <v>624015.10087030439</v>
      </c>
      <c r="T93" s="153">
        <f t="shared" si="66"/>
        <v>1802182.0802404832</v>
      </c>
      <c r="U93" s="153">
        <f t="shared" si="66"/>
        <v>1580558.2815875346</v>
      </c>
      <c r="V93" s="153">
        <f t="shared" si="66"/>
        <v>1482262.7745645856</v>
      </c>
      <c r="W93" s="153">
        <f t="shared" si="66"/>
        <v>921904.74789614067</v>
      </c>
      <c r="X93" s="153">
        <f t="shared" si="66"/>
        <v>374451.11516172905</v>
      </c>
      <c r="Y93" s="153">
        <f t="shared" si="66"/>
        <v>363652.39746644127</v>
      </c>
      <c r="Z93" s="153">
        <f t="shared" si="66"/>
        <v>441285.1216467261</v>
      </c>
      <c r="AA93" s="153">
        <f t="shared" si="66"/>
        <v>455356.82189116615</v>
      </c>
      <c r="AB93" s="350">
        <f>SUM(C93:AA93)</f>
        <v>14041709.225234896</v>
      </c>
    </row>
    <row r="94" spans="1:40" s="42" customFormat="1" ht="15" thickBot="1" x14ac:dyDescent="0.4"/>
    <row r="95" spans="1:40" ht="15" thickBot="1" x14ac:dyDescent="0.4">
      <c r="B95" s="51" t="s">
        <v>165</v>
      </c>
      <c r="C95" s="46">
        <f>C87</f>
        <v>44562</v>
      </c>
      <c r="D95" s="46">
        <f t="shared" ref="D95:AA95" si="67">D87</f>
        <v>44593</v>
      </c>
      <c r="E95" s="46">
        <f t="shared" si="67"/>
        <v>44621</v>
      </c>
      <c r="F95" s="46">
        <f t="shared" si="67"/>
        <v>44652</v>
      </c>
      <c r="G95" s="46">
        <f t="shared" si="67"/>
        <v>44682</v>
      </c>
      <c r="H95" s="46">
        <f t="shared" si="67"/>
        <v>44713</v>
      </c>
      <c r="I95" s="46">
        <f t="shared" si="67"/>
        <v>44743</v>
      </c>
      <c r="J95" s="46">
        <f t="shared" si="67"/>
        <v>44774</v>
      </c>
      <c r="K95" s="46">
        <f t="shared" si="67"/>
        <v>44805</v>
      </c>
      <c r="L95" s="56">
        <f t="shared" si="67"/>
        <v>44835</v>
      </c>
      <c r="M95" s="56">
        <f t="shared" si="67"/>
        <v>44866</v>
      </c>
      <c r="N95" s="56">
        <f t="shared" si="67"/>
        <v>44896</v>
      </c>
      <c r="O95" s="56">
        <f t="shared" si="67"/>
        <v>44927</v>
      </c>
      <c r="P95" s="56">
        <f t="shared" si="67"/>
        <v>44958</v>
      </c>
      <c r="Q95" s="56">
        <f t="shared" si="67"/>
        <v>44986</v>
      </c>
      <c r="R95" s="56">
        <f t="shared" si="67"/>
        <v>45017</v>
      </c>
      <c r="S95" s="56">
        <f t="shared" si="67"/>
        <v>45047</v>
      </c>
      <c r="T95" s="56">
        <f t="shared" si="67"/>
        <v>45078</v>
      </c>
      <c r="U95" s="56">
        <f t="shared" si="67"/>
        <v>45108</v>
      </c>
      <c r="V95" s="56">
        <f t="shared" si="67"/>
        <v>45139</v>
      </c>
      <c r="W95" s="56">
        <f t="shared" si="67"/>
        <v>45170</v>
      </c>
      <c r="X95" s="56">
        <f t="shared" si="67"/>
        <v>45200</v>
      </c>
      <c r="Y95" s="56">
        <f t="shared" si="67"/>
        <v>45231</v>
      </c>
      <c r="Z95" s="56">
        <f t="shared" si="67"/>
        <v>45261</v>
      </c>
      <c r="AA95" s="56">
        <f t="shared" si="67"/>
        <v>45292</v>
      </c>
    </row>
    <row r="96" spans="1:40" ht="15" thickTop="1" x14ac:dyDescent="0.35">
      <c r="B96" s="52" t="s">
        <v>29</v>
      </c>
      <c r="C96" s="47">
        <f>IF(C$4="X",' 1M - RES'!C61,0)</f>
        <v>632.76454721662094</v>
      </c>
      <c r="D96" s="47">
        <f>IF(D$4="X",' 1M - RES'!D61,0)</f>
        <v>5104.7776942615183</v>
      </c>
      <c r="E96" s="47">
        <f>IF(E$4="X",' 1M - RES'!E61,0)</f>
        <v>12836.29045103446</v>
      </c>
      <c r="F96" s="47">
        <f>IF(F$4="X",' 1M - RES'!F61,0)</f>
        <v>13180.926040867966</v>
      </c>
      <c r="G96" s="47">
        <f>IF(G$4="X",' 1M - RES'!G61,0)</f>
        <v>26327.326916371989</v>
      </c>
      <c r="H96" s="47">
        <f>IF(H$4="X",' 1M - RES'!H61,0)</f>
        <v>201316.89435124316</v>
      </c>
      <c r="I96" s="47">
        <f>IF(I$4="X",' 1M - RES'!I61,0)</f>
        <v>360177.35455211764</v>
      </c>
      <c r="J96" s="47">
        <f>IF(J$4="X",' 1M - RES'!J61,0)</f>
        <v>434165.1067648342</v>
      </c>
      <c r="K96" s="524">
        <f>IF(K$4="X",' 1M - RES'!K61,0)</f>
        <v>253029.26288916747</v>
      </c>
      <c r="L96" s="545">
        <f>IF(L$4="X",' 1M - RES'!L61,0)</f>
        <v>50224.795587123335</v>
      </c>
      <c r="M96" s="529">
        <f>IF(M$4="X",' 1M - RES'!M61,0)</f>
        <v>72234.505965995981</v>
      </c>
      <c r="N96" s="529">
        <f>IF(N$4="X",' 1M - RES'!N61,0)</f>
        <v>136298.06469639632</v>
      </c>
      <c r="O96" s="529">
        <f>IF(O$4="X",' 1M - RES'!O61,0)</f>
        <v>148834.88127387856</v>
      </c>
      <c r="P96" s="529">
        <f>IF(P$4="X",' 1M - RES'!P61,0)</f>
        <v>126068.17569377797</v>
      </c>
      <c r="Q96" s="529">
        <f>IF(Q$4="X",' 1M - RES'!Q61,0)</f>
        <v>100233.09616484816</v>
      </c>
      <c r="R96" s="529">
        <f>IF(R$4="X",' 1M - RES'!R61,0)</f>
        <v>65548.855123520494</v>
      </c>
      <c r="S96" s="529">
        <f>IF(S$4="X",' 1M - RES'!S61,0)</f>
        <v>100720.91161248117</v>
      </c>
      <c r="T96" s="529">
        <f>IF(T$4="X",' 1M - RES'!T61,0)</f>
        <v>551832.59590082802</v>
      </c>
      <c r="U96" s="529">
        <f>IF(U$4="X",' 1M - RES'!U61,0)</f>
        <v>426001.07395460701</v>
      </c>
      <c r="V96" s="529">
        <f>IF(V$4="X",' 1M - RES'!V61,0)</f>
        <v>405448.84949940583</v>
      </c>
      <c r="W96" s="529">
        <f>IF(W$4="X",' 1M - RES'!W61,0)</f>
        <v>203290.0804437045</v>
      </c>
      <c r="X96" s="529">
        <f>IF(X$4="X",' 1M - RES'!X61,0)</f>
        <v>41132.512997599442</v>
      </c>
      <c r="Y96" s="529">
        <f>IF(Y$4="X",' 1M - RES'!Y61,0)</f>
        <v>53571.23851089699</v>
      </c>
      <c r="Z96" s="529">
        <f>IF(Z$4="X",' 1M - RES'!Z61,0)</f>
        <v>86060.456777150015</v>
      </c>
      <c r="AA96" s="530">
        <f>IF(AA$4="X",' 1M - RES'!AA61,0)</f>
        <v>86598.858997365882</v>
      </c>
    </row>
    <row r="97" spans="2:27" x14ac:dyDescent="0.35">
      <c r="B97" s="53" t="s">
        <v>30</v>
      </c>
      <c r="C97" s="48">
        <f>IF(C$4="X",'2M - SGS'!C73+'Biz DRENE'!C77,0)</f>
        <v>0</v>
      </c>
      <c r="D97" s="48">
        <f>IF(D$4="X",'2M - SGS'!D73+'Biz DRENE'!D77,0)</f>
        <v>1264.6609475398109</v>
      </c>
      <c r="E97" s="48">
        <f>IF(E$4="X",'2M - SGS'!E73+'Biz DRENE'!E77,0)</f>
        <v>4620.5579743522894</v>
      </c>
      <c r="F97" s="48">
        <f>IF(F$4="X",'2M - SGS'!F73+'Biz DRENE'!F77,0)</f>
        <v>22050.669959301813</v>
      </c>
      <c r="G97" s="48">
        <f>IF(G$4="X",'2M - SGS'!G73+'Biz DRENE'!G77,0)</f>
        <v>51774.302341921153</v>
      </c>
      <c r="H97" s="48">
        <f>IF(H$4="X",'2M - SGS'!H73+'Biz DRENE'!H77,0)</f>
        <v>96916.338536994444</v>
      </c>
      <c r="I97" s="48">
        <f>IF(I$4="X",'2M - SGS'!I73+'Biz DRENE'!I77,0)</f>
        <v>143373.19141968625</v>
      </c>
      <c r="J97" s="48">
        <f>IF(J$4="X",'2M - SGS'!J73+'Biz DRENE'!J77,0)</f>
        <v>135158.47823116905</v>
      </c>
      <c r="K97" s="525">
        <f>IF(K$4="X",'2M - SGS'!K73+'Biz DRENE'!K77,0)</f>
        <v>122424.08322031086</v>
      </c>
      <c r="L97" s="546">
        <f>IF(L$4="X",'2M - SGS'!L73+'Biz DRENE'!L77,0)</f>
        <v>74385.810047338658</v>
      </c>
      <c r="M97" s="48">
        <f>IF(M$4="X",'2M - SGS'!M73+'Biz DRENE'!M77,0)</f>
        <v>58476.195855441227</v>
      </c>
      <c r="N97" s="48">
        <f>IF(N$4="X",'2M - SGS'!N73+'Biz DRENE'!N77,0)</f>
        <v>83539.047928178712</v>
      </c>
      <c r="O97" s="48">
        <f>IF(O$4="X",'2M - SGS'!O73+'Biz DRENE'!O77,0)</f>
        <v>100375.1797559542</v>
      </c>
      <c r="P97" s="48">
        <f>IF(P$4="X",'2M - SGS'!P73+'Biz DRENE'!P77,0)</f>
        <v>78800.839644557389</v>
      </c>
      <c r="Q97" s="48">
        <f>IF(Q$4="X",'2M - SGS'!Q73+'Biz DRENE'!Q77,0)</f>
        <v>86010.679674478786</v>
      </c>
      <c r="R97" s="48">
        <f>IF(R$4="X",'2M - SGS'!R73+'Biz DRENE'!R77,0)</f>
        <v>91314.686303757568</v>
      </c>
      <c r="S97" s="48">
        <f>IF(S$4="X",'2M - SGS'!S73+'Biz DRENE'!S77,0)</f>
        <v>121765.27798840411</v>
      </c>
      <c r="T97" s="48">
        <f>IF(T$4="X",'2M - SGS'!T73+'Biz DRENE'!T77,0)</f>
        <v>162530.45788594909</v>
      </c>
      <c r="U97" s="48">
        <f>IF(U$4="X",'2M - SGS'!U73+'Biz DRENE'!U77,0)</f>
        <v>74709.008117000994</v>
      </c>
      <c r="V97" s="48">
        <f>IF(V$4="X",'2M - SGS'!V73+'Biz DRENE'!V77,0)</f>
        <v>57777.246745983692</v>
      </c>
      <c r="W97" s="48">
        <f>IF(W$4="X",'2M - SGS'!W73+'Biz DRENE'!W77,0)</f>
        <v>67619.771212281325</v>
      </c>
      <c r="X97" s="48">
        <f>IF(X$4="X",'2M - SGS'!X73+'Biz DRENE'!X77,0)</f>
        <v>49660.020501645464</v>
      </c>
      <c r="Y97" s="48">
        <f>IF(Y$4="X",'2M - SGS'!Y73+'Biz DRENE'!Y77,0)</f>
        <v>35838.203504368721</v>
      </c>
      <c r="Z97" s="48">
        <f>IF(Z$4="X",'2M - SGS'!Z73+'Biz DRENE'!Z77,0)</f>
        <v>32472.430490891769</v>
      </c>
      <c r="AA97" s="531">
        <f>IF(AA$4="X",'2M - SGS'!AA73+'Biz DRENE'!AA77,0)</f>
        <v>34668.086177123805</v>
      </c>
    </row>
    <row r="98" spans="2:27" x14ac:dyDescent="0.35">
      <c r="B98" s="53" t="s">
        <v>31</v>
      </c>
      <c r="C98" s="48">
        <f>IF(C$4="X",'3M - LGS'!C73+'Biz DRENE'!C78,0)</f>
        <v>0</v>
      </c>
      <c r="D98" s="48">
        <f>IF(D$4="X",'3M - LGS'!D73+'Biz DRENE'!D78,0)</f>
        <v>1253.4236033278123</v>
      </c>
      <c r="E98" s="48">
        <f>IF(E$4="X",'3M - LGS'!E73+'Biz DRENE'!E78,0)</f>
        <v>4307.381130333848</v>
      </c>
      <c r="F98" s="48">
        <f>IF(F$4="X",'3M - LGS'!F73+'Biz DRENE'!F78,0)</f>
        <v>7500.8975127303847</v>
      </c>
      <c r="G98" s="48">
        <f>IF(G$4="X",'3M - LGS'!G73+'Biz DRENE'!G78,0)</f>
        <v>17306.836823196092</v>
      </c>
      <c r="H98" s="48">
        <f>IF(H$4="X",'3M - LGS'!H73+'Biz DRENE'!H78,0)</f>
        <v>70162.734788610949</v>
      </c>
      <c r="I98" s="48">
        <f>IF(I$4="X",'3M - LGS'!I73+'Biz DRENE'!I78,0)</f>
        <v>112364.23115519332</v>
      </c>
      <c r="J98" s="48">
        <f>IF(J$4="X",'3M - LGS'!J73+'Biz DRENE'!J78,0)</f>
        <v>109209.79075054239</v>
      </c>
      <c r="K98" s="525">
        <f>IF(K$4="X",'3M - LGS'!K73+'Biz DRENE'!K78,0)</f>
        <v>110788.96720539987</v>
      </c>
      <c r="L98" s="546">
        <f>IF(L$4="X",'3M - LGS'!L73+'Biz DRENE'!L78,0)</f>
        <v>83646.945170538573</v>
      </c>
      <c r="M98" s="48">
        <f>IF(M$4="X",'3M - LGS'!M73+'Biz DRENE'!M78,0)</f>
        <v>109814.57358661261</v>
      </c>
      <c r="N98" s="48">
        <f>IF(N$4="X",'3M - LGS'!N73+'Biz DRENE'!N78,0)</f>
        <v>184965.36262991108</v>
      </c>
      <c r="O98" s="48">
        <f>IF(O$4="X",'3M - LGS'!O73+'Biz DRENE'!O78,0)</f>
        <v>239369.51652052713</v>
      </c>
      <c r="P98" s="48">
        <f>IF(P$4="X",'3M - LGS'!P73+'Biz DRENE'!P78,0)</f>
        <v>197162.59566411667</v>
      </c>
      <c r="Q98" s="48">
        <f>IF(Q$4="X",'3M - LGS'!Q73+'Biz DRENE'!Q78,0)</f>
        <v>201024.20174446132</v>
      </c>
      <c r="R98" s="48">
        <f>IF(R$4="X",'3M - LGS'!R73+'Biz DRENE'!R78,0)</f>
        <v>187608.59684503835</v>
      </c>
      <c r="S98" s="48">
        <f>IF(S$4="X",'3M - LGS'!S73+'Biz DRENE'!S78,0)</f>
        <v>250303.12961949335</v>
      </c>
      <c r="T98" s="48">
        <f>IF(T$4="X",'3M - LGS'!T73+'Biz DRENE'!T78,0)</f>
        <v>643169.88603612117</v>
      </c>
      <c r="U98" s="48">
        <f>IF(U$4="X",'3M - LGS'!U73+'Biz DRENE'!U78,0)</f>
        <v>668358.49998917454</v>
      </c>
      <c r="V98" s="48">
        <f>IF(V$4="X",'3M - LGS'!V73+'Biz DRENE'!V78,0)</f>
        <v>619832.12480929098</v>
      </c>
      <c r="W98" s="48">
        <f>IF(W$4="X",'3M - LGS'!W73+'Biz DRENE'!W78,0)</f>
        <v>408131.43482905877</v>
      </c>
      <c r="X98" s="48">
        <f>IF(X$4="X",'3M - LGS'!X73+'Biz DRENE'!X78,0)</f>
        <v>187343.86703388585</v>
      </c>
      <c r="Y98" s="48">
        <f>IF(Y$4="X",'3M - LGS'!Y73+'Biz DRENE'!Y78,0)</f>
        <v>176069.25174643585</v>
      </c>
      <c r="Z98" s="48">
        <f>IF(Z$4="X",'3M - LGS'!Z73+'Biz DRENE'!Z78,0)</f>
        <v>203305.88466105779</v>
      </c>
      <c r="AA98" s="531">
        <f>IF(AA$4="X",'3M - LGS'!AA73+'Biz DRENE'!AA78,0)</f>
        <v>210680.92382631658</v>
      </c>
    </row>
    <row r="99" spans="2:27" x14ac:dyDescent="0.35">
      <c r="B99" s="53" t="s">
        <v>32</v>
      </c>
      <c r="C99" s="48">
        <f>IF(C$4="X",'4M - SPS'!C73+'Biz DRENE'!C79,0)</f>
        <v>0</v>
      </c>
      <c r="D99" s="48">
        <f>IF(D$4="X",'4M - SPS'!D73+'Biz DRENE'!D79,0)</f>
        <v>428.43525576263772</v>
      </c>
      <c r="E99" s="48">
        <f>IF(E$4="X",'4M - SPS'!E73+'Biz DRENE'!E79,0)</f>
        <v>1107.1249303419211</v>
      </c>
      <c r="F99" s="48">
        <f>IF(F$4="X",'4M - SPS'!F73+'Biz DRENE'!F79,0)</f>
        <v>2008.5537829003456</v>
      </c>
      <c r="G99" s="48">
        <f>IF(G$4="X",'4M - SPS'!G73+'Biz DRENE'!G79,0)</f>
        <v>4648.6752978777286</v>
      </c>
      <c r="H99" s="48">
        <f>IF(H$4="X",'4M - SPS'!H73+'Biz DRENE'!H79,0)</f>
        <v>35559.112407654167</v>
      </c>
      <c r="I99" s="48">
        <f>IF(I$4="X",'4M - SPS'!I73+'Biz DRENE'!I79,0)</f>
        <v>78281.669993240081</v>
      </c>
      <c r="J99" s="48">
        <f>IF(J$4="X",'4M - SPS'!J73+'Biz DRENE'!J79,0)</f>
        <v>68519.780340736339</v>
      </c>
      <c r="K99" s="525">
        <f>IF(K$4="X",'4M - SPS'!K73+'Biz DRENE'!K79,0)</f>
        <v>47785.282417463124</v>
      </c>
      <c r="L99" s="546">
        <f>IF(L$4="X",'4M - SPS'!L73+'Biz DRENE'!L79,0)</f>
        <v>19473.500373848237</v>
      </c>
      <c r="M99" s="48">
        <f>IF(M$4="X",'4M - SPS'!M73+'Biz DRENE'!M79,0)</f>
        <v>20978.102877824116</v>
      </c>
      <c r="N99" s="48">
        <f>IF(N$4="X",'4M - SPS'!N73+'Biz DRENE'!N79,0)</f>
        <v>43288.966600528809</v>
      </c>
      <c r="O99" s="48">
        <f>IF(O$4="X",'4M - SPS'!O73+'Biz DRENE'!O79,0)</f>
        <v>64407.394989857989</v>
      </c>
      <c r="P99" s="48">
        <f>IF(P$4="X",'4M - SPS'!P73+'Biz DRENE'!P79,0)</f>
        <v>53636.284005951275</v>
      </c>
      <c r="Q99" s="48">
        <f>IF(Q$4="X",'4M - SPS'!Q73+'Biz DRENE'!Q79,0)</f>
        <v>55550.471965443547</v>
      </c>
      <c r="R99" s="48">
        <f>IF(R$4="X",'4M - SPS'!R73+'Biz DRENE'!R79,0)</f>
        <v>55271.474298964888</v>
      </c>
      <c r="S99" s="48">
        <f>IF(S$4="X",'4M - SPS'!S73+'Biz DRENE'!S79,0)</f>
        <v>83207.390656890304</v>
      </c>
      <c r="T99" s="48">
        <f>IF(T$4="X",'4M - SPS'!T73+'Biz DRENE'!T79,0)</f>
        <v>263035.7069281349</v>
      </c>
      <c r="U99" s="48">
        <f>IF(U$4="X",'4M - SPS'!U73+'Biz DRENE'!U79,0)</f>
        <v>236039.38829103118</v>
      </c>
      <c r="V99" s="48">
        <f>IF(V$4="X",'4M - SPS'!V73+'Biz DRENE'!V79,0)</f>
        <v>228333.05509225276</v>
      </c>
      <c r="W99" s="48">
        <f>IF(W$4="X",'4M - SPS'!W73+'Biz DRENE'!W79,0)</f>
        <v>131984.75153820132</v>
      </c>
      <c r="X99" s="48">
        <f>IF(X$4="X",'4M - SPS'!X73+'Biz DRENE'!X79,0)</f>
        <v>49331.570997403389</v>
      </c>
      <c r="Y99" s="48">
        <f>IF(Y$4="X",'4M - SPS'!Y73+'Biz DRENE'!Y79,0)</f>
        <v>46126.629562950897</v>
      </c>
      <c r="Z99" s="48">
        <f>IF(Z$4="X",'4M - SPS'!Z73+'Biz DRENE'!Z79,0)</f>
        <v>51774.83699582742</v>
      </c>
      <c r="AA99" s="531">
        <f>IF(AA$4="X",'4M - SPS'!AA73+'Biz DRENE'!AA79,0)</f>
        <v>54805.26558691643</v>
      </c>
    </row>
    <row r="100" spans="2:27" ht="15" thickBot="1" x14ac:dyDescent="0.4">
      <c r="B100" s="30" t="s">
        <v>33</v>
      </c>
      <c r="C100" s="49">
        <f>IF(C$4="X",'11M - LPS'!C73+'Biz DRENE'!C80,0)</f>
        <v>0</v>
      </c>
      <c r="D100" s="49">
        <f>IF(D$4="X",'11M - LPS'!D73+'Biz DRENE'!D80,0)</f>
        <v>0</v>
      </c>
      <c r="E100" s="49">
        <f>IF(E$4="X",'11M - LPS'!E73+'Biz DRENE'!E80,0)</f>
        <v>479.96519120620007</v>
      </c>
      <c r="F100" s="49">
        <f>IF(F$4="X",'11M - LPS'!F73+'Biz DRENE'!F80,0)</f>
        <v>875.25442025244968</v>
      </c>
      <c r="G100" s="49">
        <f>IF(G$4="X",'11M - LPS'!G73+'Biz DRENE'!G80,0)</f>
        <v>1198.3132202603811</v>
      </c>
      <c r="H100" s="49">
        <f>IF(H$4="X",'11M - LPS'!H73+'Biz DRENE'!H80,0)</f>
        <v>4134.0064180171803</v>
      </c>
      <c r="I100" s="49">
        <f>IF(I$4="X",'11M - LPS'!I73+'Biz DRENE'!I80,0)</f>
        <v>10044.427942984257</v>
      </c>
      <c r="J100" s="49">
        <f>IF(J$4="X",'11M - LPS'!J73+'Biz DRENE'!J80,0)</f>
        <v>11267.314355855366</v>
      </c>
      <c r="K100" s="526">
        <f>IF(K$4="X",'11M - LPS'!K73+'Biz DRENE'!K80,0)</f>
        <v>8979.4906639892415</v>
      </c>
      <c r="L100" s="547">
        <f>IF(L$4="X",'11M - LPS'!L73+'Biz DRENE'!L80,0)</f>
        <v>3491.432657026025</v>
      </c>
      <c r="M100" s="532">
        <f>IF(M$4="X",'11M - LPS'!M73+'Biz DRENE'!M80,0)</f>
        <v>3249.5285897207477</v>
      </c>
      <c r="N100" s="532">
        <f>IF(N$4="X",'11M - LPS'!N73+'Biz DRENE'!N80,0)</f>
        <v>6075.6185605415521</v>
      </c>
      <c r="O100" s="532">
        <f>IF(O$4="X",'11M - LPS'!O73+'Biz DRENE'!O80,0)</f>
        <v>8421.5433412870116</v>
      </c>
      <c r="P100" s="532">
        <f>IF(P$4="X",'11M - LPS'!P73+'Biz DRENE'!P80,0)</f>
        <v>7033.4007524295175</v>
      </c>
      <c r="Q100" s="532">
        <f>IF(Q$4="X",'11M - LPS'!Q73+'Biz DRENE'!Q80,0)</f>
        <v>7662.9056063853359</v>
      </c>
      <c r="R100" s="532">
        <f>IF(R$4="X",'11M - LPS'!R73+'Biz DRENE'!R80,0)</f>
        <v>8007.0729933023331</v>
      </c>
      <c r="S100" s="532">
        <f>IF(S$4="X",'11M - LPS'!S73+'Biz DRENE'!S80,0)</f>
        <v>15570.734081594403</v>
      </c>
      <c r="T100" s="532">
        <f>IF(T$4="X",'11M - LPS'!T73+'Biz DRENE'!T80,0)</f>
        <v>59100.078876873769</v>
      </c>
      <c r="U100" s="532">
        <f>IF(U$4="X",'11M - LPS'!U73+'Biz DRENE'!U80,0)</f>
        <v>57870.271570062396</v>
      </c>
      <c r="V100" s="532">
        <f>IF(V$4="X",'11M - LPS'!V73+'Biz DRENE'!V80,0)</f>
        <v>61430.372034298911</v>
      </c>
      <c r="W100" s="532">
        <f>IF(W$4="X",'11M - LPS'!W73+'Biz DRENE'!W80,0)</f>
        <v>33542.107087973549</v>
      </c>
      <c r="X100" s="532">
        <f>IF(X$4="X",'11M - LPS'!X73+'Biz DRENE'!X80,0)</f>
        <v>8304.208963382509</v>
      </c>
      <c r="Y100" s="532">
        <f>IF(Y$4="X",'11M - LPS'!Y73+'Biz DRENE'!Y80,0)</f>
        <v>6777.7600976788544</v>
      </c>
      <c r="Z100" s="532">
        <f>IF(Z$4="X",'11M - LPS'!Z73+'Biz DRENE'!Z80,0)</f>
        <v>6922.2051202333105</v>
      </c>
      <c r="AA100" s="533">
        <f>IF(AA$4="X",'11M - LPS'!AA73+'Biz DRENE'!AA80,0)</f>
        <v>7116.7105674128834</v>
      </c>
    </row>
    <row r="101" spans="2:27" s="1" customFormat="1" ht="15" thickBot="1" x14ac:dyDescent="0.4">
      <c r="B101" s="54" t="s">
        <v>34</v>
      </c>
      <c r="C101" s="55">
        <f>SUM(C96:C100)</f>
        <v>632.76454721662094</v>
      </c>
      <c r="D101" s="44">
        <f t="shared" ref="D101:N101" si="68">SUM(D96:D100)</f>
        <v>8051.2975008917792</v>
      </c>
      <c r="E101" s="44">
        <f t="shared" si="68"/>
        <v>23351.319677268719</v>
      </c>
      <c r="F101" s="44">
        <f t="shared" si="68"/>
        <v>45616.301716052963</v>
      </c>
      <c r="G101" s="44">
        <f t="shared" si="68"/>
        <v>101255.45459962732</v>
      </c>
      <c r="H101" s="44">
        <f t="shared" si="68"/>
        <v>408089.0865025199</v>
      </c>
      <c r="I101" s="44">
        <f t="shared" si="68"/>
        <v>704240.87506322155</v>
      </c>
      <c r="J101" s="44">
        <f t="shared" si="68"/>
        <v>758320.47044313734</v>
      </c>
      <c r="K101" s="44">
        <f t="shared" si="68"/>
        <v>543007.0863963305</v>
      </c>
      <c r="L101" s="44">
        <f t="shared" si="68"/>
        <v>231222.48383587485</v>
      </c>
      <c r="M101" s="44">
        <f t="shared" si="68"/>
        <v>264752.90687559464</v>
      </c>
      <c r="N101" s="44">
        <f t="shared" si="68"/>
        <v>454167.06041555642</v>
      </c>
      <c r="O101" s="44">
        <f t="shared" ref="O101:AA101" si="69">SUM(O96:O100)</f>
        <v>561408.51588150498</v>
      </c>
      <c r="P101" s="44">
        <f t="shared" si="69"/>
        <v>462701.29576083279</v>
      </c>
      <c r="Q101" s="44">
        <f t="shared" si="69"/>
        <v>450481.35515561712</v>
      </c>
      <c r="R101" s="44">
        <f t="shared" si="69"/>
        <v>407750.68556458363</v>
      </c>
      <c r="S101" s="44">
        <f t="shared" si="69"/>
        <v>571567.44395886338</v>
      </c>
      <c r="T101" s="44">
        <f t="shared" si="69"/>
        <v>1679668.7256279069</v>
      </c>
      <c r="U101" s="44">
        <f t="shared" si="69"/>
        <v>1462978.2419218761</v>
      </c>
      <c r="V101" s="44">
        <f t="shared" si="69"/>
        <v>1372821.6481812324</v>
      </c>
      <c r="W101" s="44">
        <f t="shared" si="69"/>
        <v>844568.14511121938</v>
      </c>
      <c r="X101" s="44">
        <f t="shared" si="69"/>
        <v>335772.18049391668</v>
      </c>
      <c r="Y101" s="44">
        <f t="shared" si="69"/>
        <v>318383.08342233137</v>
      </c>
      <c r="Z101" s="44">
        <f t="shared" si="69"/>
        <v>380535.81404516031</v>
      </c>
      <c r="AA101" s="44">
        <f t="shared" si="69"/>
        <v>393869.84515513555</v>
      </c>
    </row>
    <row r="102" spans="2:27" s="42" customFormat="1" ht="15" thickBot="1" x14ac:dyDescent="0.4"/>
    <row r="103" spans="2:27" ht="15" thickBot="1" x14ac:dyDescent="0.4">
      <c r="B103" s="59" t="s">
        <v>164</v>
      </c>
      <c r="C103" s="56">
        <f>C95</f>
        <v>44562</v>
      </c>
      <c r="D103" s="56">
        <f t="shared" ref="D103:AA103" si="70">D95</f>
        <v>44593</v>
      </c>
      <c r="E103" s="56">
        <f t="shared" si="70"/>
        <v>44621</v>
      </c>
      <c r="F103" s="56">
        <f t="shared" si="70"/>
        <v>44652</v>
      </c>
      <c r="G103" s="56">
        <f t="shared" si="70"/>
        <v>44682</v>
      </c>
      <c r="H103" s="56">
        <f t="shared" si="70"/>
        <v>44713</v>
      </c>
      <c r="I103" s="56">
        <f t="shared" si="70"/>
        <v>44743</v>
      </c>
      <c r="J103" s="56">
        <f t="shared" si="70"/>
        <v>44774</v>
      </c>
      <c r="K103" s="56">
        <f t="shared" si="70"/>
        <v>44805</v>
      </c>
      <c r="L103" s="56">
        <f t="shared" si="70"/>
        <v>44835</v>
      </c>
      <c r="M103" s="56">
        <f t="shared" si="70"/>
        <v>44866</v>
      </c>
      <c r="N103" s="56">
        <f t="shared" si="70"/>
        <v>44896</v>
      </c>
      <c r="O103" s="56">
        <f t="shared" si="70"/>
        <v>44927</v>
      </c>
      <c r="P103" s="56">
        <f t="shared" si="70"/>
        <v>44958</v>
      </c>
      <c r="Q103" s="56">
        <f t="shared" si="70"/>
        <v>44986</v>
      </c>
      <c r="R103" s="56">
        <f t="shared" si="70"/>
        <v>45017</v>
      </c>
      <c r="S103" s="56">
        <f t="shared" si="70"/>
        <v>45047</v>
      </c>
      <c r="T103" s="56">
        <f t="shared" si="70"/>
        <v>45078</v>
      </c>
      <c r="U103" s="56">
        <f t="shared" si="70"/>
        <v>45108</v>
      </c>
      <c r="V103" s="56">
        <f t="shared" si="70"/>
        <v>45139</v>
      </c>
      <c r="W103" s="56">
        <f t="shared" si="70"/>
        <v>45170</v>
      </c>
      <c r="X103" s="56">
        <f t="shared" si="70"/>
        <v>45200</v>
      </c>
      <c r="Y103" s="56">
        <f t="shared" si="70"/>
        <v>45231</v>
      </c>
      <c r="Z103" s="56">
        <f t="shared" si="70"/>
        <v>45261</v>
      </c>
      <c r="AA103" s="56">
        <f t="shared" si="70"/>
        <v>45292</v>
      </c>
    </row>
    <row r="104" spans="2:27" x14ac:dyDescent="0.35">
      <c r="B104" s="60" t="s">
        <v>29</v>
      </c>
      <c r="C104" s="57">
        <f>IF(C$4="X",' LI 1M - RES'!C61,0)</f>
        <v>0</v>
      </c>
      <c r="D104" s="57">
        <f>IF(D$4="X",' LI 1M - RES'!D61,0)</f>
        <v>41.766895442897294</v>
      </c>
      <c r="E104" s="57">
        <f>IF(E$4="X",' LI 1M - RES'!E61,0)</f>
        <v>403.85277338545109</v>
      </c>
      <c r="F104" s="57">
        <f>IF(F$4="X",' LI 1M - RES'!F61,0)</f>
        <v>695.73930864635065</v>
      </c>
      <c r="G104" s="57">
        <f>IF(G$4="X",' LI 1M - RES'!G61,0)</f>
        <v>1676.0148722419069</v>
      </c>
      <c r="H104" s="57">
        <f>IF(H$4="X",' LI 1M - RES'!H61,0)</f>
        <v>12406.035702158801</v>
      </c>
      <c r="I104" s="57">
        <f>IF(I$4="X",' LI 1M - RES'!I61,0)</f>
        <v>30088.006771225617</v>
      </c>
      <c r="J104" s="57">
        <f>IF(J$4="X",' LI 1M - RES'!J61,0)</f>
        <v>41478.644656018878</v>
      </c>
      <c r="K104" s="57">
        <f>IF(K$4="X",' LI 1M - RES'!K61,0)</f>
        <v>34188.2828848555</v>
      </c>
      <c r="L104" s="57">
        <f>IF(L$4="X",' LI 1M - RES'!L61,0)</f>
        <v>14351.168448028955</v>
      </c>
      <c r="M104" s="57">
        <f>IF(M$4="X",' LI 1M - RES'!M61,0)</f>
        <v>22867.850369948093</v>
      </c>
      <c r="N104" s="57">
        <f>IF(N$4="X",' LI 1M - RES'!N61,0)</f>
        <v>48802.901270431605</v>
      </c>
      <c r="O104" s="57">
        <f>IF(O$4="X",' LI 1M - RES'!O61,0)</f>
        <v>60292.670370766289</v>
      </c>
      <c r="P104" s="57">
        <f>IF(P$4="X",' LI 1M - RES'!P61,0)</f>
        <v>51572.765902189683</v>
      </c>
      <c r="Q104" s="57">
        <f>IF(Q$4="X",' LI 1M - RES'!Q61,0)</f>
        <v>43622.229582873937</v>
      </c>
      <c r="R104" s="57">
        <f>IF(R$4="X",' LI 1M - RES'!R61,0)</f>
        <v>29066.672032982835</v>
      </c>
      <c r="S104" s="57">
        <f>IF(S$4="X",' LI 1M - RES'!S61,0)</f>
        <v>27688.281497781933</v>
      </c>
      <c r="T104" s="57">
        <f>IF(T$4="X",' LI 1M - RES'!T61,0)</f>
        <v>92170.281074744373</v>
      </c>
      <c r="U104" s="57">
        <f>IF(U$4="X",' LI 1M - RES'!U61,0)</f>
        <v>91840.832598015884</v>
      </c>
      <c r="V104" s="57">
        <f>IF(V$4="X",' LI 1M - RES'!V61,0)</f>
        <v>88699.862280188579</v>
      </c>
      <c r="W104" s="57">
        <f>IF(W$4="X",' LI 1M - RES'!W61,0)</f>
        <v>55481.616791800887</v>
      </c>
      <c r="X104" s="57">
        <f>IF(X$4="X",' LI 1M - RES'!X61,0)</f>
        <v>22894.594128735946</v>
      </c>
      <c r="Y104" s="57">
        <f>IF(Y$4="X",' LI 1M - RES'!Y61,0)</f>
        <v>32318.743808593266</v>
      </c>
      <c r="Z104" s="57">
        <f>IF(Z$4="X",' LI 1M - RES'!Z61,0)</f>
        <v>47329.148819971691</v>
      </c>
      <c r="AA104" s="57">
        <f>IF(AA$4="X",' LI 1M - RES'!AA61,0)</f>
        <v>47532.704539498453</v>
      </c>
    </row>
    <row r="105" spans="2:27" x14ac:dyDescent="0.35">
      <c r="B105" s="53" t="s">
        <v>30</v>
      </c>
      <c r="C105" s="48">
        <f>IF(C$4="X",'LI 2M - SGS'!C73,0)</f>
        <v>0</v>
      </c>
      <c r="D105" s="48">
        <f>IF(D$4="X",'LI 2M - SGS'!D73,0)</f>
        <v>0</v>
      </c>
      <c r="E105" s="48">
        <f>IF(E$4="X",'LI 2M - SGS'!E73,0)</f>
        <v>0</v>
      </c>
      <c r="F105" s="48">
        <f>IF(F$4="X",'LI 2M - SGS'!F73,0)</f>
        <v>278.37578829217654</v>
      </c>
      <c r="G105" s="48">
        <f>IF(G$4="X",'LI 2M - SGS'!G73,0)</f>
        <v>1808.2489556849453</v>
      </c>
      <c r="H105" s="48">
        <f>IF(H$4="X",'LI 2M - SGS'!H73,0)</f>
        <v>6410.8004555238604</v>
      </c>
      <c r="I105" s="48">
        <f>IF(I$4="X",'LI 2M - SGS'!I73,0)</f>
        <v>12748.804839487164</v>
      </c>
      <c r="J105" s="48">
        <f>IF(J$4="X",'LI 2M - SGS'!J73,0)</f>
        <v>11960.188220946762</v>
      </c>
      <c r="K105" s="48">
        <f>IF(K$4="X",'LI 2M - SGS'!K73,0)</f>
        <v>16228.970617935451</v>
      </c>
      <c r="L105" s="48">
        <f>IF(L$4="X",'LI 2M - SGS'!L73,0)</f>
        <v>15177.861910487032</v>
      </c>
      <c r="M105" s="48">
        <f>IF(M$4="X",'LI 2M - SGS'!M73,0)</f>
        <v>14055.212579175801</v>
      </c>
      <c r="N105" s="48">
        <f>IF(N$4="X",'LI 2M - SGS'!N73,0)</f>
        <v>16547.894305413902</v>
      </c>
      <c r="O105" s="48">
        <f>IF(O$4="X",'LI 2M - SGS'!O73,0)</f>
        <v>18222.704888774981</v>
      </c>
      <c r="P105" s="48">
        <f>IF(P$4="X",'LI 2M - SGS'!P73,0)</f>
        <v>14179.746225990395</v>
      </c>
      <c r="Q105" s="48">
        <f>IF(Q$4="X",'LI 2M - SGS'!Q73,0)</f>
        <v>15519.519559691653</v>
      </c>
      <c r="R105" s="48">
        <f>IF(R$4="X",'LI 2M - SGS'!R73,0)</f>
        <v>16688.465871133012</v>
      </c>
      <c r="S105" s="48">
        <f>IF(S$4="X",'LI 2M - SGS'!S73,0)</f>
        <v>22089.236888533236</v>
      </c>
      <c r="T105" s="48">
        <f>IF(T$4="X",'LI 2M - SGS'!T73,0)</f>
        <v>26351.913562719106</v>
      </c>
      <c r="U105" s="48">
        <f>IF(U$4="X",'LI 2M - SGS'!U73,0)</f>
        <v>21519.876239848414</v>
      </c>
      <c r="V105" s="48">
        <f>IF(V$4="X",'LI 2M - SGS'!V73,0)</f>
        <v>17269.093304519778</v>
      </c>
      <c r="W105" s="48">
        <f>IF(W$4="X",'LI 2M - SGS'!W73,0)</f>
        <v>18302.610750021155</v>
      </c>
      <c r="X105" s="48">
        <f>IF(X$4="X",'LI 2M - SGS'!X73,0)</f>
        <v>13495.569634666732</v>
      </c>
      <c r="Y105" s="48">
        <f>IF(Y$4="X",'LI 2M - SGS'!Y73,0)</f>
        <v>11076.461728846461</v>
      </c>
      <c r="Z105" s="48">
        <f>IF(Z$4="X",'LI 2M - SGS'!Z73,0)</f>
        <v>11460.985924147913</v>
      </c>
      <c r="AA105" s="48">
        <f>IF(AA$4="X",'LI 2M - SGS'!AA73,0)</f>
        <v>11842.367227549663</v>
      </c>
    </row>
    <row r="106" spans="2:27" x14ac:dyDescent="0.35">
      <c r="B106" s="53" t="s">
        <v>31</v>
      </c>
      <c r="C106" s="48">
        <f>IF(C$4="X",'LI 3M - LGS'!C73,0)</f>
        <v>0</v>
      </c>
      <c r="D106" s="48">
        <f>IF(D$4="X",'LI 3M - LGS'!D73,0)</f>
        <v>0</v>
      </c>
      <c r="E106" s="48">
        <f>IF(E$4="X",'LI 3M - LGS'!E73,0)</f>
        <v>0</v>
      </c>
      <c r="F106" s="48">
        <f>IF(F$4="X",'LI 3M - LGS'!F73,0)</f>
        <v>0</v>
      </c>
      <c r="G106" s="48">
        <f>IF(G$4="X",'LI 3M - LGS'!G73,0)</f>
        <v>0</v>
      </c>
      <c r="H106" s="48">
        <f>IF(H$4="X",'LI 3M - LGS'!H73,0)</f>
        <v>233.70139544425987</v>
      </c>
      <c r="I106" s="48">
        <f>IF(I$4="X",'LI 3M - LGS'!I73,0)</f>
        <v>1000.2357397632599</v>
      </c>
      <c r="J106" s="48">
        <f>IF(J$4="X",'LI 3M - LGS'!J73,0)</f>
        <v>1691.7902614032428</v>
      </c>
      <c r="K106" s="48">
        <f>IF(K$4="X",'LI 3M - LGS'!K73,0)</f>
        <v>2557.8391745860272</v>
      </c>
      <c r="L106" s="48">
        <f>IF(L$4="X",'LI 3M - LGS'!L73,0)</f>
        <v>1907.4040249125244</v>
      </c>
      <c r="M106" s="48">
        <f>IF(M$4="X",'LI 3M - LGS'!M73,0)</f>
        <v>1758.0288950837069</v>
      </c>
      <c r="N106" s="48">
        <f>IF(N$4="X",'LI 3M - LGS'!N73,0)</f>
        <v>2081.9029359259152</v>
      </c>
      <c r="O106" s="48">
        <f>IF(O$4="X",'LI 3M - LGS'!O73,0)</f>
        <v>2346.4633556663352</v>
      </c>
      <c r="P106" s="48">
        <f>IF(P$4="X",'LI 3M - LGS'!P73,0)</f>
        <v>1823.0672940876848</v>
      </c>
      <c r="Q106" s="48">
        <f>IF(Q$4="X",'LI 3M - LGS'!Q73,0)</f>
        <v>1991.2996073792049</v>
      </c>
      <c r="R106" s="48">
        <f>IF(R$4="X",'LI 3M - LGS'!R73,0)</f>
        <v>2045.9957306411875</v>
      </c>
      <c r="S106" s="48">
        <f>IF(S$4="X",'LI 3M - LGS'!S73,0)</f>
        <v>2627.4252865275375</v>
      </c>
      <c r="T106" s="48">
        <f>IF(T$4="X",'LI 3M - LGS'!T73,0)</f>
        <v>3928.8047968070196</v>
      </c>
      <c r="U106" s="48">
        <f>IF(U$4="X",'LI 3M - LGS'!U73,0)</f>
        <v>4144.4179118251222</v>
      </c>
      <c r="V106" s="48">
        <f>IF(V$4="X",'LI 3M - LGS'!V73,0)</f>
        <v>3410.3748696091193</v>
      </c>
      <c r="W106" s="48">
        <f>IF(W$4="X",'LI 3M - LGS'!W73,0)</f>
        <v>3490.9754331380973</v>
      </c>
      <c r="X106" s="48">
        <f>IF(X$4="X",'LI 3M - LGS'!X73,0)</f>
        <v>2247.7095435319416</v>
      </c>
      <c r="Y106" s="48">
        <f>IF(Y$4="X",'LI 3M - LGS'!Y73,0)</f>
        <v>1840.7118956770937</v>
      </c>
      <c r="Z106" s="48">
        <f>IF(Z$4="X",'LI 3M - LGS'!Z73,0)</f>
        <v>1925.4529907384945</v>
      </c>
      <c r="AA106" s="48">
        <f>IF(AA$4="X",'LI 3M - LGS'!AA73,0)</f>
        <v>2073.9905511270863</v>
      </c>
    </row>
    <row r="107" spans="2:27" x14ac:dyDescent="0.35">
      <c r="B107" s="53" t="s">
        <v>32</v>
      </c>
      <c r="C107" s="48">
        <f>IF(C$4="X",'LI 4M - SPS'!C73,0)</f>
        <v>0</v>
      </c>
      <c r="D107" s="48">
        <f>IF(D$4="X",'LI 4M - SPS'!D73,0)</f>
        <v>0</v>
      </c>
      <c r="E107" s="48">
        <f>IF(E$4="X",'LI 4M - SPS'!E73,0)</f>
        <v>0</v>
      </c>
      <c r="F107" s="48">
        <f>IF(F$4="X",'LI 4M - SPS'!F73,0)</f>
        <v>0</v>
      </c>
      <c r="G107" s="48">
        <f>IF(G$4="X",'LI 4M - SPS'!G73,0)</f>
        <v>0</v>
      </c>
      <c r="H107" s="48">
        <f>IF(H$4="X",'LI 4M - SPS'!H73,0)</f>
        <v>0</v>
      </c>
      <c r="I107" s="48">
        <f>IF(I$4="X",'LI 4M - SPS'!I73,0)</f>
        <v>0</v>
      </c>
      <c r="J107" s="48">
        <f>IF(J$4="X",'LI 4M - SPS'!J73,0)</f>
        <v>0</v>
      </c>
      <c r="K107" s="48">
        <f>IF(K$4="X",'LI 4M - SPS'!K73,0)</f>
        <v>0</v>
      </c>
      <c r="L107" s="48">
        <f>IF(L$4="X",'LI 4M - SPS'!L73,0)</f>
        <v>0</v>
      </c>
      <c r="M107" s="48">
        <f>IF(M$4="X",'LI 4M - SPS'!M73,0)</f>
        <v>11.524666235364432</v>
      </c>
      <c r="N107" s="48">
        <f>IF(N$4="X",'LI 4M - SPS'!N73,0)</f>
        <v>28.496150255832084</v>
      </c>
      <c r="O107" s="48">
        <f>IF(O$4="X",'LI 4M - SPS'!O73,0)</f>
        <v>37.914417855362821</v>
      </c>
      <c r="P107" s="48">
        <f>IF(P$4="X",'LI 4M - SPS'!P73,0)</f>
        <v>29.350277616248146</v>
      </c>
      <c r="Q107" s="48">
        <f>IF(Q$4="X",'LI 4M - SPS'!Q73,0)</f>
        <v>32.075710445810664</v>
      </c>
      <c r="R107" s="48">
        <f>IF(R$4="X",'LI 4M - SPS'!R73,0)</f>
        <v>33.338276916255545</v>
      </c>
      <c r="S107" s="48">
        <f>IF(S$4="X",'LI 4M - SPS'!S73,0)</f>
        <v>42.713238598368072</v>
      </c>
      <c r="T107" s="48">
        <f>IF(T$4="X",'LI 4M - SPS'!T73,0)</f>
        <v>62.355178305929385</v>
      </c>
      <c r="U107" s="48">
        <f>IF(U$4="X",'LI 4M - SPS'!U73,0)</f>
        <v>74.91291596894483</v>
      </c>
      <c r="V107" s="48">
        <f>IF(V$4="X",'LI 4M - SPS'!V73,0)</f>
        <v>61.795929035985786</v>
      </c>
      <c r="W107" s="48">
        <f>IF(W$4="X",'LI 4M - SPS'!W73,0)</f>
        <v>61.399809961081431</v>
      </c>
      <c r="X107" s="48">
        <f>IF(X$4="X",'LI 4M - SPS'!X73,0)</f>
        <v>41.061360877792637</v>
      </c>
      <c r="Y107" s="48">
        <f>IF(Y$4="X",'LI 4M - SPS'!Y73,0)</f>
        <v>33.396610993086021</v>
      </c>
      <c r="Z107" s="48">
        <f>IF(Z$4="X",'LI 4M - SPS'!Z73,0)</f>
        <v>33.719866707680481</v>
      </c>
      <c r="AA107" s="48">
        <f>IF(AA$4="X",'LI 4M - SPS'!AA73,0)</f>
        <v>37.914417855362821</v>
      </c>
    </row>
    <row r="108" spans="2:27" ht="15" thickBot="1" x14ac:dyDescent="0.4">
      <c r="B108" s="30" t="s">
        <v>33</v>
      </c>
      <c r="C108" s="151">
        <f>IF(C$4="X",'LI 11M - LPS'!C73,0)</f>
        <v>0</v>
      </c>
      <c r="D108" s="151">
        <f>IF(D$4="X",'LI 11M - LPS'!D73,0)</f>
        <v>0</v>
      </c>
      <c r="E108" s="151">
        <f>IF(E$4="X",'LI 11M - LPS'!E73,0)</f>
        <v>0</v>
      </c>
      <c r="F108" s="151">
        <f>IF(F$4="X",'LI 11M - LPS'!F73,0)</f>
        <v>0</v>
      </c>
      <c r="G108" s="151">
        <f>IF(G$4="X",'LI 11M - LPS'!G73,0)</f>
        <v>0</v>
      </c>
      <c r="H108" s="151">
        <f>IF(H$4="X",'LI 11M - LPS'!H73,0)</f>
        <v>0</v>
      </c>
      <c r="I108" s="151">
        <f>IF(I$4="X",'LI 11M - LPS'!I73,0)</f>
        <v>0</v>
      </c>
      <c r="J108" s="151">
        <f>IF(J$4="X",'LI 11M - LPS'!J73,0)</f>
        <v>0</v>
      </c>
      <c r="K108" s="151">
        <f>IF(K$4="X",'LI 11M - LPS'!K73,0)</f>
        <v>0</v>
      </c>
      <c r="L108" s="151">
        <f>IF(L$4="X",'LI 11M - LPS'!L73,0)</f>
        <v>0</v>
      </c>
      <c r="M108" s="151">
        <f>IF(M$4="X",'LI 11M - LPS'!M73,0)</f>
        <v>0</v>
      </c>
      <c r="N108" s="151">
        <f>IF(N$4="X",'LI 11M - LPS'!N73,0)</f>
        <v>0</v>
      </c>
      <c r="O108" s="151">
        <f>IF(O$4="X",'LI 11M - LPS'!O73,0)</f>
        <v>0</v>
      </c>
      <c r="P108" s="151">
        <f>IF(P$4="X",'LI 11M - LPS'!P73,0)</f>
        <v>0</v>
      </c>
      <c r="Q108" s="151">
        <f>IF(Q$4="X",'LI 11M - LPS'!Q73,0)</f>
        <v>0</v>
      </c>
      <c r="R108" s="151">
        <f>IF(R$4="X",'LI 11M - LPS'!R73,0)</f>
        <v>0</v>
      </c>
      <c r="S108" s="151">
        <f>IF(S$4="X",'LI 11M - LPS'!S73,0)</f>
        <v>0</v>
      </c>
      <c r="T108" s="151">
        <f>IF(T$4="X",'LI 11M - LPS'!T73,0)</f>
        <v>0</v>
      </c>
      <c r="U108" s="151">
        <f>IF(U$4="X",'LI 11M - LPS'!U73,0)</f>
        <v>0</v>
      </c>
      <c r="V108" s="151">
        <f>IF(V$4="X",'LI 11M - LPS'!V73,0)</f>
        <v>0</v>
      </c>
      <c r="W108" s="151">
        <f>IF(W$4="X",'LI 11M - LPS'!W73,0)</f>
        <v>0</v>
      </c>
      <c r="X108" s="151">
        <f>IF(X$4="X",'LI 11M - LPS'!X73,0)</f>
        <v>0</v>
      </c>
      <c r="Y108" s="151">
        <f>IF(Y$4="X",'LI 11M - LPS'!Y73,0)</f>
        <v>0</v>
      </c>
      <c r="Z108" s="151">
        <f>IF(Z$4="X",'LI 11M - LPS'!Z73,0)</f>
        <v>0</v>
      </c>
      <c r="AA108" s="151">
        <f>IF(AA$4="X",'LI 11M - LPS'!AA73,0)</f>
        <v>0</v>
      </c>
    </row>
    <row r="109" spans="2:27" s="1" customFormat="1" ht="15.5" thickTop="1" thickBot="1" x14ac:dyDescent="0.4">
      <c r="B109" s="54" t="s">
        <v>34</v>
      </c>
      <c r="C109" s="152">
        <f>SUM(C104:C108)</f>
        <v>0</v>
      </c>
      <c r="D109" s="153">
        <f t="shared" ref="D109:M109" si="71">SUM(D104:D108)</f>
        <v>41.766895442897294</v>
      </c>
      <c r="E109" s="153">
        <f t="shared" si="71"/>
        <v>403.85277338545109</v>
      </c>
      <c r="F109" s="153">
        <f t="shared" si="71"/>
        <v>974.11509693852713</v>
      </c>
      <c r="G109" s="153">
        <f t="shared" si="71"/>
        <v>3484.2638279268522</v>
      </c>
      <c r="H109" s="153">
        <f t="shared" si="71"/>
        <v>19050.53755312692</v>
      </c>
      <c r="I109" s="153">
        <f t="shared" si="71"/>
        <v>43837.047350476038</v>
      </c>
      <c r="J109" s="153">
        <f t="shared" si="71"/>
        <v>55130.623138368879</v>
      </c>
      <c r="K109" s="523">
        <f t="shared" si="71"/>
        <v>52975.092677376975</v>
      </c>
      <c r="L109" s="548">
        <f t="shared" si="71"/>
        <v>31436.43438342851</v>
      </c>
      <c r="M109" s="544">
        <f t="shared" si="71"/>
        <v>38692.616510442967</v>
      </c>
      <c r="N109" s="527">
        <f t="shared" ref="N109:AA109" si="72">SUM(N104:N108)</f>
        <v>67461.19466202725</v>
      </c>
      <c r="O109" s="527">
        <f t="shared" si="72"/>
        <v>80899.753033062967</v>
      </c>
      <c r="P109" s="527">
        <f t="shared" si="72"/>
        <v>67604.929699884015</v>
      </c>
      <c r="Q109" s="527">
        <f t="shared" si="72"/>
        <v>61165.124460390602</v>
      </c>
      <c r="R109" s="527">
        <f t="shared" si="72"/>
        <v>47834.471911673296</v>
      </c>
      <c r="S109" s="527">
        <f t="shared" si="72"/>
        <v>52447.656911441081</v>
      </c>
      <c r="T109" s="527">
        <f t="shared" si="72"/>
        <v>122513.35461257643</v>
      </c>
      <c r="U109" s="527">
        <f t="shared" si="72"/>
        <v>117580.03966565836</v>
      </c>
      <c r="V109" s="527">
        <f t="shared" si="72"/>
        <v>109441.12638335346</v>
      </c>
      <c r="W109" s="527">
        <f t="shared" si="72"/>
        <v>77336.602784921211</v>
      </c>
      <c r="X109" s="527">
        <f t="shared" si="72"/>
        <v>38678.934667812413</v>
      </c>
      <c r="Y109" s="527">
        <f t="shared" si="72"/>
        <v>45269.314044109909</v>
      </c>
      <c r="Z109" s="527">
        <f t="shared" si="72"/>
        <v>60749.307601565779</v>
      </c>
      <c r="AA109" s="528">
        <f t="shared" si="72"/>
        <v>61486.976736030563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ALM - D7.F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9"/>
  <sheetViews>
    <sheetView zoomScale="90" zoomScaleNormal="90" workbookViewId="0">
      <selection activeCell="P14" sqref="P14"/>
    </sheetView>
  </sheetViews>
  <sheetFormatPr defaultRowHeight="14.5" x14ac:dyDescent="0.35"/>
  <cols>
    <col min="1" max="1" width="34.1796875" customWidth="1"/>
    <col min="2" max="13" width="12.08984375" customWidth="1"/>
    <col min="14" max="14" width="13.54296875" customWidth="1"/>
    <col min="15" max="15" width="13.1796875" customWidth="1"/>
    <col min="16" max="16" width="11.54296875" customWidth="1"/>
    <col min="17" max="20" width="11.08984375" customWidth="1"/>
    <col min="21" max="21" width="14.1796875" customWidth="1"/>
    <col min="22" max="22" width="13.1796875" customWidth="1"/>
    <col min="23" max="23" width="11.1796875" customWidth="1"/>
  </cols>
  <sheetData>
    <row r="1" spans="1:22" ht="21" x14ac:dyDescent="0.5">
      <c r="A1" s="85" t="s">
        <v>269</v>
      </c>
    </row>
    <row r="2" spans="1:22" ht="15" thickBot="1" x14ac:dyDescent="0.4"/>
    <row r="3" spans="1:22" ht="21.5" thickBot="1" x14ac:dyDescent="0.55000000000000004">
      <c r="B3" s="678" t="s">
        <v>268</v>
      </c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</row>
    <row r="4" spans="1:22" ht="31.5" thickBot="1" x14ac:dyDescent="0.4">
      <c r="A4" s="471" t="s">
        <v>296</v>
      </c>
      <c r="B4" s="470" t="s">
        <v>15</v>
      </c>
      <c r="C4" s="469">
        <v>44562</v>
      </c>
      <c r="D4" s="469">
        <v>44593</v>
      </c>
      <c r="E4" s="469">
        <v>44621</v>
      </c>
      <c r="F4" s="469">
        <v>44652</v>
      </c>
      <c r="G4" s="469">
        <v>44682</v>
      </c>
      <c r="H4" s="469">
        <v>44713</v>
      </c>
      <c r="I4" s="469">
        <v>44743</v>
      </c>
      <c r="J4" s="469">
        <v>44774</v>
      </c>
      <c r="K4" s="469">
        <v>44805</v>
      </c>
      <c r="L4" s="469">
        <v>44835</v>
      </c>
      <c r="M4" s="469">
        <v>44866</v>
      </c>
      <c r="N4" s="469">
        <v>44896</v>
      </c>
      <c r="O4" s="468" t="s">
        <v>34</v>
      </c>
      <c r="U4" s="418" t="s">
        <v>267</v>
      </c>
      <c r="V4" s="418" t="s">
        <v>189</v>
      </c>
    </row>
    <row r="5" spans="1:22" x14ac:dyDescent="0.35">
      <c r="A5" s="467" t="s">
        <v>266</v>
      </c>
      <c r="B5" s="455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574"/>
      <c r="N5" s="575"/>
      <c r="O5" s="466">
        <f t="shared" ref="O5:O16" si="0">SUM(L5:N5)</f>
        <v>0</v>
      </c>
      <c r="U5" s="573"/>
      <c r="V5" s="573"/>
    </row>
    <row r="6" spans="1:22" x14ac:dyDescent="0.35">
      <c r="A6" s="461" t="s">
        <v>52</v>
      </c>
      <c r="B6" s="437"/>
      <c r="C6" s="436"/>
      <c r="D6" s="436"/>
      <c r="E6" s="436"/>
      <c r="F6" s="436"/>
      <c r="G6" s="436"/>
      <c r="H6" s="436"/>
      <c r="I6" s="436"/>
      <c r="J6" s="436"/>
      <c r="K6" s="599"/>
      <c r="L6" s="600" t="s">
        <v>277</v>
      </c>
      <c r="M6" s="601">
        <v>1208269.1663109127</v>
      </c>
      <c r="N6" s="602">
        <v>1459082.9936475565</v>
      </c>
      <c r="O6" s="451">
        <f t="shared" si="0"/>
        <v>2667352.1599584692</v>
      </c>
      <c r="U6" s="419">
        <f>'RES kWh ENTRY'!M15+'RES kWh ENTRY'!N15</f>
        <v>2667352.1599584692</v>
      </c>
      <c r="V6" s="419">
        <f t="shared" ref="V6:V28" si="1">O6-U6</f>
        <v>0</v>
      </c>
    </row>
    <row r="7" spans="1:22" x14ac:dyDescent="0.35">
      <c r="A7" s="461" t="s">
        <v>51</v>
      </c>
      <c r="B7" s="437"/>
      <c r="C7" s="436"/>
      <c r="D7" s="436"/>
      <c r="E7" s="436"/>
      <c r="F7" s="436"/>
      <c r="G7" s="436"/>
      <c r="H7" s="436"/>
      <c r="I7" s="436"/>
      <c r="J7" s="436"/>
      <c r="K7" s="436"/>
      <c r="L7" s="463"/>
      <c r="M7" s="472"/>
      <c r="N7" s="543"/>
      <c r="O7" s="451">
        <f t="shared" si="0"/>
        <v>0</v>
      </c>
      <c r="U7" s="573"/>
      <c r="V7" s="573"/>
    </row>
    <row r="8" spans="1:22" ht="14.4" customHeight="1" x14ac:dyDescent="0.35">
      <c r="A8" s="461" t="s">
        <v>50</v>
      </c>
      <c r="B8" s="437"/>
      <c r="C8" s="436"/>
      <c r="D8" s="436"/>
      <c r="E8" s="465"/>
      <c r="F8" s="436"/>
      <c r="G8" s="464"/>
      <c r="H8" s="464"/>
      <c r="I8" s="464"/>
      <c r="J8" s="464"/>
      <c r="K8" s="464"/>
      <c r="L8" s="463"/>
      <c r="M8" s="472"/>
      <c r="N8" s="543"/>
      <c r="O8" s="451">
        <f t="shared" si="0"/>
        <v>0</v>
      </c>
      <c r="U8" s="573"/>
      <c r="V8" s="573"/>
    </row>
    <row r="9" spans="1:22" x14ac:dyDescent="0.35">
      <c r="A9" s="461" t="s">
        <v>3</v>
      </c>
      <c r="B9" s="437"/>
      <c r="C9" s="436"/>
      <c r="D9" s="436"/>
      <c r="E9" s="436"/>
      <c r="F9" s="436"/>
      <c r="G9" s="436"/>
      <c r="H9" s="436"/>
      <c r="I9" s="436"/>
      <c r="J9" s="436"/>
      <c r="K9" s="599"/>
      <c r="L9" s="600" t="s">
        <v>277</v>
      </c>
      <c r="M9" s="601">
        <v>398412.74026900006</v>
      </c>
      <c r="N9" s="602">
        <v>3157503.0899999985</v>
      </c>
      <c r="O9" s="451">
        <f t="shared" si="0"/>
        <v>3555915.8302689986</v>
      </c>
      <c r="U9" s="419">
        <f>'RES kWh ENTRY'!M29+'RES kWh ENTRY'!N29</f>
        <v>3555915.8302689982</v>
      </c>
      <c r="V9" s="419">
        <f t="shared" si="1"/>
        <v>0</v>
      </c>
    </row>
    <row r="10" spans="1:22" x14ac:dyDescent="0.35">
      <c r="A10" s="445" t="s">
        <v>279</v>
      </c>
      <c r="B10" s="437"/>
      <c r="C10" s="436"/>
      <c r="D10" s="436"/>
      <c r="E10" s="436"/>
      <c r="F10" s="436"/>
      <c r="G10" s="436"/>
      <c r="H10" s="436"/>
      <c r="I10" s="436"/>
      <c r="J10" s="436"/>
      <c r="K10" s="599"/>
      <c r="L10" s="600" t="s">
        <v>277</v>
      </c>
      <c r="M10" s="601">
        <v>103253.97207884595</v>
      </c>
      <c r="N10" s="602">
        <v>1093187.2849926841</v>
      </c>
      <c r="O10" s="444">
        <f t="shared" si="0"/>
        <v>1196441.25707153</v>
      </c>
      <c r="P10" s="443"/>
      <c r="Q10" s="443" t="s">
        <v>265</v>
      </c>
      <c r="R10" s="443"/>
      <c r="S10" s="443"/>
      <c r="U10" s="419">
        <f>'RES kWh ENTRY'!M43+'RES kWh ENTRY'!N43</f>
        <v>1196441.25707153</v>
      </c>
      <c r="V10" s="419">
        <f t="shared" si="1"/>
        <v>0</v>
      </c>
    </row>
    <row r="11" spans="1:22" x14ac:dyDescent="0.35">
      <c r="A11" s="442" t="s">
        <v>47</v>
      </c>
      <c r="B11" s="437"/>
      <c r="C11" s="436"/>
      <c r="D11" s="436"/>
      <c r="E11" s="436"/>
      <c r="F11" s="436"/>
      <c r="G11" s="436"/>
      <c r="H11" s="436"/>
      <c r="I11" s="436"/>
      <c r="J11" s="436"/>
      <c r="K11" s="599"/>
      <c r="L11" s="600" t="s">
        <v>277</v>
      </c>
      <c r="M11" s="462">
        <f>Q11*$S11</f>
        <v>1390379.48</v>
      </c>
      <c r="N11" s="462">
        <f>R11*$S11</f>
        <v>2514698.31</v>
      </c>
      <c r="O11" s="439">
        <f t="shared" si="0"/>
        <v>3905077.79</v>
      </c>
      <c r="P11" s="443" t="s">
        <v>264</v>
      </c>
      <c r="Q11" s="603">
        <v>1675156</v>
      </c>
      <c r="R11" s="603">
        <v>3029757</v>
      </c>
      <c r="S11" s="431">
        <f>1-R26</f>
        <v>0.83</v>
      </c>
      <c r="U11" s="419">
        <f>'RES kWh ENTRY'!M57+'RES kWh ENTRY'!N57</f>
        <v>3905077.7899999996</v>
      </c>
      <c r="V11" s="419">
        <f t="shared" si="1"/>
        <v>0</v>
      </c>
    </row>
    <row r="12" spans="1:22" x14ac:dyDescent="0.35">
      <c r="A12" s="442" t="s">
        <v>46</v>
      </c>
      <c r="B12" s="437"/>
      <c r="C12" s="436"/>
      <c r="D12" s="436"/>
      <c r="E12" s="436"/>
      <c r="F12" s="436"/>
      <c r="G12" s="436"/>
      <c r="H12" s="436"/>
      <c r="I12" s="436"/>
      <c r="J12" s="436"/>
      <c r="K12" s="599"/>
      <c r="L12" s="600" t="s">
        <v>277</v>
      </c>
      <c r="M12" s="441">
        <f>Q12*$S12</f>
        <v>582738.36</v>
      </c>
      <c r="N12" s="441">
        <f>R12*$S12</f>
        <v>539214.68000000005</v>
      </c>
      <c r="O12" s="439">
        <f t="shared" si="0"/>
        <v>1121953.04</v>
      </c>
      <c r="P12" s="443" t="s">
        <v>263</v>
      </c>
      <c r="Q12" s="603">
        <v>766761</v>
      </c>
      <c r="R12" s="603">
        <v>709493</v>
      </c>
      <c r="S12" s="431">
        <f>1-R27</f>
        <v>0.76</v>
      </c>
      <c r="U12" s="419">
        <f>'RES kWh ENTRY'!M71+'RES kWh ENTRY'!N71</f>
        <v>1121953.04</v>
      </c>
      <c r="V12" s="419">
        <f t="shared" si="1"/>
        <v>0</v>
      </c>
    </row>
    <row r="13" spans="1:22" x14ac:dyDescent="0.35">
      <c r="A13" s="445" t="s">
        <v>262</v>
      </c>
      <c r="B13" s="437"/>
      <c r="C13" s="436"/>
      <c r="D13" s="436"/>
      <c r="E13" s="436"/>
      <c r="F13" s="436"/>
      <c r="G13" s="436"/>
      <c r="H13" s="436"/>
      <c r="I13" s="436"/>
      <c r="J13" s="436"/>
      <c r="K13" s="599"/>
      <c r="L13" s="600" t="s">
        <v>277</v>
      </c>
      <c r="M13" s="601">
        <v>19259.233389991961</v>
      </c>
      <c r="N13" s="601">
        <v>22031.558714489882</v>
      </c>
      <c r="O13" s="444">
        <f t="shared" si="0"/>
        <v>41290.792104481843</v>
      </c>
      <c r="U13" s="419">
        <f>'RES kWh ENTRY'!M85+'RES kWh ENTRY'!N85</f>
        <v>41290.792104481843</v>
      </c>
      <c r="V13" s="419">
        <f t="shared" si="1"/>
        <v>0</v>
      </c>
    </row>
    <row r="14" spans="1:22" x14ac:dyDescent="0.35">
      <c r="A14" s="445" t="s">
        <v>45</v>
      </c>
      <c r="B14" s="437"/>
      <c r="C14" s="436"/>
      <c r="D14" s="436"/>
      <c r="E14" s="436"/>
      <c r="F14" s="436"/>
      <c r="G14" s="436"/>
      <c r="H14" s="436"/>
      <c r="I14" s="436"/>
      <c r="J14" s="436"/>
      <c r="K14" s="599"/>
      <c r="L14" s="600" t="s">
        <v>277</v>
      </c>
      <c r="M14" s="601">
        <v>17357</v>
      </c>
      <c r="N14" s="601">
        <v>0</v>
      </c>
      <c r="O14" s="444">
        <f t="shared" si="0"/>
        <v>17357</v>
      </c>
      <c r="U14" s="419">
        <f>'RES kWh ENTRY'!M99+'RES kWh ENTRY'!N99</f>
        <v>17357</v>
      </c>
      <c r="V14" s="419">
        <f t="shared" si="1"/>
        <v>0</v>
      </c>
    </row>
    <row r="15" spans="1:22" x14ac:dyDescent="0.35">
      <c r="A15" s="445" t="s">
        <v>163</v>
      </c>
      <c r="B15" s="437"/>
      <c r="C15" s="436"/>
      <c r="D15" s="436"/>
      <c r="E15" s="436"/>
      <c r="F15" s="436"/>
      <c r="G15" s="436"/>
      <c r="H15" s="436"/>
      <c r="I15" s="436"/>
      <c r="J15" s="436"/>
      <c r="K15" s="599"/>
      <c r="L15" s="600" t="s">
        <v>277</v>
      </c>
      <c r="M15" s="601"/>
      <c r="N15" s="601"/>
      <c r="O15" s="444">
        <f t="shared" si="0"/>
        <v>0</v>
      </c>
      <c r="P15" s="211" t="s">
        <v>261</v>
      </c>
      <c r="U15" s="419">
        <f>'RES kWh ENTRY'!M113+'RES kWh ENTRY'!N113</f>
        <v>0</v>
      </c>
      <c r="V15" s="419">
        <f t="shared" si="1"/>
        <v>0</v>
      </c>
    </row>
    <row r="16" spans="1:22" x14ac:dyDescent="0.35">
      <c r="A16" s="461" t="s">
        <v>274</v>
      </c>
      <c r="B16" s="437"/>
      <c r="C16" s="436"/>
      <c r="D16" s="436"/>
      <c r="E16" s="436"/>
      <c r="F16" s="436"/>
      <c r="G16" s="436"/>
      <c r="H16" s="436"/>
      <c r="I16" s="436"/>
      <c r="J16" s="436"/>
      <c r="K16" s="604"/>
      <c r="L16" s="605" t="s">
        <v>298</v>
      </c>
      <c r="M16" s="606">
        <v>202526.73</v>
      </c>
      <c r="N16" s="606">
        <v>202526.73</v>
      </c>
      <c r="O16" s="451">
        <f t="shared" si="0"/>
        <v>405053.46</v>
      </c>
      <c r="U16" s="419">
        <f>'RES kWh ENTRY'!M127+'RES kWh ENTRY'!N127</f>
        <v>405053.46</v>
      </c>
      <c r="V16" s="419">
        <f t="shared" si="1"/>
        <v>0</v>
      </c>
    </row>
    <row r="17" spans="1:22" ht="15" thickBot="1" x14ac:dyDescent="0.4">
      <c r="A17" s="429" t="s">
        <v>260</v>
      </c>
      <c r="B17" s="460"/>
      <c r="C17" s="459"/>
      <c r="D17" s="459"/>
      <c r="E17" s="459"/>
      <c r="F17" s="459"/>
      <c r="G17" s="459"/>
      <c r="H17" s="459"/>
      <c r="I17" s="459"/>
      <c r="J17" s="459"/>
      <c r="K17" s="459"/>
      <c r="L17" s="459">
        <f>SUM(L5:L16)</f>
        <v>0</v>
      </c>
      <c r="M17" s="458">
        <f>SUM(M5:M16)</f>
        <v>3922196.6820487501</v>
      </c>
      <c r="N17" s="458">
        <f>SUM(N5:N16)</f>
        <v>8988244.6473547295</v>
      </c>
      <c r="O17" s="457">
        <f>SUM(O5:O16)</f>
        <v>12910441.329403482</v>
      </c>
      <c r="U17" s="419">
        <f>SUM(U5:U16)</f>
        <v>12910441.329403479</v>
      </c>
      <c r="V17" s="419">
        <f t="shared" si="1"/>
        <v>0</v>
      </c>
    </row>
    <row r="18" spans="1:22" x14ac:dyDescent="0.35">
      <c r="A18" s="456" t="s">
        <v>73</v>
      </c>
      <c r="B18" s="455"/>
      <c r="C18" s="454"/>
      <c r="D18" s="454"/>
      <c r="E18" s="454"/>
      <c r="F18" s="454"/>
      <c r="G18" s="454"/>
      <c r="H18" s="454"/>
      <c r="I18" s="454"/>
      <c r="J18" s="454"/>
      <c r="K18" s="607"/>
      <c r="L18" s="608" t="s">
        <v>276</v>
      </c>
      <c r="M18" s="609">
        <v>174115.21163213049</v>
      </c>
      <c r="N18" s="609">
        <v>78163.590725447342</v>
      </c>
      <c r="O18" s="453">
        <f t="shared" ref="O18:O27" si="2">SUM(L18:N18)</f>
        <v>252278.80235757784</v>
      </c>
      <c r="U18" s="419">
        <f>'BIZ SUM'!M17+'BIZ SUM'!N17</f>
        <v>252278.80235757784</v>
      </c>
      <c r="V18" s="419">
        <f t="shared" si="1"/>
        <v>0</v>
      </c>
    </row>
    <row r="19" spans="1:22" x14ac:dyDescent="0.35">
      <c r="A19" s="445" t="s">
        <v>72</v>
      </c>
      <c r="B19" s="437"/>
      <c r="C19" s="436"/>
      <c r="D19" s="436"/>
      <c r="E19" s="436"/>
      <c r="F19" s="436"/>
      <c r="G19" s="436"/>
      <c r="H19" s="436"/>
      <c r="I19" s="436"/>
      <c r="J19" s="436"/>
      <c r="K19" s="610"/>
      <c r="L19" s="611" t="s">
        <v>276</v>
      </c>
      <c r="M19" s="612">
        <v>9102790.3086944278</v>
      </c>
      <c r="N19" s="612">
        <v>37168460.572459288</v>
      </c>
      <c r="O19" s="451">
        <f t="shared" si="2"/>
        <v>46271250.881153718</v>
      </c>
      <c r="U19" s="419">
        <f>'BIZ SUM'!M33+'BIZ SUM'!N33</f>
        <v>46271250.88115371</v>
      </c>
      <c r="V19" s="419">
        <f t="shared" si="1"/>
        <v>0</v>
      </c>
    </row>
    <row r="20" spans="1:22" x14ac:dyDescent="0.35">
      <c r="A20" s="452" t="s">
        <v>71</v>
      </c>
      <c r="B20" s="437"/>
      <c r="C20" s="436"/>
      <c r="D20" s="436"/>
      <c r="E20" s="436"/>
      <c r="F20" s="436"/>
      <c r="G20" s="436"/>
      <c r="H20" s="436"/>
      <c r="I20" s="436"/>
      <c r="J20" s="436"/>
      <c r="K20" s="436"/>
      <c r="L20" s="598"/>
      <c r="M20" s="472"/>
      <c r="N20" s="472"/>
      <c r="O20" s="451">
        <f t="shared" si="2"/>
        <v>0</v>
      </c>
      <c r="U20" s="419">
        <f>'BIZ SUM'!M49+'BIZ SUM'!N49</f>
        <v>0</v>
      </c>
      <c r="V20" s="419">
        <f t="shared" si="1"/>
        <v>0</v>
      </c>
    </row>
    <row r="21" spans="1:22" x14ac:dyDescent="0.35">
      <c r="A21" s="452" t="s">
        <v>70</v>
      </c>
      <c r="B21" s="437"/>
      <c r="C21" s="436"/>
      <c r="D21" s="436"/>
      <c r="E21" s="436"/>
      <c r="F21" s="436"/>
      <c r="G21" s="436"/>
      <c r="H21" s="436"/>
      <c r="I21" s="436"/>
      <c r="J21" s="436"/>
      <c r="K21" s="610"/>
      <c r="L21" s="611" t="s">
        <v>276</v>
      </c>
      <c r="M21" s="612">
        <v>21358.736407409157</v>
      </c>
      <c r="N21" s="612">
        <v>2344013.2649719454</v>
      </c>
      <c r="O21" s="451">
        <f t="shared" si="2"/>
        <v>2365372.0013793544</v>
      </c>
      <c r="U21" s="419">
        <f>'BIZ SUM'!M65+'BIZ SUM'!N65</f>
        <v>2365372.0013793544</v>
      </c>
      <c r="V21" s="419">
        <f t="shared" si="1"/>
        <v>0</v>
      </c>
    </row>
    <row r="22" spans="1:22" x14ac:dyDescent="0.35">
      <c r="A22" s="452" t="s">
        <v>69</v>
      </c>
      <c r="B22" s="437"/>
      <c r="C22" s="436"/>
      <c r="D22" s="436"/>
      <c r="E22" s="436"/>
      <c r="F22" s="436"/>
      <c r="G22" s="436"/>
      <c r="H22" s="436"/>
      <c r="I22" s="436"/>
      <c r="J22" s="436"/>
      <c r="K22" s="610"/>
      <c r="L22" s="611" t="s">
        <v>276</v>
      </c>
      <c r="M22" s="612">
        <v>1186781.8540578729</v>
      </c>
      <c r="N22" s="612">
        <v>925157.0754404685</v>
      </c>
      <c r="O22" s="451">
        <f t="shared" si="2"/>
        <v>2111938.9294983414</v>
      </c>
      <c r="U22" s="419">
        <f>'BIZ SUM'!M81+'BIZ SUM'!N81</f>
        <v>2111938.9294983414</v>
      </c>
      <c r="V22" s="419">
        <f t="shared" si="1"/>
        <v>0</v>
      </c>
    </row>
    <row r="23" spans="1:22" x14ac:dyDescent="0.35">
      <c r="A23" s="452" t="s">
        <v>68</v>
      </c>
      <c r="B23" s="437"/>
      <c r="C23" s="436"/>
      <c r="D23" s="436"/>
      <c r="E23" s="436"/>
      <c r="F23" s="436"/>
      <c r="G23" s="436"/>
      <c r="H23" s="436"/>
      <c r="I23" s="436"/>
      <c r="J23" s="436"/>
      <c r="K23" s="610"/>
      <c r="L23" s="611" t="s">
        <v>276</v>
      </c>
      <c r="M23" s="612">
        <v>11263538.449580014</v>
      </c>
      <c r="N23" s="612">
        <v>21069442.936031234</v>
      </c>
      <c r="O23" s="451">
        <f t="shared" si="2"/>
        <v>32332981.385611247</v>
      </c>
      <c r="U23" s="419">
        <f>'BIZ SUM'!M97+'BIZ SUM'!N97</f>
        <v>32332981.385611251</v>
      </c>
      <c r="V23" s="419">
        <f t="shared" si="1"/>
        <v>0</v>
      </c>
    </row>
    <row r="24" spans="1:22" ht="14.4" customHeight="1" x14ac:dyDescent="0.35">
      <c r="A24" s="450" t="s">
        <v>259</v>
      </c>
      <c r="B24" s="449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613"/>
      <c r="N24" s="614"/>
      <c r="O24" s="447">
        <f t="shared" si="2"/>
        <v>0</v>
      </c>
      <c r="R24" s="446"/>
      <c r="U24" s="419"/>
      <c r="V24" s="419">
        <f t="shared" si="1"/>
        <v>0</v>
      </c>
    </row>
    <row r="25" spans="1:22" x14ac:dyDescent="0.35">
      <c r="A25" s="445" t="s">
        <v>213</v>
      </c>
      <c r="B25" s="437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534"/>
      <c r="N25" s="535"/>
      <c r="O25" s="444">
        <f t="shared" si="2"/>
        <v>0</v>
      </c>
      <c r="P25" s="616" t="s">
        <v>258</v>
      </c>
      <c r="Q25" s="615"/>
      <c r="S25" s="443"/>
      <c r="T25" s="443"/>
      <c r="U25" s="419">
        <f>'BIZ SUM'!M113+'BIZ SUM'!N113</f>
        <v>0</v>
      </c>
      <c r="V25" s="419">
        <f t="shared" si="1"/>
        <v>0</v>
      </c>
    </row>
    <row r="26" spans="1:22" x14ac:dyDescent="0.35">
      <c r="A26" s="442" t="s">
        <v>257</v>
      </c>
      <c r="B26" s="437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41">
        <f>Q11*$R26</f>
        <v>284776.52</v>
      </c>
      <c r="N26" s="440">
        <f>R11*$R26</f>
        <v>515058.69000000006</v>
      </c>
      <c r="O26" s="439">
        <f t="shared" si="2"/>
        <v>799835.21000000008</v>
      </c>
      <c r="R26" s="431">
        <v>0.17</v>
      </c>
      <c r="S26" s="430">
        <f>M11+M26</f>
        <v>1675156</v>
      </c>
      <c r="T26" s="430">
        <f>N11+N26</f>
        <v>3029757</v>
      </c>
      <c r="U26" s="419">
        <f>'BIZ SUM'!M129+'BIZ SUM'!N129</f>
        <v>799835.2100000002</v>
      </c>
      <c r="V26" s="419">
        <f t="shared" si="1"/>
        <v>0</v>
      </c>
    </row>
    <row r="27" spans="1:22" x14ac:dyDescent="0.35">
      <c r="A27" s="438" t="s">
        <v>256</v>
      </c>
      <c r="B27" s="437"/>
      <c r="C27" s="436"/>
      <c r="D27" s="436"/>
      <c r="E27" s="436"/>
      <c r="F27" s="436"/>
      <c r="G27" s="435"/>
      <c r="H27" s="435"/>
      <c r="I27" s="435"/>
      <c r="J27" s="435"/>
      <c r="K27" s="435"/>
      <c r="L27" s="435"/>
      <c r="M27" s="434">
        <f>Q12*$R27</f>
        <v>184022.63999999998</v>
      </c>
      <c r="N27" s="433">
        <f>R12*$R27</f>
        <v>170278.32</v>
      </c>
      <c r="O27" s="432">
        <f t="shared" si="2"/>
        <v>354300.95999999996</v>
      </c>
      <c r="R27" s="431">
        <v>0.24</v>
      </c>
      <c r="S27" s="430">
        <f>M12+M27</f>
        <v>766761</v>
      </c>
      <c r="T27" s="430">
        <f>N12+N27</f>
        <v>709493</v>
      </c>
      <c r="U27" s="419">
        <f>'BIZ SUM'!M145+'BIZ SUM'!N145</f>
        <v>354300.96</v>
      </c>
      <c r="V27" s="419">
        <f t="shared" si="1"/>
        <v>0</v>
      </c>
    </row>
    <row r="28" spans="1:22" ht="15" thickBot="1" x14ac:dyDescent="0.4">
      <c r="A28" s="429" t="s">
        <v>255</v>
      </c>
      <c r="B28" s="428">
        <f t="shared" ref="B28:O28" si="3">SUM(B18:B27)</f>
        <v>0</v>
      </c>
      <c r="C28" s="427">
        <f t="shared" si="3"/>
        <v>0</v>
      </c>
      <c r="D28" s="427">
        <f t="shared" si="3"/>
        <v>0</v>
      </c>
      <c r="E28" s="427">
        <f t="shared" si="3"/>
        <v>0</v>
      </c>
      <c r="F28" s="427">
        <f t="shared" si="3"/>
        <v>0</v>
      </c>
      <c r="G28" s="427">
        <f t="shared" si="3"/>
        <v>0</v>
      </c>
      <c r="H28" s="427">
        <f t="shared" si="3"/>
        <v>0</v>
      </c>
      <c r="I28" s="427">
        <f t="shared" si="3"/>
        <v>0</v>
      </c>
      <c r="J28" s="427">
        <f t="shared" si="3"/>
        <v>0</v>
      </c>
      <c r="K28" s="427">
        <f t="shared" si="3"/>
        <v>0</v>
      </c>
      <c r="L28" s="427">
        <f t="shared" si="3"/>
        <v>0</v>
      </c>
      <c r="M28" s="426">
        <f t="shared" si="3"/>
        <v>22217383.720371854</v>
      </c>
      <c r="N28" s="426">
        <f t="shared" si="3"/>
        <v>62270574.449628375</v>
      </c>
      <c r="O28" s="425">
        <f t="shared" si="3"/>
        <v>84487958.170000225</v>
      </c>
      <c r="U28" s="328">
        <f>SUM(U18:U27)</f>
        <v>84487958.170000225</v>
      </c>
      <c r="V28" s="419">
        <f t="shared" si="1"/>
        <v>0</v>
      </c>
    </row>
    <row r="29" spans="1:22" ht="15" thickBot="1" x14ac:dyDescent="0.4">
      <c r="A29" s="424" t="s">
        <v>254</v>
      </c>
      <c r="B29" s="423">
        <f t="shared" ref="B29:O29" si="4">B17+B28</f>
        <v>0</v>
      </c>
      <c r="C29" s="422">
        <f t="shared" si="4"/>
        <v>0</v>
      </c>
      <c r="D29" s="422">
        <f t="shared" si="4"/>
        <v>0</v>
      </c>
      <c r="E29" s="422">
        <f t="shared" si="4"/>
        <v>0</v>
      </c>
      <c r="F29" s="422">
        <f t="shared" si="4"/>
        <v>0</v>
      </c>
      <c r="G29" s="422">
        <f t="shared" si="4"/>
        <v>0</v>
      </c>
      <c r="H29" s="422">
        <f t="shared" si="4"/>
        <v>0</v>
      </c>
      <c r="I29" s="422">
        <f t="shared" si="4"/>
        <v>0</v>
      </c>
      <c r="J29" s="422">
        <f t="shared" si="4"/>
        <v>0</v>
      </c>
      <c r="K29" s="422">
        <f t="shared" si="4"/>
        <v>0</v>
      </c>
      <c r="L29" s="422">
        <f t="shared" si="4"/>
        <v>0</v>
      </c>
      <c r="M29" s="421">
        <f t="shared" si="4"/>
        <v>26139580.402420603</v>
      </c>
      <c r="N29" s="421">
        <f t="shared" si="4"/>
        <v>71258819.096983105</v>
      </c>
      <c r="O29" s="420">
        <f t="shared" si="4"/>
        <v>97398399.499403715</v>
      </c>
      <c r="U29" s="419">
        <f>SUM(U28,U17)</f>
        <v>97398399.4994037</v>
      </c>
      <c r="V29" s="418"/>
    </row>
  </sheetData>
  <mergeCells count="1">
    <mergeCell ref="B3:N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CP173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46" sqref="M46"/>
    </sheetView>
  </sheetViews>
  <sheetFormatPr defaultRowHeight="14.5" x14ac:dyDescent="0.35"/>
  <cols>
    <col min="1" max="1" width="12.08984375" style="78" customWidth="1"/>
    <col min="2" max="2" width="28" bestFit="1" customWidth="1"/>
    <col min="3" max="4" width="11.54296875" bestFit="1" customWidth="1"/>
    <col min="5" max="5" width="12.54296875" customWidth="1"/>
    <col min="6" max="6" width="11.54296875" bestFit="1" customWidth="1"/>
    <col min="7" max="7" width="13.54296875" bestFit="1" customWidth="1"/>
    <col min="8" max="8" width="11.54296875" bestFit="1" customWidth="1"/>
    <col min="9" max="11" width="12.453125" customWidth="1"/>
    <col min="12" max="12" width="12" style="114" customWidth="1"/>
    <col min="13" max="14" width="12.453125" customWidth="1"/>
    <col min="15" max="15" width="15.08984375" style="1" bestFit="1" customWidth="1"/>
    <col min="16" max="17" width="13" style="2" customWidth="1"/>
    <col min="18" max="19" width="10.90625" bestFit="1" customWidth="1"/>
    <col min="20" max="20" width="11" style="473" customWidth="1"/>
    <col min="21" max="21" width="28" bestFit="1" customWidth="1"/>
    <col min="22" max="25" width="8.54296875" customWidth="1"/>
    <col min="26" max="33" width="9.81640625" customWidth="1"/>
    <col min="34" max="34" width="9.81640625" style="1" customWidth="1"/>
  </cols>
  <sheetData>
    <row r="1" spans="1:94" ht="30.5" x14ac:dyDescent="0.5">
      <c r="A1" s="209" t="s">
        <v>187</v>
      </c>
      <c r="C1" s="685" t="s">
        <v>156</v>
      </c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7"/>
      <c r="O1" s="93"/>
      <c r="P1" s="515"/>
      <c r="Q1" s="516"/>
      <c r="R1" s="94"/>
      <c r="S1" s="94"/>
      <c r="V1" s="691" t="s">
        <v>225</v>
      </c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3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</row>
    <row r="2" spans="1:94" s="398" customFormat="1" ht="22.25" customHeight="1" thickBot="1" x14ac:dyDescent="0.4">
      <c r="A2" s="393" t="s">
        <v>299</v>
      </c>
      <c r="B2" s="394"/>
      <c r="C2" s="395"/>
      <c r="D2" s="396"/>
      <c r="E2" s="396"/>
      <c r="F2" s="396"/>
      <c r="G2" s="400"/>
      <c r="H2" s="92"/>
      <c r="I2" s="92"/>
      <c r="J2" s="92"/>
      <c r="K2" s="92"/>
      <c r="L2" s="92"/>
      <c r="M2" s="412" t="s">
        <v>253</v>
      </c>
      <c r="N2" s="416"/>
      <c r="O2" s="397"/>
      <c r="P2" s="517"/>
      <c r="Q2" s="517"/>
      <c r="T2" s="473"/>
      <c r="U2"/>
      <c r="V2" s="694"/>
      <c r="W2" s="695"/>
      <c r="X2" s="695"/>
      <c r="Y2" s="695"/>
      <c r="Z2" s="695"/>
      <c r="AA2" s="695"/>
      <c r="AB2" s="695"/>
      <c r="AC2" s="695"/>
      <c r="AD2" s="695"/>
      <c r="AE2" s="695"/>
      <c r="AF2" s="695"/>
      <c r="AG2" s="696"/>
      <c r="AH2" s="1"/>
      <c r="AI2"/>
      <c r="AJ2"/>
    </row>
    <row r="3" spans="1:94" ht="21.5" thickBot="1" x14ac:dyDescent="0.55000000000000004">
      <c r="A3" s="81"/>
      <c r="B3" s="202" t="s">
        <v>36</v>
      </c>
      <c r="C3" s="203">
        <f>'YTD PROGRAM SUMMARY'!C5</f>
        <v>44562</v>
      </c>
      <c r="D3" s="203">
        <f>'YTD PROGRAM SUMMARY'!D5</f>
        <v>44593</v>
      </c>
      <c r="E3" s="203">
        <f>'YTD PROGRAM SUMMARY'!E5</f>
        <v>44621</v>
      </c>
      <c r="F3" s="203">
        <f>'YTD PROGRAM SUMMARY'!F5</f>
        <v>44652</v>
      </c>
      <c r="G3" s="203">
        <f>'YTD PROGRAM SUMMARY'!G5</f>
        <v>44682</v>
      </c>
      <c r="H3" s="203">
        <f>'YTD PROGRAM SUMMARY'!H5</f>
        <v>44713</v>
      </c>
      <c r="I3" s="203">
        <f>'YTD PROGRAM SUMMARY'!I5</f>
        <v>44743</v>
      </c>
      <c r="J3" s="203">
        <f>'YTD PROGRAM SUMMARY'!J5</f>
        <v>44774</v>
      </c>
      <c r="K3" s="401">
        <f>'YTD PROGRAM SUMMARY'!K5</f>
        <v>44805</v>
      </c>
      <c r="L3" s="536">
        <f>'YTD PROGRAM SUMMARY'!L5</f>
        <v>44835</v>
      </c>
      <c r="M3" s="413">
        <f>'YTD PROGRAM SUMMARY'!M5</f>
        <v>44866</v>
      </c>
      <c r="N3" s="413">
        <f>'YTD PROGRAM SUMMARY'!N5</f>
        <v>44896</v>
      </c>
      <c r="O3" s="204" t="s">
        <v>34</v>
      </c>
      <c r="R3" s="41"/>
      <c r="S3" s="41"/>
      <c r="T3" s="81"/>
      <c r="U3" s="323" t="s">
        <v>36</v>
      </c>
      <c r="V3" s="324" t="s">
        <v>202</v>
      </c>
      <c r="W3" s="324" t="s">
        <v>203</v>
      </c>
      <c r="X3" s="324" t="s">
        <v>204</v>
      </c>
      <c r="Y3" s="80" t="s">
        <v>205</v>
      </c>
      <c r="Z3" s="324" t="s">
        <v>44</v>
      </c>
      <c r="AA3" s="324" t="s">
        <v>206</v>
      </c>
      <c r="AB3" s="324" t="s">
        <v>207</v>
      </c>
      <c r="AC3" s="324" t="s">
        <v>208</v>
      </c>
      <c r="AD3" s="324" t="s">
        <v>209</v>
      </c>
      <c r="AE3" s="324" t="s">
        <v>210</v>
      </c>
      <c r="AF3" s="324" t="s">
        <v>211</v>
      </c>
      <c r="AG3" s="324" t="s">
        <v>212</v>
      </c>
      <c r="AH3" s="475" t="s">
        <v>34</v>
      </c>
    </row>
    <row r="4" spans="1:94" ht="15" customHeight="1" x14ac:dyDescent="0.35">
      <c r="A4" s="688" t="s">
        <v>52</v>
      </c>
      <c r="B4" s="11" t="s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402">
        <v>0</v>
      </c>
      <c r="L4" s="101">
        <v>0</v>
      </c>
      <c r="M4" s="383">
        <f>P15*AF4</f>
        <v>0</v>
      </c>
      <c r="N4" s="383">
        <f>Q15*AG4</f>
        <v>0</v>
      </c>
      <c r="O4" s="79">
        <f t="shared" ref="O4:O15" si="0">SUM(C4:N4)</f>
        <v>0</v>
      </c>
      <c r="P4" s="515"/>
      <c r="R4" s="194"/>
      <c r="S4" s="194"/>
      <c r="T4" s="697" t="s">
        <v>52</v>
      </c>
      <c r="U4" s="476" t="s">
        <v>0</v>
      </c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>
        <v>0</v>
      </c>
      <c r="AG4" s="477">
        <v>0</v>
      </c>
      <c r="AH4" s="478"/>
    </row>
    <row r="5" spans="1:94" x14ac:dyDescent="0.35">
      <c r="A5" s="689"/>
      <c r="B5" s="12" t="s">
        <v>1</v>
      </c>
      <c r="C5" s="3">
        <v>85404.29</v>
      </c>
      <c r="D5" s="3">
        <v>377566.85</v>
      </c>
      <c r="E5" s="3">
        <v>567396.43000001682</v>
      </c>
      <c r="F5" s="3">
        <v>277896.81</v>
      </c>
      <c r="G5" s="3">
        <v>164341.44000000053</v>
      </c>
      <c r="H5" s="3">
        <v>108419.7</v>
      </c>
      <c r="I5" s="3">
        <v>212464.56999999846</v>
      </c>
      <c r="J5" s="3">
        <v>229203.04999999775</v>
      </c>
      <c r="K5" s="402">
        <v>192492.51999999932</v>
      </c>
      <c r="L5" s="101">
        <v>148554.0100000012</v>
      </c>
      <c r="M5" s="383">
        <f>P15*AF5</f>
        <v>317410.39992115099</v>
      </c>
      <c r="N5" s="383">
        <f>Q15*AG5</f>
        <v>513634.80307792319</v>
      </c>
      <c r="O5" s="79">
        <f t="shared" si="0"/>
        <v>3194784.8729990884</v>
      </c>
      <c r="R5" s="194"/>
      <c r="S5" s="194"/>
      <c r="T5" s="698"/>
      <c r="U5" s="12" t="s">
        <v>1</v>
      </c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>
        <v>0.2626984191695203</v>
      </c>
      <c r="AG5" s="479">
        <v>0.35202576228641341</v>
      </c>
      <c r="AH5" s="480"/>
    </row>
    <row r="6" spans="1:94" x14ac:dyDescent="0.35">
      <c r="A6" s="689"/>
      <c r="B6" s="11" t="s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402">
        <v>0</v>
      </c>
      <c r="L6" s="101">
        <v>0</v>
      </c>
      <c r="M6" s="383">
        <f>P15*AF6</f>
        <v>0</v>
      </c>
      <c r="N6" s="383">
        <f>Q15*AG6</f>
        <v>0</v>
      </c>
      <c r="O6" s="79">
        <f t="shared" si="0"/>
        <v>0</v>
      </c>
      <c r="R6" s="194"/>
      <c r="S6" s="194"/>
      <c r="T6" s="698"/>
      <c r="U6" s="11" t="s">
        <v>2</v>
      </c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>
        <v>0</v>
      </c>
      <c r="AG6" s="479">
        <v>0</v>
      </c>
      <c r="AH6" s="480"/>
    </row>
    <row r="7" spans="1:94" x14ac:dyDescent="0.35">
      <c r="A7" s="689"/>
      <c r="B7" s="11" t="s">
        <v>9</v>
      </c>
      <c r="C7" s="3">
        <v>124278.71</v>
      </c>
      <c r="D7" s="3">
        <v>549428.15</v>
      </c>
      <c r="E7" s="3">
        <v>825664.57000002323</v>
      </c>
      <c r="F7" s="3">
        <v>404390.19</v>
      </c>
      <c r="G7" s="3">
        <v>239146.56000000183</v>
      </c>
      <c r="H7" s="3">
        <v>157770.29999999999</v>
      </c>
      <c r="I7" s="3">
        <v>309174.42999999895</v>
      </c>
      <c r="J7" s="3">
        <v>333531.9499999971</v>
      </c>
      <c r="K7" s="402">
        <v>280111.48000000115</v>
      </c>
      <c r="L7" s="101">
        <v>216172.99000000115</v>
      </c>
      <c r="M7" s="383">
        <f>P15*AF7</f>
        <v>423879.59614686202</v>
      </c>
      <c r="N7" s="383">
        <f>Q15*AG7</f>
        <v>775456.17722549371</v>
      </c>
      <c r="O7" s="79">
        <f t="shared" si="0"/>
        <v>4639005.1033723783</v>
      </c>
      <c r="R7" s="194"/>
      <c r="S7" s="194"/>
      <c r="T7" s="698"/>
      <c r="U7" s="11" t="s">
        <v>9</v>
      </c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>
        <v>0.35081553677402127</v>
      </c>
      <c r="AG7" s="479">
        <v>0.5314681759719051</v>
      </c>
      <c r="AH7" s="480"/>
    </row>
    <row r="8" spans="1:94" x14ac:dyDescent="0.35">
      <c r="A8" s="689"/>
      <c r="B8" s="12" t="s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402">
        <v>0</v>
      </c>
      <c r="L8" s="101">
        <v>0</v>
      </c>
      <c r="M8" s="383">
        <f>P15*AF8</f>
        <v>0</v>
      </c>
      <c r="N8" s="383">
        <f>Q15*AG8</f>
        <v>0</v>
      </c>
      <c r="O8" s="79">
        <f t="shared" si="0"/>
        <v>0</v>
      </c>
      <c r="R8" s="194"/>
      <c r="S8" s="194"/>
      <c r="T8" s="698"/>
      <c r="U8" s="12" t="s">
        <v>3</v>
      </c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>
        <v>0</v>
      </c>
      <c r="AG8" s="479">
        <v>0</v>
      </c>
      <c r="AH8" s="480"/>
    </row>
    <row r="9" spans="1:94" x14ac:dyDescent="0.35">
      <c r="A9" s="689"/>
      <c r="B9" s="11" t="s">
        <v>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402">
        <v>0</v>
      </c>
      <c r="L9" s="101">
        <v>0</v>
      </c>
      <c r="M9" s="383">
        <f>P15*AF9</f>
        <v>0</v>
      </c>
      <c r="N9" s="383">
        <f>Q15*AG9</f>
        <v>0</v>
      </c>
      <c r="O9" s="79">
        <f t="shared" si="0"/>
        <v>0</v>
      </c>
      <c r="R9" s="194"/>
      <c r="S9" s="194"/>
      <c r="T9" s="698"/>
      <c r="U9" s="11" t="s">
        <v>4</v>
      </c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>
        <v>0</v>
      </c>
      <c r="AG9" s="479">
        <v>0</v>
      </c>
      <c r="AH9" s="480"/>
    </row>
    <row r="10" spans="1:94" x14ac:dyDescent="0.35">
      <c r="A10" s="689"/>
      <c r="B10" s="11" t="s">
        <v>5</v>
      </c>
      <c r="C10" s="3">
        <v>0</v>
      </c>
      <c r="D10" s="3">
        <v>3297.3</v>
      </c>
      <c r="E10" s="3">
        <v>14218.700000000008</v>
      </c>
      <c r="F10" s="3">
        <v>15844.44</v>
      </c>
      <c r="G10" s="3">
        <v>13633.48</v>
      </c>
      <c r="H10" s="3">
        <v>10780.46</v>
      </c>
      <c r="I10" s="3">
        <v>20717.019857177729</v>
      </c>
      <c r="J10" s="3">
        <v>18386.579799957282</v>
      </c>
      <c r="K10" s="402">
        <v>2739.920000000001</v>
      </c>
      <c r="L10" s="101">
        <v>5474.6200000000026</v>
      </c>
      <c r="M10" s="383">
        <f>P15*AF10</f>
        <v>11704.816529131174</v>
      </c>
      <c r="N10" s="383">
        <f>Q15*AG10</f>
        <v>9370.7693222376784</v>
      </c>
      <c r="O10" s="79">
        <f t="shared" si="0"/>
        <v>126168.1055085039</v>
      </c>
      <c r="R10" s="194"/>
      <c r="S10" s="194"/>
      <c r="T10" s="698"/>
      <c r="U10" s="11" t="s">
        <v>5</v>
      </c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>
        <v>9.6872591434806858E-3</v>
      </c>
      <c r="AG10" s="479">
        <v>6.4223689557313833E-3</v>
      </c>
      <c r="AH10" s="480"/>
    </row>
    <row r="11" spans="1:94" x14ac:dyDescent="0.35">
      <c r="A11" s="689"/>
      <c r="B11" s="11" t="s">
        <v>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402">
        <v>0</v>
      </c>
      <c r="L11" s="101">
        <v>0</v>
      </c>
      <c r="M11" s="383">
        <f>P15*AF11</f>
        <v>249189.98639699776</v>
      </c>
      <c r="N11" s="383">
        <f>Q15*AG11</f>
        <v>75218.477831192882</v>
      </c>
      <c r="O11" s="79">
        <f t="shared" si="0"/>
        <v>324408.46422819066</v>
      </c>
      <c r="R11" s="194"/>
      <c r="S11" s="194"/>
      <c r="T11" s="698"/>
      <c r="U11" s="11" t="s">
        <v>6</v>
      </c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>
        <v>0.20623714760331474</v>
      </c>
      <c r="AG11" s="479">
        <v>5.1551884408682247E-2</v>
      </c>
      <c r="AH11" s="480"/>
    </row>
    <row r="12" spans="1:94" x14ac:dyDescent="0.35">
      <c r="A12" s="689"/>
      <c r="B12" s="11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402">
        <v>0</v>
      </c>
      <c r="L12" s="101">
        <v>0</v>
      </c>
      <c r="M12" s="383">
        <f>P15*AF12</f>
        <v>0</v>
      </c>
      <c r="N12" s="383">
        <f>Q15*AG12</f>
        <v>0</v>
      </c>
      <c r="O12" s="79">
        <f t="shared" si="0"/>
        <v>0</v>
      </c>
      <c r="R12" s="194"/>
      <c r="S12" s="194"/>
      <c r="T12" s="698"/>
      <c r="U12" s="11" t="s">
        <v>7</v>
      </c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>
        <v>0</v>
      </c>
      <c r="AG12" s="479">
        <v>0</v>
      </c>
      <c r="AH12" s="480"/>
    </row>
    <row r="13" spans="1:94" x14ac:dyDescent="0.35">
      <c r="A13" s="689"/>
      <c r="B13" s="11" t="s">
        <v>8</v>
      </c>
      <c r="C13" s="3">
        <v>0</v>
      </c>
      <c r="D13" s="3">
        <v>31865.96</v>
      </c>
      <c r="E13" s="3">
        <v>31865.959999999995</v>
      </c>
      <c r="F13" s="3">
        <v>27313.68</v>
      </c>
      <c r="G13" s="3">
        <v>29589.819999999996</v>
      </c>
      <c r="H13" s="3">
        <v>36418.239999999998</v>
      </c>
      <c r="I13" s="3">
        <v>40970.518388671953</v>
      </c>
      <c r="J13" s="3">
        <v>27313.678710937555</v>
      </c>
      <c r="K13" s="402">
        <v>15932.979999999998</v>
      </c>
      <c r="L13" s="101">
        <v>13656.839999999998</v>
      </c>
      <c r="M13" s="383">
        <f>P15*AF13</f>
        <v>206084.36731677072</v>
      </c>
      <c r="N13" s="383">
        <f>Q15*AG13</f>
        <v>85402.766190709255</v>
      </c>
      <c r="O13" s="79">
        <f t="shared" si="0"/>
        <v>546414.81060708943</v>
      </c>
      <c r="R13" s="194"/>
      <c r="S13" s="194"/>
      <c r="T13" s="698"/>
      <c r="U13" s="11" t="s">
        <v>8</v>
      </c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>
        <v>0.17056163730966295</v>
      </c>
      <c r="AG13" s="479">
        <v>5.8531808377267951E-2</v>
      </c>
      <c r="AH13" s="480"/>
    </row>
    <row r="14" spans="1:94" ht="15" thickBot="1" x14ac:dyDescent="0.4">
      <c r="A14" s="690"/>
      <c r="B14" s="205" t="s">
        <v>42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02">
        <v>0</v>
      </c>
      <c r="L14" s="101">
        <v>0</v>
      </c>
      <c r="M14" s="383">
        <f>P15*AF14</f>
        <v>0</v>
      </c>
      <c r="N14" s="383">
        <f>Q15*AG14</f>
        <v>0</v>
      </c>
      <c r="O14" s="79">
        <f t="shared" si="0"/>
        <v>0</v>
      </c>
      <c r="R14" s="194"/>
      <c r="S14" s="194"/>
      <c r="T14" s="699"/>
      <c r="U14" s="491" t="s">
        <v>42</v>
      </c>
      <c r="V14" s="482"/>
      <c r="W14" s="482"/>
      <c r="X14" s="482"/>
      <c r="Y14" s="482"/>
      <c r="Z14" s="482"/>
      <c r="AA14" s="482"/>
      <c r="AB14" s="483"/>
      <c r="AC14" s="483"/>
      <c r="AD14" s="483"/>
      <c r="AE14" s="483"/>
      <c r="AF14" s="483">
        <v>0</v>
      </c>
      <c r="AG14" s="483">
        <v>0</v>
      </c>
      <c r="AH14" s="484"/>
    </row>
    <row r="15" spans="1:94" ht="21.5" thickBot="1" x14ac:dyDescent="0.55000000000000004">
      <c r="A15" s="81"/>
      <c r="B15" s="206" t="s">
        <v>43</v>
      </c>
      <c r="C15" s="207">
        <f t="shared" ref="C15:N15" si="1">SUM(C4:C14)</f>
        <v>209683</v>
      </c>
      <c r="D15" s="207">
        <f t="shared" si="1"/>
        <v>962158.26</v>
      </c>
      <c r="E15" s="207">
        <f t="shared" si="1"/>
        <v>1439145.66000004</v>
      </c>
      <c r="F15" s="207">
        <f t="shared" si="1"/>
        <v>725445.12</v>
      </c>
      <c r="G15" s="207">
        <f t="shared" si="1"/>
        <v>446711.30000000232</v>
      </c>
      <c r="H15" s="207">
        <f t="shared" si="1"/>
        <v>313388.7</v>
      </c>
      <c r="I15" s="207">
        <f t="shared" si="1"/>
        <v>583326.5382458471</v>
      </c>
      <c r="J15" s="207">
        <f t="shared" si="1"/>
        <v>608435.25851088972</v>
      </c>
      <c r="K15" s="403">
        <f t="shared" si="1"/>
        <v>491276.90000000043</v>
      </c>
      <c r="L15" s="537">
        <f t="shared" si="1"/>
        <v>383858.46000000235</v>
      </c>
      <c r="M15" s="414">
        <f t="shared" si="1"/>
        <v>1208269.1663109125</v>
      </c>
      <c r="N15" s="414">
        <f t="shared" si="1"/>
        <v>1459082.9936475568</v>
      </c>
      <c r="O15" s="82">
        <f t="shared" si="0"/>
        <v>8830781.3567152508</v>
      </c>
      <c r="P15" s="2">
        <f>'FORECAST OVERVIEW'!M6</f>
        <v>1208269.1663109127</v>
      </c>
      <c r="Q15" s="2">
        <f>'FORECAST OVERVIEW'!N6</f>
        <v>1459082.9936475565</v>
      </c>
      <c r="T15" s="81"/>
      <c r="U15" s="492" t="s">
        <v>43</v>
      </c>
      <c r="V15" s="486"/>
      <c r="W15" s="486"/>
      <c r="X15" s="486"/>
      <c r="Y15" s="486"/>
      <c r="Z15" s="486"/>
      <c r="AA15" s="486"/>
      <c r="AB15" s="487"/>
      <c r="AC15" s="487"/>
      <c r="AD15" s="487"/>
      <c r="AE15" s="487"/>
      <c r="AF15" s="487">
        <f>SUM(AF4:AF14)</f>
        <v>1</v>
      </c>
      <c r="AG15" s="487">
        <f>SUM(AG4:AG14)</f>
        <v>1</v>
      </c>
      <c r="AH15" s="488"/>
    </row>
    <row r="16" spans="1:94" ht="21.5" thickBot="1" x14ac:dyDescent="0.55000000000000004">
      <c r="A16" s="81"/>
      <c r="F16" s="80">
        <v>0</v>
      </c>
      <c r="K16" s="404"/>
      <c r="L16" s="538"/>
      <c r="M16" s="415"/>
      <c r="N16" s="415"/>
      <c r="T16" s="81"/>
      <c r="Y16" s="80">
        <v>0</v>
      </c>
      <c r="AH16" s="489"/>
      <c r="AI16" s="490">
        <f>SUM(V15:AG15)</f>
        <v>2</v>
      </c>
      <c r="AJ16" s="490">
        <f>SUM(AH4:AH14)</f>
        <v>0</v>
      </c>
    </row>
    <row r="17" spans="1:36" ht="21.5" thickBot="1" x14ac:dyDescent="0.55000000000000004">
      <c r="A17" s="81"/>
      <c r="B17" s="202" t="s">
        <v>36</v>
      </c>
      <c r="C17" s="203">
        <f>C$3</f>
        <v>44562</v>
      </c>
      <c r="D17" s="203">
        <f t="shared" ref="D17:N17" si="2">D$3</f>
        <v>44593</v>
      </c>
      <c r="E17" s="203">
        <f t="shared" si="2"/>
        <v>44621</v>
      </c>
      <c r="F17" s="203">
        <f t="shared" si="2"/>
        <v>44652</v>
      </c>
      <c r="G17" s="203">
        <f t="shared" si="2"/>
        <v>44682</v>
      </c>
      <c r="H17" s="203">
        <f t="shared" si="2"/>
        <v>44713</v>
      </c>
      <c r="I17" s="203">
        <f t="shared" si="2"/>
        <v>44743</v>
      </c>
      <c r="J17" s="203">
        <f t="shared" si="2"/>
        <v>44774</v>
      </c>
      <c r="K17" s="401">
        <f t="shared" si="2"/>
        <v>44805</v>
      </c>
      <c r="L17" s="536">
        <f t="shared" si="2"/>
        <v>44835</v>
      </c>
      <c r="M17" s="413">
        <f t="shared" si="2"/>
        <v>44866</v>
      </c>
      <c r="N17" s="413">
        <f t="shared" si="2"/>
        <v>44896</v>
      </c>
      <c r="O17" s="204" t="s">
        <v>34</v>
      </c>
      <c r="R17" s="41"/>
      <c r="S17" s="41"/>
      <c r="T17" s="81"/>
      <c r="U17" s="323" t="s">
        <v>36</v>
      </c>
      <c r="V17" s="324" t="s">
        <v>202</v>
      </c>
      <c r="W17" s="324" t="s">
        <v>203</v>
      </c>
      <c r="X17" s="324" t="s">
        <v>204</v>
      </c>
      <c r="Y17" s="80" t="s">
        <v>205</v>
      </c>
      <c r="Z17" s="324" t="s">
        <v>44</v>
      </c>
      <c r="AA17" s="324" t="s">
        <v>206</v>
      </c>
      <c r="AB17" s="324" t="s">
        <v>207</v>
      </c>
      <c r="AC17" s="324" t="s">
        <v>208</v>
      </c>
      <c r="AD17" s="324" t="s">
        <v>209</v>
      </c>
      <c r="AE17" s="324" t="s">
        <v>210</v>
      </c>
      <c r="AF17" s="324" t="s">
        <v>211</v>
      </c>
      <c r="AG17" s="324" t="s">
        <v>212</v>
      </c>
      <c r="AH17" s="475" t="s">
        <v>34</v>
      </c>
    </row>
    <row r="18" spans="1:36" x14ac:dyDescent="0.35">
      <c r="A18" s="688" t="s">
        <v>49</v>
      </c>
      <c r="B18" s="11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02">
        <v>0</v>
      </c>
      <c r="L18" s="101">
        <v>0</v>
      </c>
      <c r="M18" s="383">
        <f>P29*AF18</f>
        <v>0</v>
      </c>
      <c r="N18" s="383">
        <f>Q29*AG18</f>
        <v>0</v>
      </c>
      <c r="O18" s="79">
        <f t="shared" ref="O18:O29" si="3">SUM(C18:N18)</f>
        <v>0</v>
      </c>
      <c r="P18" s="515"/>
      <c r="R18" s="194"/>
      <c r="S18" s="194"/>
      <c r="T18" s="697" t="s">
        <v>49</v>
      </c>
      <c r="U18" s="476" t="s">
        <v>0</v>
      </c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>
        <v>0</v>
      </c>
      <c r="AG18" s="477">
        <v>0</v>
      </c>
      <c r="AH18" s="478"/>
    </row>
    <row r="19" spans="1:36" x14ac:dyDescent="0.35">
      <c r="A19" s="689"/>
      <c r="B19" s="12" t="s">
        <v>1</v>
      </c>
      <c r="C19" s="3">
        <v>0</v>
      </c>
      <c r="D19" s="3">
        <v>878144.86</v>
      </c>
      <c r="E19" s="3">
        <v>1622211.1600000106</v>
      </c>
      <c r="F19" s="3">
        <v>1740240.69</v>
      </c>
      <c r="G19" s="3">
        <v>2144629.7200000156</v>
      </c>
      <c r="H19" s="3">
        <v>2924433.4</v>
      </c>
      <c r="I19" s="3">
        <v>3195063.4449932873</v>
      </c>
      <c r="J19" s="3">
        <v>3302296.1400555377</v>
      </c>
      <c r="K19" s="402">
        <v>2716749.6200000094</v>
      </c>
      <c r="L19" s="101">
        <v>1795210.2700000107</v>
      </c>
      <c r="M19" s="383">
        <f>P29*AF19</f>
        <v>194207.69958663682</v>
      </c>
      <c r="N19" s="383">
        <f>Q29*AG19</f>
        <v>1581903.8437871977</v>
      </c>
      <c r="O19" s="79">
        <f t="shared" si="3"/>
        <v>22095090.848422706</v>
      </c>
      <c r="R19" s="194"/>
      <c r="S19" s="194"/>
      <c r="T19" s="698"/>
      <c r="U19" s="12" t="s">
        <v>1</v>
      </c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79">
        <v>0.48745353739318625</v>
      </c>
      <c r="AG19" s="479">
        <v>0.50099835176636309</v>
      </c>
      <c r="AH19" s="480"/>
    </row>
    <row r="20" spans="1:36" x14ac:dyDescent="0.35">
      <c r="A20" s="689"/>
      <c r="B20" s="11" t="s">
        <v>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02">
        <v>0</v>
      </c>
      <c r="L20" s="101">
        <v>0</v>
      </c>
      <c r="M20" s="383">
        <f>P29*AF20</f>
        <v>0</v>
      </c>
      <c r="N20" s="383">
        <f>Q29*AG20</f>
        <v>0</v>
      </c>
      <c r="O20" s="79">
        <f t="shared" si="3"/>
        <v>0</v>
      </c>
      <c r="R20" s="194"/>
      <c r="S20" s="194"/>
      <c r="T20" s="698"/>
      <c r="U20" s="11" t="s">
        <v>2</v>
      </c>
      <c r="V20" s="479"/>
      <c r="W20" s="479"/>
      <c r="X20" s="479"/>
      <c r="Y20" s="479"/>
      <c r="Z20" s="479"/>
      <c r="AA20" s="479"/>
      <c r="AB20" s="479"/>
      <c r="AC20" s="479"/>
      <c r="AD20" s="479"/>
      <c r="AE20" s="479"/>
      <c r="AF20" s="479">
        <v>0</v>
      </c>
      <c r="AG20" s="479">
        <v>0</v>
      </c>
      <c r="AH20" s="480"/>
    </row>
    <row r="21" spans="1:36" x14ac:dyDescent="0.35">
      <c r="A21" s="689"/>
      <c r="B21" s="11" t="s">
        <v>9</v>
      </c>
      <c r="C21" s="3">
        <v>0</v>
      </c>
      <c r="D21" s="3">
        <v>275521.13</v>
      </c>
      <c r="E21" s="3">
        <v>708240.66000000108</v>
      </c>
      <c r="F21" s="3">
        <v>847487.02</v>
      </c>
      <c r="G21" s="3">
        <v>820378.67000000121</v>
      </c>
      <c r="H21" s="3">
        <v>1075118.8600000001</v>
      </c>
      <c r="I21" s="3">
        <v>1321413.2780432145</v>
      </c>
      <c r="J21" s="3">
        <v>1188825.8260095972</v>
      </c>
      <c r="K21" s="402">
        <v>1002938.5000000033</v>
      </c>
      <c r="L21" s="101">
        <v>675018.10000000044</v>
      </c>
      <c r="M21" s="383">
        <f>P29*AF21</f>
        <v>134304.97087168531</v>
      </c>
      <c r="N21" s="383">
        <f>Q29*AG21</f>
        <v>1020863.8366417697</v>
      </c>
      <c r="O21" s="79">
        <f t="shared" si="3"/>
        <v>9070110.8515662719</v>
      </c>
      <c r="R21" s="194"/>
      <c r="S21" s="194"/>
      <c r="T21" s="698"/>
      <c r="U21" s="11" t="s">
        <v>9</v>
      </c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>
        <v>0.33710009067733465</v>
      </c>
      <c r="AG21" s="479">
        <v>0.32331364611325536</v>
      </c>
      <c r="AH21" s="480"/>
    </row>
    <row r="22" spans="1:36" x14ac:dyDescent="0.35">
      <c r="A22" s="689"/>
      <c r="B22" s="12" t="s">
        <v>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02">
        <v>0</v>
      </c>
      <c r="L22" s="101">
        <v>0</v>
      </c>
      <c r="M22" s="383">
        <f>P29*AF22</f>
        <v>69900.069810677945</v>
      </c>
      <c r="N22" s="383">
        <f>Q29*AG22</f>
        <v>554735.40957103088</v>
      </c>
      <c r="O22" s="79">
        <f t="shared" si="3"/>
        <v>624635.47938170878</v>
      </c>
      <c r="R22" s="194"/>
      <c r="S22" s="194"/>
      <c r="T22" s="698"/>
      <c r="U22" s="12" t="s">
        <v>3</v>
      </c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  <c r="AF22" s="479">
        <v>0.17544637192947912</v>
      </c>
      <c r="AG22" s="479">
        <v>0.17568800212038152</v>
      </c>
      <c r="AH22" s="480"/>
    </row>
    <row r="23" spans="1:36" x14ac:dyDescent="0.35">
      <c r="A23" s="689"/>
      <c r="B23" s="11" t="s">
        <v>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02">
        <v>0</v>
      </c>
      <c r="L23" s="101">
        <v>0</v>
      </c>
      <c r="M23" s="383">
        <f>P29*AF23</f>
        <v>0</v>
      </c>
      <c r="N23" s="383">
        <f>Q29*AG23</f>
        <v>0</v>
      </c>
      <c r="O23" s="79">
        <f t="shared" si="3"/>
        <v>0</v>
      </c>
      <c r="R23" s="194"/>
      <c r="S23" s="194"/>
      <c r="T23" s="698"/>
      <c r="U23" s="11" t="s">
        <v>4</v>
      </c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>
        <v>0</v>
      </c>
      <c r="AG23" s="479">
        <v>0</v>
      </c>
      <c r="AH23" s="480"/>
    </row>
    <row r="24" spans="1:36" x14ac:dyDescent="0.35">
      <c r="A24" s="689"/>
      <c r="B24" s="11" t="s">
        <v>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402">
        <v>0</v>
      </c>
      <c r="L24" s="101">
        <v>0</v>
      </c>
      <c r="M24" s="383">
        <f>P29*AF24</f>
        <v>0</v>
      </c>
      <c r="N24" s="383">
        <f>Q29*AG24</f>
        <v>0</v>
      </c>
      <c r="O24" s="79">
        <f t="shared" si="3"/>
        <v>0</v>
      </c>
      <c r="R24" s="194"/>
      <c r="S24" s="194"/>
      <c r="T24" s="698"/>
      <c r="U24" s="11" t="s">
        <v>5</v>
      </c>
      <c r="V24" s="479"/>
      <c r="W24" s="479"/>
      <c r="X24" s="479"/>
      <c r="Y24" s="479"/>
      <c r="Z24" s="479"/>
      <c r="AA24" s="479"/>
      <c r="AB24" s="479"/>
      <c r="AC24" s="479"/>
      <c r="AD24" s="479"/>
      <c r="AE24" s="479"/>
      <c r="AF24" s="479">
        <v>0</v>
      </c>
      <c r="AG24" s="479">
        <v>0</v>
      </c>
      <c r="AH24" s="480"/>
    </row>
    <row r="25" spans="1:36" x14ac:dyDescent="0.35">
      <c r="A25" s="689"/>
      <c r="B25" s="11" t="s">
        <v>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02">
        <v>0</v>
      </c>
      <c r="L25" s="101">
        <v>0</v>
      </c>
      <c r="M25" s="383">
        <f>P29*AF25</f>
        <v>0</v>
      </c>
      <c r="N25" s="383">
        <f>Q29*AG25</f>
        <v>0</v>
      </c>
      <c r="O25" s="79">
        <f t="shared" si="3"/>
        <v>0</v>
      </c>
      <c r="R25" s="194"/>
      <c r="S25" s="194"/>
      <c r="T25" s="698"/>
      <c r="U25" s="11" t="s">
        <v>6</v>
      </c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>
        <v>0</v>
      </c>
      <c r="AG25" s="479">
        <v>0</v>
      </c>
      <c r="AH25" s="480"/>
    </row>
    <row r="26" spans="1:36" x14ac:dyDescent="0.35">
      <c r="A26" s="689"/>
      <c r="B26" s="11" t="s">
        <v>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402">
        <v>0</v>
      </c>
      <c r="L26" s="101">
        <v>0</v>
      </c>
      <c r="M26" s="383">
        <f>P29*AF26</f>
        <v>0</v>
      </c>
      <c r="N26" s="383">
        <f>Q29*AG26</f>
        <v>0</v>
      </c>
      <c r="O26" s="79">
        <f t="shared" si="3"/>
        <v>0</v>
      </c>
      <c r="R26" s="194"/>
      <c r="S26" s="194"/>
      <c r="T26" s="698"/>
      <c r="U26" s="11" t="s">
        <v>7</v>
      </c>
      <c r="V26" s="479"/>
      <c r="W26" s="479"/>
      <c r="X26" s="479"/>
      <c r="Y26" s="479"/>
      <c r="Z26" s="479"/>
      <c r="AA26" s="479"/>
      <c r="AB26" s="479"/>
      <c r="AC26" s="479"/>
      <c r="AD26" s="479"/>
      <c r="AE26" s="479"/>
      <c r="AF26" s="479">
        <v>0</v>
      </c>
      <c r="AG26" s="479">
        <v>0</v>
      </c>
      <c r="AH26" s="480"/>
    </row>
    <row r="27" spans="1:36" x14ac:dyDescent="0.35">
      <c r="A27" s="689"/>
      <c r="B27" s="11" t="s">
        <v>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02">
        <v>0</v>
      </c>
      <c r="L27" s="101">
        <v>0</v>
      </c>
      <c r="M27" s="383">
        <f>P29*AF27</f>
        <v>0</v>
      </c>
      <c r="N27" s="383">
        <f>Q29*AG27</f>
        <v>0</v>
      </c>
      <c r="O27" s="79">
        <f t="shared" si="3"/>
        <v>0</v>
      </c>
      <c r="R27" s="194"/>
      <c r="S27" s="194"/>
      <c r="T27" s="698"/>
      <c r="U27" s="11" t="s">
        <v>8</v>
      </c>
      <c r="V27" s="479"/>
      <c r="W27" s="479"/>
      <c r="X27" s="479"/>
      <c r="Y27" s="479"/>
      <c r="Z27" s="479"/>
      <c r="AA27" s="479"/>
      <c r="AB27" s="479"/>
      <c r="AC27" s="479"/>
      <c r="AD27" s="479"/>
      <c r="AE27" s="479"/>
      <c r="AF27" s="479">
        <v>0</v>
      </c>
      <c r="AG27" s="479">
        <v>0</v>
      </c>
      <c r="AH27" s="480"/>
    </row>
    <row r="28" spans="1:36" ht="15" thickBot="1" x14ac:dyDescent="0.4">
      <c r="A28" s="690"/>
      <c r="B28" s="205" t="s">
        <v>42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402">
        <v>0</v>
      </c>
      <c r="L28" s="101">
        <v>0</v>
      </c>
      <c r="M28" s="383">
        <f>P29*AF28</f>
        <v>0</v>
      </c>
      <c r="N28" s="383">
        <f>Q29*AG28</f>
        <v>0</v>
      </c>
      <c r="O28" s="79">
        <f t="shared" si="3"/>
        <v>0</v>
      </c>
      <c r="R28" s="194"/>
      <c r="S28" s="194"/>
      <c r="T28" s="699"/>
      <c r="U28" s="491" t="s">
        <v>42</v>
      </c>
      <c r="V28" s="482"/>
      <c r="W28" s="482"/>
      <c r="X28" s="482"/>
      <c r="Y28" s="482"/>
      <c r="Z28" s="482"/>
      <c r="AA28" s="482"/>
      <c r="AB28" s="483"/>
      <c r="AC28" s="483"/>
      <c r="AD28" s="483"/>
      <c r="AE28" s="483"/>
      <c r="AF28" s="483">
        <v>0</v>
      </c>
      <c r="AG28" s="483">
        <v>0</v>
      </c>
      <c r="AH28" s="484"/>
    </row>
    <row r="29" spans="1:36" ht="21.5" thickBot="1" x14ac:dyDescent="0.55000000000000004">
      <c r="A29" s="81"/>
      <c r="B29" s="206" t="s">
        <v>43</v>
      </c>
      <c r="C29" s="207">
        <f t="shared" ref="C29:N29" si="4">SUM(C18:C28)</f>
        <v>0</v>
      </c>
      <c r="D29" s="207">
        <f t="shared" si="4"/>
        <v>1153665.99</v>
      </c>
      <c r="E29" s="207">
        <f t="shared" si="4"/>
        <v>2330451.8200000115</v>
      </c>
      <c r="F29" s="207">
        <f t="shared" si="4"/>
        <v>2587727.71</v>
      </c>
      <c r="G29" s="207">
        <f t="shared" si="4"/>
        <v>2965008.3900000169</v>
      </c>
      <c r="H29" s="207">
        <f t="shared" si="4"/>
        <v>3999552.26</v>
      </c>
      <c r="I29" s="207">
        <f t="shared" si="4"/>
        <v>4516476.7230365016</v>
      </c>
      <c r="J29" s="207">
        <f t="shared" si="4"/>
        <v>4491121.9660651349</v>
      </c>
      <c r="K29" s="403">
        <f t="shared" si="4"/>
        <v>3719688.1200000127</v>
      </c>
      <c r="L29" s="537">
        <f t="shared" si="4"/>
        <v>2470228.3700000113</v>
      </c>
      <c r="M29" s="414">
        <f t="shared" si="4"/>
        <v>398412.74026900012</v>
      </c>
      <c r="N29" s="414">
        <f t="shared" si="4"/>
        <v>3157503.089999998</v>
      </c>
      <c r="O29" s="82">
        <f t="shared" si="3"/>
        <v>31789837.179370686</v>
      </c>
      <c r="P29" s="2">
        <f>'FORECAST OVERVIEW'!M9</f>
        <v>398412.74026900006</v>
      </c>
      <c r="Q29" s="2">
        <f>'FORECAST OVERVIEW'!N9</f>
        <v>3157503.0899999985</v>
      </c>
      <c r="T29" s="81"/>
      <c r="U29" s="492" t="s">
        <v>43</v>
      </c>
      <c r="V29" s="486"/>
      <c r="W29" s="486"/>
      <c r="X29" s="486"/>
      <c r="Y29" s="486"/>
      <c r="Z29" s="486"/>
      <c r="AA29" s="486"/>
      <c r="AB29" s="487"/>
      <c r="AC29" s="487"/>
      <c r="AD29" s="487"/>
      <c r="AE29" s="487"/>
      <c r="AF29" s="487">
        <f>SUM(AF18:AF28)</f>
        <v>1</v>
      </c>
      <c r="AG29" s="487">
        <f>SUM(AG18:AG28)</f>
        <v>1</v>
      </c>
      <c r="AH29" s="488"/>
    </row>
    <row r="30" spans="1:36" ht="21.5" thickBot="1" x14ac:dyDescent="0.55000000000000004">
      <c r="A30" s="81"/>
      <c r="F30" s="80">
        <v>0</v>
      </c>
      <c r="K30" s="404"/>
      <c r="L30" s="538"/>
      <c r="M30" s="415"/>
      <c r="N30" s="415"/>
      <c r="T30" s="81"/>
      <c r="Y30" s="80">
        <v>0</v>
      </c>
      <c r="AH30" s="489"/>
      <c r="AI30" s="490">
        <f>SUM(V29:AG29)</f>
        <v>2</v>
      </c>
      <c r="AJ30" s="490">
        <f>SUM(AH18:AH28)</f>
        <v>0</v>
      </c>
    </row>
    <row r="31" spans="1:36" ht="21.5" thickBot="1" x14ac:dyDescent="0.55000000000000004">
      <c r="A31" s="81"/>
      <c r="B31" s="202" t="s">
        <v>36</v>
      </c>
      <c r="C31" s="203">
        <f>C$3</f>
        <v>44562</v>
      </c>
      <c r="D31" s="203">
        <f t="shared" ref="D31:N31" si="5">D$3</f>
        <v>44593</v>
      </c>
      <c r="E31" s="203">
        <f t="shared" si="5"/>
        <v>44621</v>
      </c>
      <c r="F31" s="203">
        <f t="shared" si="5"/>
        <v>44652</v>
      </c>
      <c r="G31" s="203">
        <f t="shared" si="5"/>
        <v>44682</v>
      </c>
      <c r="H31" s="203">
        <f t="shared" si="5"/>
        <v>44713</v>
      </c>
      <c r="I31" s="203">
        <f t="shared" si="5"/>
        <v>44743</v>
      </c>
      <c r="J31" s="203">
        <f t="shared" si="5"/>
        <v>44774</v>
      </c>
      <c r="K31" s="401">
        <f t="shared" si="5"/>
        <v>44805</v>
      </c>
      <c r="L31" s="536">
        <f t="shared" si="5"/>
        <v>44835</v>
      </c>
      <c r="M31" s="413">
        <f t="shared" si="5"/>
        <v>44866</v>
      </c>
      <c r="N31" s="413">
        <f t="shared" si="5"/>
        <v>44896</v>
      </c>
      <c r="O31" s="204" t="s">
        <v>34</v>
      </c>
      <c r="R31" s="41"/>
      <c r="S31" s="41"/>
      <c r="T31" s="81"/>
      <c r="U31" s="323" t="s">
        <v>36</v>
      </c>
      <c r="V31" s="324" t="s">
        <v>202</v>
      </c>
      <c r="W31" s="324" t="s">
        <v>203</v>
      </c>
      <c r="X31" s="324" t="s">
        <v>204</v>
      </c>
      <c r="Y31" s="80" t="s">
        <v>205</v>
      </c>
      <c r="Z31" s="324" t="s">
        <v>44</v>
      </c>
      <c r="AA31" s="324" t="s">
        <v>206</v>
      </c>
      <c r="AB31" s="324" t="s">
        <v>207</v>
      </c>
      <c r="AC31" s="324" t="s">
        <v>208</v>
      </c>
      <c r="AD31" s="324" t="s">
        <v>209</v>
      </c>
      <c r="AE31" s="324" t="s">
        <v>210</v>
      </c>
      <c r="AF31" s="324" t="s">
        <v>211</v>
      </c>
      <c r="AG31" s="324" t="s">
        <v>212</v>
      </c>
      <c r="AH31" s="475" t="s">
        <v>34</v>
      </c>
    </row>
    <row r="32" spans="1:36" x14ac:dyDescent="0.35">
      <c r="A32" s="682" t="s">
        <v>297</v>
      </c>
      <c r="B32" s="11" t="s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402">
        <v>0</v>
      </c>
      <c r="L32" s="101">
        <v>0</v>
      </c>
      <c r="M32" s="383">
        <f>P43*AF32</f>
        <v>0</v>
      </c>
      <c r="N32" s="383">
        <f>Q43*AG32</f>
        <v>0</v>
      </c>
      <c r="O32" s="79">
        <f t="shared" ref="O32:O43" si="6">SUM(C32:N32)</f>
        <v>0</v>
      </c>
      <c r="P32" s="515"/>
      <c r="R32" s="194"/>
      <c r="S32" s="194"/>
      <c r="T32" s="697" t="s">
        <v>48</v>
      </c>
      <c r="U32" s="493" t="s">
        <v>0</v>
      </c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>
        <v>0</v>
      </c>
      <c r="AG32" s="477">
        <v>0</v>
      </c>
      <c r="AH32" s="478"/>
    </row>
    <row r="33" spans="1:36" x14ac:dyDescent="0.35">
      <c r="A33" s="683"/>
      <c r="B33" s="12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402">
        <v>0</v>
      </c>
      <c r="L33" s="101">
        <v>0</v>
      </c>
      <c r="M33" s="383">
        <f>P43*AF33</f>
        <v>0</v>
      </c>
      <c r="N33" s="383">
        <f>Q43*AG33</f>
        <v>0</v>
      </c>
      <c r="O33" s="79">
        <f t="shared" si="6"/>
        <v>0</v>
      </c>
      <c r="R33" s="194"/>
      <c r="S33" s="194"/>
      <c r="T33" s="698"/>
      <c r="U33" s="12" t="s">
        <v>1</v>
      </c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>
        <v>0</v>
      </c>
      <c r="AG33" s="479">
        <v>0</v>
      </c>
      <c r="AH33" s="480"/>
    </row>
    <row r="34" spans="1:36" x14ac:dyDescent="0.35">
      <c r="A34" s="683"/>
      <c r="B34" s="11" t="s">
        <v>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02">
        <v>0</v>
      </c>
      <c r="L34" s="101">
        <v>0</v>
      </c>
      <c r="M34" s="383">
        <f>P43*AF34</f>
        <v>0</v>
      </c>
      <c r="N34" s="383">
        <f>Q43*AG34</f>
        <v>0</v>
      </c>
      <c r="O34" s="79">
        <f t="shared" si="6"/>
        <v>0</v>
      </c>
      <c r="R34" s="194"/>
      <c r="S34" s="194"/>
      <c r="T34" s="698"/>
      <c r="U34" s="11" t="s">
        <v>2</v>
      </c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>
        <v>0</v>
      </c>
      <c r="AG34" s="479">
        <v>0</v>
      </c>
      <c r="AH34" s="480"/>
    </row>
    <row r="35" spans="1:36" x14ac:dyDescent="0.35">
      <c r="A35" s="683"/>
      <c r="B35" s="11" t="s">
        <v>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402">
        <v>0</v>
      </c>
      <c r="L35" s="101">
        <v>0</v>
      </c>
      <c r="M35" s="383">
        <f>P43*AF35</f>
        <v>0</v>
      </c>
      <c r="N35" s="383">
        <f>Q43*AG35</f>
        <v>0</v>
      </c>
      <c r="O35" s="79">
        <f t="shared" si="6"/>
        <v>0</v>
      </c>
      <c r="R35" s="194"/>
      <c r="S35" s="194"/>
      <c r="T35" s="698"/>
      <c r="U35" s="11" t="s">
        <v>9</v>
      </c>
      <c r="V35" s="479"/>
      <c r="W35" s="479"/>
      <c r="X35" s="479"/>
      <c r="Y35" s="479"/>
      <c r="Z35" s="479"/>
      <c r="AA35" s="479"/>
      <c r="AB35" s="479"/>
      <c r="AC35" s="479"/>
      <c r="AD35" s="479"/>
      <c r="AE35" s="479"/>
      <c r="AF35" s="479">
        <v>0</v>
      </c>
      <c r="AG35" s="479">
        <v>0</v>
      </c>
      <c r="AH35" s="480"/>
    </row>
    <row r="36" spans="1:36" x14ac:dyDescent="0.35">
      <c r="A36" s="683"/>
      <c r="B36" s="12" t="s">
        <v>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02">
        <v>0</v>
      </c>
      <c r="L36" s="101">
        <v>0</v>
      </c>
      <c r="M36" s="383">
        <f>P43*AF36</f>
        <v>0</v>
      </c>
      <c r="N36" s="383">
        <f>Q43*AG36</f>
        <v>0</v>
      </c>
      <c r="O36" s="79">
        <f t="shared" si="6"/>
        <v>0</v>
      </c>
      <c r="R36" s="194"/>
      <c r="S36" s="194"/>
      <c r="T36" s="698"/>
      <c r="U36" s="12" t="s">
        <v>3</v>
      </c>
      <c r="V36" s="479"/>
      <c r="W36" s="479"/>
      <c r="X36" s="479"/>
      <c r="Y36" s="479"/>
      <c r="Z36" s="479"/>
      <c r="AA36" s="479"/>
      <c r="AB36" s="479"/>
      <c r="AC36" s="479"/>
      <c r="AD36" s="479"/>
      <c r="AE36" s="479"/>
      <c r="AF36" s="479">
        <v>0</v>
      </c>
      <c r="AG36" s="479">
        <v>0</v>
      </c>
      <c r="AH36" s="480"/>
    </row>
    <row r="37" spans="1:36" x14ac:dyDescent="0.35">
      <c r="A37" s="683"/>
      <c r="B37" s="11" t="s">
        <v>4</v>
      </c>
      <c r="C37" s="3">
        <v>0</v>
      </c>
      <c r="D37" s="3">
        <v>25094.6</v>
      </c>
      <c r="E37" s="3">
        <v>49384.959999999992</v>
      </c>
      <c r="F37" s="3">
        <v>112.8</v>
      </c>
      <c r="G37" s="3">
        <v>494572.12000000005</v>
      </c>
      <c r="H37" s="3">
        <v>130534.76</v>
      </c>
      <c r="I37" s="3">
        <v>404153.76302642823</v>
      </c>
      <c r="J37" s="3">
        <v>150137.84033215386</v>
      </c>
      <c r="K37" s="402">
        <v>116766</v>
      </c>
      <c r="L37" s="101">
        <v>85148.039999999921</v>
      </c>
      <c r="M37" s="383">
        <f>P43*AF37</f>
        <v>103253.97207884595</v>
      </c>
      <c r="N37" s="383">
        <f>Q43*AG37</f>
        <v>1093187.2849926841</v>
      </c>
      <c r="O37" s="79">
        <f t="shared" si="6"/>
        <v>2652346.1404301124</v>
      </c>
      <c r="R37" s="194"/>
      <c r="S37" s="194"/>
      <c r="T37" s="698"/>
      <c r="U37" s="11" t="s">
        <v>4</v>
      </c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479">
        <v>1</v>
      </c>
      <c r="AG37" s="479">
        <v>1</v>
      </c>
      <c r="AH37" s="480"/>
    </row>
    <row r="38" spans="1:36" x14ac:dyDescent="0.35">
      <c r="A38" s="683"/>
      <c r="B38" s="11" t="s">
        <v>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402">
        <v>0</v>
      </c>
      <c r="L38" s="101">
        <v>0</v>
      </c>
      <c r="M38" s="383">
        <f>P43*AF38</f>
        <v>0</v>
      </c>
      <c r="N38" s="383">
        <f>Q43*AG38</f>
        <v>0</v>
      </c>
      <c r="O38" s="79">
        <f t="shared" si="6"/>
        <v>0</v>
      </c>
      <c r="R38" s="194"/>
      <c r="S38" s="194"/>
      <c r="T38" s="698"/>
      <c r="U38" s="11" t="s">
        <v>5</v>
      </c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>
        <v>0</v>
      </c>
      <c r="AG38" s="479">
        <v>0</v>
      </c>
      <c r="AH38" s="480"/>
    </row>
    <row r="39" spans="1:36" x14ac:dyDescent="0.35">
      <c r="A39" s="683"/>
      <c r="B39" s="11" t="s">
        <v>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02">
        <v>0</v>
      </c>
      <c r="L39" s="101">
        <v>0</v>
      </c>
      <c r="M39" s="383">
        <f>P43*AF39</f>
        <v>0</v>
      </c>
      <c r="N39" s="383">
        <f>Q43*AG39</f>
        <v>0</v>
      </c>
      <c r="O39" s="79">
        <f t="shared" si="6"/>
        <v>0</v>
      </c>
      <c r="R39" s="194"/>
      <c r="S39" s="194"/>
      <c r="T39" s="698"/>
      <c r="U39" s="11" t="s">
        <v>6</v>
      </c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>
        <v>0</v>
      </c>
      <c r="AG39" s="479">
        <v>0</v>
      </c>
      <c r="AH39" s="480"/>
    </row>
    <row r="40" spans="1:36" x14ac:dyDescent="0.35">
      <c r="A40" s="683"/>
      <c r="B40" s="11" t="s">
        <v>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02">
        <v>0</v>
      </c>
      <c r="L40" s="101">
        <v>0</v>
      </c>
      <c r="M40" s="383">
        <f>P43*AF40</f>
        <v>0</v>
      </c>
      <c r="N40" s="383">
        <f>Q43*AG40</f>
        <v>0</v>
      </c>
      <c r="O40" s="79">
        <f t="shared" si="6"/>
        <v>0</v>
      </c>
      <c r="R40" s="194"/>
      <c r="S40" s="194"/>
      <c r="T40" s="698"/>
      <c r="U40" s="11" t="s">
        <v>7</v>
      </c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>
        <v>0</v>
      </c>
      <c r="AG40" s="479">
        <v>0</v>
      </c>
      <c r="AH40" s="480"/>
    </row>
    <row r="41" spans="1:36" x14ac:dyDescent="0.35">
      <c r="A41" s="683"/>
      <c r="B41" s="11" t="s">
        <v>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02">
        <v>0</v>
      </c>
      <c r="L41" s="101">
        <v>0</v>
      </c>
      <c r="M41" s="383">
        <f>P43*AF41</f>
        <v>0</v>
      </c>
      <c r="N41" s="383">
        <f>Q43*AG41</f>
        <v>0</v>
      </c>
      <c r="O41" s="79">
        <f t="shared" si="6"/>
        <v>0</v>
      </c>
      <c r="R41" s="194"/>
      <c r="S41" s="194"/>
      <c r="T41" s="698"/>
      <c r="U41" s="11" t="s">
        <v>8</v>
      </c>
      <c r="V41" s="479"/>
      <c r="W41" s="479"/>
      <c r="X41" s="479"/>
      <c r="Y41" s="479"/>
      <c r="Z41" s="479"/>
      <c r="AA41" s="479"/>
      <c r="AB41" s="479"/>
      <c r="AC41" s="479"/>
      <c r="AD41" s="479"/>
      <c r="AE41" s="479"/>
      <c r="AF41" s="479">
        <v>0</v>
      </c>
      <c r="AG41" s="479">
        <v>0</v>
      </c>
      <c r="AH41" s="480"/>
    </row>
    <row r="42" spans="1:36" ht="15" thickBot="1" x14ac:dyDescent="0.4">
      <c r="A42" s="684"/>
      <c r="B42" s="205" t="s">
        <v>42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02">
        <v>0</v>
      </c>
      <c r="L42" s="101">
        <v>0</v>
      </c>
      <c r="M42" s="383">
        <f>P43*AF42</f>
        <v>0</v>
      </c>
      <c r="N42" s="383">
        <f>Q43*AG42</f>
        <v>0</v>
      </c>
      <c r="O42" s="79">
        <f t="shared" si="6"/>
        <v>0</v>
      </c>
      <c r="R42" s="194"/>
      <c r="S42" s="194"/>
      <c r="T42" s="699"/>
      <c r="U42" s="481" t="s">
        <v>42</v>
      </c>
      <c r="V42" s="482"/>
      <c r="W42" s="482"/>
      <c r="X42" s="482"/>
      <c r="Y42" s="482"/>
      <c r="Z42" s="482"/>
      <c r="AA42" s="482"/>
      <c r="AB42" s="483"/>
      <c r="AC42" s="483"/>
      <c r="AD42" s="483"/>
      <c r="AE42" s="483"/>
      <c r="AF42" s="483">
        <v>0</v>
      </c>
      <c r="AG42" s="483">
        <v>0</v>
      </c>
      <c r="AH42" s="484"/>
    </row>
    <row r="43" spans="1:36" ht="21.5" thickBot="1" x14ac:dyDescent="0.55000000000000004">
      <c r="A43" s="81"/>
      <c r="B43" s="206" t="s">
        <v>43</v>
      </c>
      <c r="C43" s="207">
        <f t="shared" ref="C43:N43" si="7">SUM(C32:C42)</f>
        <v>0</v>
      </c>
      <c r="D43" s="207">
        <f t="shared" si="7"/>
        <v>25094.6</v>
      </c>
      <c r="E43" s="207">
        <f t="shared" si="7"/>
        <v>49384.959999999992</v>
      </c>
      <c r="F43" s="207">
        <f t="shared" si="7"/>
        <v>112.8</v>
      </c>
      <c r="G43" s="207">
        <f t="shared" si="7"/>
        <v>494572.12000000005</v>
      </c>
      <c r="H43" s="207">
        <f t="shared" si="7"/>
        <v>130534.76</v>
      </c>
      <c r="I43" s="207">
        <f t="shared" si="7"/>
        <v>404153.76302642823</v>
      </c>
      <c r="J43" s="207">
        <f t="shared" si="7"/>
        <v>150137.84033215386</v>
      </c>
      <c r="K43" s="403">
        <f t="shared" si="7"/>
        <v>116766</v>
      </c>
      <c r="L43" s="537">
        <f t="shared" si="7"/>
        <v>85148.039999999921</v>
      </c>
      <c r="M43" s="414">
        <f t="shared" si="7"/>
        <v>103253.97207884595</v>
      </c>
      <c r="N43" s="414">
        <f t="shared" si="7"/>
        <v>1093187.2849926841</v>
      </c>
      <c r="O43" s="82">
        <f t="shared" si="6"/>
        <v>2652346.1404301124</v>
      </c>
      <c r="P43" s="2">
        <f>'FORECAST OVERVIEW'!M10</f>
        <v>103253.97207884595</v>
      </c>
      <c r="Q43" s="2">
        <f>'FORECAST OVERVIEW'!N10</f>
        <v>1093187.2849926841</v>
      </c>
      <c r="T43" s="81"/>
      <c r="U43" s="485" t="s">
        <v>43</v>
      </c>
      <c r="V43" s="486"/>
      <c r="W43" s="486"/>
      <c r="X43" s="486"/>
      <c r="Y43" s="486"/>
      <c r="Z43" s="486"/>
      <c r="AA43" s="486"/>
      <c r="AB43" s="487"/>
      <c r="AC43" s="487"/>
      <c r="AD43" s="487"/>
      <c r="AE43" s="487"/>
      <c r="AF43" s="487">
        <f>SUM(AF32:AF42)</f>
        <v>1</v>
      </c>
      <c r="AG43" s="487">
        <f>SUM(AG32:AG42)</f>
        <v>1</v>
      </c>
      <c r="AH43" s="488"/>
    </row>
    <row r="44" spans="1:36" ht="21.5" thickBot="1" x14ac:dyDescent="0.55000000000000004">
      <c r="A44" s="81"/>
      <c r="F44" s="80">
        <v>0</v>
      </c>
      <c r="K44" s="404"/>
      <c r="L44" s="538"/>
      <c r="M44" s="415"/>
      <c r="N44" s="415"/>
      <c r="T44" s="81"/>
      <c r="Y44" s="80">
        <v>0</v>
      </c>
      <c r="AH44" s="489"/>
      <c r="AI44" s="490">
        <f>SUM(V43:AG43)</f>
        <v>2</v>
      </c>
      <c r="AJ44" s="490">
        <f>SUM(AH32:AH42)</f>
        <v>0</v>
      </c>
    </row>
    <row r="45" spans="1:36" ht="21.5" thickBot="1" x14ac:dyDescent="0.55000000000000004">
      <c r="A45" s="81"/>
      <c r="B45" s="202" t="s">
        <v>36</v>
      </c>
      <c r="C45" s="203">
        <f>C$3</f>
        <v>44562</v>
      </c>
      <c r="D45" s="203">
        <f t="shared" ref="D45:N45" si="8">D$3</f>
        <v>44593</v>
      </c>
      <c r="E45" s="203">
        <f t="shared" si="8"/>
        <v>44621</v>
      </c>
      <c r="F45" s="203">
        <f t="shared" si="8"/>
        <v>44652</v>
      </c>
      <c r="G45" s="203">
        <f t="shared" si="8"/>
        <v>44682</v>
      </c>
      <c r="H45" s="203">
        <f t="shared" si="8"/>
        <v>44713</v>
      </c>
      <c r="I45" s="203">
        <f t="shared" si="8"/>
        <v>44743</v>
      </c>
      <c r="J45" s="203">
        <f t="shared" si="8"/>
        <v>44774</v>
      </c>
      <c r="K45" s="401">
        <f t="shared" si="8"/>
        <v>44805</v>
      </c>
      <c r="L45" s="536">
        <f t="shared" si="8"/>
        <v>44835</v>
      </c>
      <c r="M45" s="413">
        <f t="shared" si="8"/>
        <v>44866</v>
      </c>
      <c r="N45" s="413">
        <f t="shared" si="8"/>
        <v>44896</v>
      </c>
      <c r="O45" s="204" t="s">
        <v>34</v>
      </c>
      <c r="R45" s="41"/>
      <c r="S45" s="41"/>
      <c r="T45" s="81"/>
      <c r="U45" s="323" t="s">
        <v>36</v>
      </c>
      <c r="V45" s="324" t="s">
        <v>202</v>
      </c>
      <c r="W45" s="324" t="s">
        <v>203</v>
      </c>
      <c r="X45" s="324" t="s">
        <v>204</v>
      </c>
      <c r="Y45" s="80" t="s">
        <v>205</v>
      </c>
      <c r="Z45" s="324" t="s">
        <v>44</v>
      </c>
      <c r="AA45" s="324" t="s">
        <v>206</v>
      </c>
      <c r="AB45" s="324" t="s">
        <v>207</v>
      </c>
      <c r="AC45" s="324" t="s">
        <v>208</v>
      </c>
      <c r="AD45" s="324" t="s">
        <v>209</v>
      </c>
      <c r="AE45" s="324" t="s">
        <v>210</v>
      </c>
      <c r="AF45" s="324" t="s">
        <v>211</v>
      </c>
      <c r="AG45" s="324" t="s">
        <v>212</v>
      </c>
      <c r="AH45" s="475" t="s">
        <v>34</v>
      </c>
    </row>
    <row r="46" spans="1:36" x14ac:dyDescent="0.35">
      <c r="A46" s="682" t="s">
        <v>47</v>
      </c>
      <c r="B46" s="11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1482</v>
      </c>
      <c r="I46" s="3">
        <v>9419.5200500488336</v>
      </c>
      <c r="J46" s="3">
        <v>17316</v>
      </c>
      <c r="K46" s="402">
        <v>0</v>
      </c>
      <c r="L46" s="101">
        <v>2490.88</v>
      </c>
      <c r="M46" s="383">
        <f>P57*AF46</f>
        <v>615521.39521739562</v>
      </c>
      <c r="N46" s="383">
        <f>Q57*AG46</f>
        <v>4165.1468861069925</v>
      </c>
      <c r="O46" s="79">
        <f t="shared" ref="O46:O57" si="9">SUM(C46:N46)</f>
        <v>650394.9421535515</v>
      </c>
      <c r="P46" s="515"/>
      <c r="R46" s="194"/>
      <c r="S46" s="194"/>
      <c r="T46" s="703" t="s">
        <v>47</v>
      </c>
      <c r="U46" s="493" t="s">
        <v>0</v>
      </c>
      <c r="V46" s="477"/>
      <c r="W46" s="477"/>
      <c r="X46" s="477"/>
      <c r="Y46" s="477"/>
      <c r="Z46" s="477"/>
      <c r="AA46" s="477"/>
      <c r="AB46" s="477"/>
      <c r="AC46" s="477"/>
      <c r="AD46" s="477"/>
      <c r="AE46" s="477"/>
      <c r="AF46" s="494">
        <v>0.44270028727509386</v>
      </c>
      <c r="AG46" s="477">
        <v>1.6563207083504948E-3</v>
      </c>
      <c r="AH46" s="478"/>
    </row>
    <row r="47" spans="1:36" x14ac:dyDescent="0.35">
      <c r="A47" s="683"/>
      <c r="B47" s="12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112545.8</v>
      </c>
      <c r="I47" s="3">
        <v>237590.12869262695</v>
      </c>
      <c r="J47" s="3">
        <v>195653.15026855469</v>
      </c>
      <c r="K47" s="402">
        <v>162610.32</v>
      </c>
      <c r="L47" s="101">
        <v>60561.349999999991</v>
      </c>
      <c r="M47" s="383">
        <f>P57*AF47</f>
        <v>103686.24109037498</v>
      </c>
      <c r="N47" s="383">
        <f>Q57*AG47</f>
        <v>359784.48423328041</v>
      </c>
      <c r="O47" s="79">
        <f t="shared" si="9"/>
        <v>1232431.474284837</v>
      </c>
      <c r="R47" s="194"/>
      <c r="S47" s="194"/>
      <c r="T47" s="704"/>
      <c r="U47" s="12" t="s">
        <v>1</v>
      </c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95">
        <v>7.4574058796074136E-2</v>
      </c>
      <c r="AG47" s="479">
        <v>0.14307262338490234</v>
      </c>
      <c r="AH47" s="480"/>
    </row>
    <row r="48" spans="1:36" x14ac:dyDescent="0.35">
      <c r="A48" s="683"/>
      <c r="B48" s="11" t="s">
        <v>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02">
        <v>0</v>
      </c>
      <c r="L48" s="101">
        <v>0</v>
      </c>
      <c r="M48" s="383">
        <f>P57*AF48</f>
        <v>0</v>
      </c>
      <c r="N48" s="383">
        <f>Q57*AG48</f>
        <v>0</v>
      </c>
      <c r="O48" s="79">
        <f t="shared" si="9"/>
        <v>0</v>
      </c>
      <c r="R48" s="194"/>
      <c r="S48" s="194"/>
      <c r="T48" s="704"/>
      <c r="U48" s="11" t="s">
        <v>2</v>
      </c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95">
        <v>0</v>
      </c>
      <c r="AG48" s="479">
        <v>0</v>
      </c>
      <c r="AH48" s="480"/>
    </row>
    <row r="49" spans="1:36" x14ac:dyDescent="0.35">
      <c r="A49" s="683"/>
      <c r="B49" s="11" t="s">
        <v>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260640.72</v>
      </c>
      <c r="I49" s="3">
        <v>17221.200260162357</v>
      </c>
      <c r="J49" s="3">
        <v>13813.619949340831</v>
      </c>
      <c r="K49" s="402">
        <v>13037.279999999999</v>
      </c>
      <c r="L49" s="101">
        <v>14338.5</v>
      </c>
      <c r="M49" s="383">
        <f>P57*AF49</f>
        <v>578601.59372696548</v>
      </c>
      <c r="N49" s="383">
        <f>Q57*AG49</f>
        <v>1784684.844080297</v>
      </c>
      <c r="O49" s="79">
        <f t="shared" si="9"/>
        <v>2682337.7580167656</v>
      </c>
      <c r="R49" s="194"/>
      <c r="S49" s="194"/>
      <c r="T49" s="704"/>
      <c r="U49" s="11" t="s">
        <v>9</v>
      </c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95">
        <v>0.41614652837581106</v>
      </c>
      <c r="AG49" s="479">
        <v>0.70970137331515404</v>
      </c>
      <c r="AH49" s="480"/>
    </row>
    <row r="50" spans="1:36" x14ac:dyDescent="0.35">
      <c r="A50" s="683"/>
      <c r="B50" s="12" t="s">
        <v>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780514.81</v>
      </c>
      <c r="I50" s="3">
        <v>79847.230834960938</v>
      </c>
      <c r="J50" s="3">
        <v>256880.89038085938</v>
      </c>
      <c r="K50" s="402">
        <v>737274.66000000015</v>
      </c>
      <c r="L50" s="101">
        <v>780955.26000000013</v>
      </c>
      <c r="M50" s="383">
        <f>P57*AF50</f>
        <v>0</v>
      </c>
      <c r="N50" s="383">
        <f>Q57*AG50</f>
        <v>0</v>
      </c>
      <c r="O50" s="79">
        <f t="shared" si="9"/>
        <v>2635472.8512158208</v>
      </c>
      <c r="R50" s="194"/>
      <c r="S50" s="194"/>
      <c r="T50" s="704"/>
      <c r="U50" s="12" t="s">
        <v>3</v>
      </c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95">
        <v>0</v>
      </c>
      <c r="AG50" s="479">
        <v>0</v>
      </c>
      <c r="AH50" s="480"/>
    </row>
    <row r="51" spans="1:36" x14ac:dyDescent="0.35">
      <c r="A51" s="683"/>
      <c r="B51" s="11" t="s">
        <v>4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26477.55</v>
      </c>
      <c r="I51" s="3">
        <v>10775.869918823242</v>
      </c>
      <c r="J51" s="3">
        <v>87710.270660400405</v>
      </c>
      <c r="K51" s="402">
        <v>45071.26</v>
      </c>
      <c r="L51" s="101">
        <v>53379.29</v>
      </c>
      <c r="M51" s="383">
        <f>P57*AF51</f>
        <v>0</v>
      </c>
      <c r="N51" s="383">
        <f>Q57*AG51</f>
        <v>64488.479727709426</v>
      </c>
      <c r="O51" s="79">
        <f t="shared" si="9"/>
        <v>287902.7203069331</v>
      </c>
      <c r="R51" s="194"/>
      <c r="S51" s="194"/>
      <c r="T51" s="704"/>
      <c r="U51" s="11" t="s">
        <v>4</v>
      </c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95">
        <v>0</v>
      </c>
      <c r="AG51" s="479">
        <v>2.5644618867902855E-2</v>
      </c>
      <c r="AH51" s="480"/>
    </row>
    <row r="52" spans="1:36" x14ac:dyDescent="0.35">
      <c r="A52" s="683"/>
      <c r="B52" s="11" t="s">
        <v>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607.84</v>
      </c>
      <c r="I52" s="3">
        <v>0</v>
      </c>
      <c r="J52" s="3">
        <v>53489.92041015625</v>
      </c>
      <c r="K52" s="402">
        <v>35406.68</v>
      </c>
      <c r="L52" s="101">
        <v>0</v>
      </c>
      <c r="M52" s="383">
        <f>P57*AF52</f>
        <v>0</v>
      </c>
      <c r="N52" s="383">
        <f>Q57*AG52</f>
        <v>0</v>
      </c>
      <c r="O52" s="79">
        <f t="shared" si="9"/>
        <v>89504.44041015624</v>
      </c>
      <c r="R52" s="194"/>
      <c r="S52" s="194"/>
      <c r="T52" s="704"/>
      <c r="U52" s="11" t="s">
        <v>5</v>
      </c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95">
        <v>0</v>
      </c>
      <c r="AG52" s="479">
        <v>0</v>
      </c>
      <c r="AH52" s="480"/>
    </row>
    <row r="53" spans="1:36" x14ac:dyDescent="0.35">
      <c r="A53" s="683"/>
      <c r="B53" s="11" t="s">
        <v>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402">
        <v>0</v>
      </c>
      <c r="L53" s="101">
        <v>0</v>
      </c>
      <c r="M53" s="383">
        <f>P57*AF53</f>
        <v>0</v>
      </c>
      <c r="N53" s="383">
        <f>Q57*AG53</f>
        <v>0</v>
      </c>
      <c r="O53" s="79">
        <f t="shared" si="9"/>
        <v>0</v>
      </c>
      <c r="R53" s="194"/>
      <c r="S53" s="194"/>
      <c r="T53" s="704"/>
      <c r="U53" s="11" t="s">
        <v>6</v>
      </c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95">
        <v>0</v>
      </c>
      <c r="AG53" s="479">
        <v>0</v>
      </c>
      <c r="AH53" s="480"/>
    </row>
    <row r="54" spans="1:36" x14ac:dyDescent="0.35">
      <c r="A54" s="683"/>
      <c r="B54" s="11" t="s">
        <v>7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02">
        <v>0</v>
      </c>
      <c r="L54" s="101">
        <v>0</v>
      </c>
      <c r="M54" s="383">
        <f>P57*AF54</f>
        <v>38588.836804360406</v>
      </c>
      <c r="N54" s="383">
        <f>Q57*AG54</f>
        <v>102925.56323894254</v>
      </c>
      <c r="O54" s="79">
        <f t="shared" si="9"/>
        <v>141514.40004330294</v>
      </c>
      <c r="R54" s="194"/>
      <c r="S54" s="194"/>
      <c r="T54" s="704"/>
      <c r="U54" s="11" t="s">
        <v>7</v>
      </c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95">
        <v>2.7754176006941935E-2</v>
      </c>
      <c r="AG54" s="479">
        <v>4.0929586992462144E-2</v>
      </c>
      <c r="AH54" s="480"/>
    </row>
    <row r="55" spans="1:36" x14ac:dyDescent="0.35">
      <c r="A55" s="683"/>
      <c r="B55" s="11" t="s">
        <v>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140501.32999999999</v>
      </c>
      <c r="I55" s="3">
        <v>0</v>
      </c>
      <c r="J55" s="3">
        <v>5301.9399414062527</v>
      </c>
      <c r="K55" s="402">
        <v>3029.68</v>
      </c>
      <c r="L55" s="101">
        <v>4690.72</v>
      </c>
      <c r="M55" s="383">
        <f>P57*AF55</f>
        <v>53981.413160903641</v>
      </c>
      <c r="N55" s="383">
        <f>Q57*AG55</f>
        <v>198649.79183366345</v>
      </c>
      <c r="O55" s="79">
        <f t="shared" si="9"/>
        <v>406154.87493597332</v>
      </c>
      <c r="R55" s="194"/>
      <c r="S55" s="194"/>
      <c r="T55" s="704"/>
      <c r="U55" s="11" t="s">
        <v>8</v>
      </c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95">
        <v>3.8824949546079061E-2</v>
      </c>
      <c r="AG55" s="479">
        <v>7.8995476731228031E-2</v>
      </c>
      <c r="AH55" s="480"/>
    </row>
    <row r="56" spans="1:36" ht="15" thickBot="1" x14ac:dyDescent="0.4">
      <c r="A56" s="684"/>
      <c r="B56" s="205" t="s">
        <v>42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02">
        <v>0</v>
      </c>
      <c r="L56" s="101">
        <v>0</v>
      </c>
      <c r="M56" s="383">
        <f>P57*AF56</f>
        <v>0</v>
      </c>
      <c r="N56" s="383">
        <f>Q57*AG56</f>
        <v>0</v>
      </c>
      <c r="O56" s="79">
        <f t="shared" si="9"/>
        <v>0</v>
      </c>
      <c r="R56" s="194"/>
      <c r="S56" s="194"/>
      <c r="T56" s="705"/>
      <c r="U56" s="481" t="s">
        <v>42</v>
      </c>
      <c r="V56" s="482"/>
      <c r="W56" s="482"/>
      <c r="X56" s="482"/>
      <c r="Y56" s="482"/>
      <c r="Z56" s="482"/>
      <c r="AA56" s="482"/>
      <c r="AB56" s="483"/>
      <c r="AC56" s="483"/>
      <c r="AD56" s="483"/>
      <c r="AE56" s="483"/>
      <c r="AF56" s="496">
        <v>0</v>
      </c>
      <c r="AG56" s="483">
        <v>0</v>
      </c>
      <c r="AH56" s="484"/>
    </row>
    <row r="57" spans="1:36" ht="21.5" thickBot="1" x14ac:dyDescent="0.55000000000000004">
      <c r="A57" s="81"/>
      <c r="B57" s="206" t="s">
        <v>43</v>
      </c>
      <c r="C57" s="207">
        <f t="shared" ref="C57:N57" si="10">SUM(C46:C56)</f>
        <v>0</v>
      </c>
      <c r="D57" s="207">
        <f t="shared" si="10"/>
        <v>0</v>
      </c>
      <c r="E57" s="207">
        <f t="shared" si="10"/>
        <v>0</v>
      </c>
      <c r="F57" s="207">
        <f t="shared" si="10"/>
        <v>0</v>
      </c>
      <c r="G57" s="207">
        <f t="shared" si="10"/>
        <v>0</v>
      </c>
      <c r="H57" s="207">
        <f t="shared" si="10"/>
        <v>1322770.0500000003</v>
      </c>
      <c r="I57" s="207">
        <f t="shared" si="10"/>
        <v>354853.94975662231</v>
      </c>
      <c r="J57" s="207">
        <f t="shared" si="10"/>
        <v>630165.79161071777</v>
      </c>
      <c r="K57" s="403">
        <f t="shared" si="10"/>
        <v>996429.88000000024</v>
      </c>
      <c r="L57" s="537">
        <f t="shared" si="10"/>
        <v>916416.00000000012</v>
      </c>
      <c r="M57" s="414">
        <f t="shared" si="10"/>
        <v>1390379.48</v>
      </c>
      <c r="N57" s="414">
        <f t="shared" si="10"/>
        <v>2514698.3099999996</v>
      </c>
      <c r="O57" s="82">
        <f t="shared" si="9"/>
        <v>8125713.4613673398</v>
      </c>
      <c r="P57" s="2">
        <f>'FORECAST OVERVIEW'!M11</f>
        <v>1390379.48</v>
      </c>
      <c r="Q57" s="2">
        <f>'FORECAST OVERVIEW'!N11</f>
        <v>2514698.31</v>
      </c>
      <c r="T57" s="81"/>
      <c r="U57" s="485" t="s">
        <v>43</v>
      </c>
      <c r="V57" s="486"/>
      <c r="W57" s="486"/>
      <c r="X57" s="486"/>
      <c r="Y57" s="486"/>
      <c r="Z57" s="486"/>
      <c r="AA57" s="486"/>
      <c r="AB57" s="487"/>
      <c r="AC57" s="487"/>
      <c r="AD57" s="487"/>
      <c r="AE57" s="487"/>
      <c r="AF57" s="487">
        <f>SUM(AF46:AF56)</f>
        <v>1</v>
      </c>
      <c r="AG57" s="487">
        <f>SUM(AG46:AG56)</f>
        <v>1</v>
      </c>
      <c r="AH57" s="488"/>
    </row>
    <row r="58" spans="1:36" ht="21.5" thickBot="1" x14ac:dyDescent="0.55000000000000004">
      <c r="A58" s="81"/>
      <c r="F58" s="80">
        <v>0</v>
      </c>
      <c r="K58" s="404"/>
      <c r="L58" s="538"/>
      <c r="M58" s="415"/>
      <c r="N58" s="415"/>
      <c r="T58" s="81"/>
      <c r="Y58" s="80">
        <v>0</v>
      </c>
      <c r="AH58" s="489"/>
      <c r="AI58" s="490">
        <f>SUM(V57:AG57)</f>
        <v>2</v>
      </c>
      <c r="AJ58" s="490">
        <f>SUM(AH46:AH56)</f>
        <v>0</v>
      </c>
    </row>
    <row r="59" spans="1:36" ht="21.5" thickBot="1" x14ac:dyDescent="0.55000000000000004">
      <c r="A59" s="81"/>
      <c r="B59" s="202" t="s">
        <v>36</v>
      </c>
      <c r="C59" s="203">
        <f>C$3</f>
        <v>44562</v>
      </c>
      <c r="D59" s="203">
        <f t="shared" ref="D59:N59" si="11">D$3</f>
        <v>44593</v>
      </c>
      <c r="E59" s="203">
        <f t="shared" si="11"/>
        <v>44621</v>
      </c>
      <c r="F59" s="203">
        <f t="shared" si="11"/>
        <v>44652</v>
      </c>
      <c r="G59" s="203">
        <f t="shared" si="11"/>
        <v>44682</v>
      </c>
      <c r="H59" s="203">
        <f t="shared" si="11"/>
        <v>44713</v>
      </c>
      <c r="I59" s="203">
        <f t="shared" si="11"/>
        <v>44743</v>
      </c>
      <c r="J59" s="203">
        <f t="shared" si="11"/>
        <v>44774</v>
      </c>
      <c r="K59" s="401">
        <f t="shared" si="11"/>
        <v>44805</v>
      </c>
      <c r="L59" s="536">
        <f t="shared" si="11"/>
        <v>44835</v>
      </c>
      <c r="M59" s="413">
        <f t="shared" si="11"/>
        <v>44866</v>
      </c>
      <c r="N59" s="413">
        <f t="shared" si="11"/>
        <v>44896</v>
      </c>
      <c r="O59" s="204" t="s">
        <v>34</v>
      </c>
      <c r="R59" s="41"/>
      <c r="S59" s="41"/>
      <c r="T59" s="81"/>
      <c r="U59" s="323" t="s">
        <v>36</v>
      </c>
      <c r="V59" s="324" t="s">
        <v>202</v>
      </c>
      <c r="W59" s="324" t="s">
        <v>203</v>
      </c>
      <c r="X59" s="324" t="s">
        <v>204</v>
      </c>
      <c r="Y59" s="80" t="s">
        <v>205</v>
      </c>
      <c r="Z59" s="324" t="s">
        <v>44</v>
      </c>
      <c r="AA59" s="324" t="s">
        <v>206</v>
      </c>
      <c r="AB59" s="324" t="s">
        <v>207</v>
      </c>
      <c r="AC59" s="324" t="s">
        <v>208</v>
      </c>
      <c r="AD59" s="324" t="s">
        <v>209</v>
      </c>
      <c r="AE59" s="324" t="s">
        <v>210</v>
      </c>
      <c r="AF59" s="324" t="s">
        <v>211</v>
      </c>
      <c r="AG59" s="324" t="s">
        <v>212</v>
      </c>
      <c r="AH59" s="475" t="s">
        <v>34</v>
      </c>
    </row>
    <row r="60" spans="1:36" x14ac:dyDescent="0.35">
      <c r="A60" s="688" t="s">
        <v>46</v>
      </c>
      <c r="B60" s="11" t="s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402">
        <v>0</v>
      </c>
      <c r="L60" s="101">
        <v>0</v>
      </c>
      <c r="M60" s="383">
        <f>P71*AF60</f>
        <v>0</v>
      </c>
      <c r="N60" s="383">
        <f>Q71*AG60</f>
        <v>9004.6007571751707</v>
      </c>
      <c r="O60" s="79">
        <f t="shared" ref="O60:O71" si="12">SUM(C60:N60)</f>
        <v>9004.6007571751707</v>
      </c>
      <c r="P60" s="515"/>
      <c r="R60" s="194"/>
      <c r="S60" s="194"/>
      <c r="T60" s="706" t="s">
        <v>46</v>
      </c>
      <c r="U60" s="493" t="s">
        <v>0</v>
      </c>
      <c r="V60" s="477"/>
      <c r="W60" s="477"/>
      <c r="X60" s="477"/>
      <c r="Y60" s="477"/>
      <c r="Z60" s="477"/>
      <c r="AA60" s="477"/>
      <c r="AB60" s="477"/>
      <c r="AC60" s="477"/>
      <c r="AD60" s="477"/>
      <c r="AE60" s="477"/>
      <c r="AF60" s="494">
        <v>0</v>
      </c>
      <c r="AG60" s="477">
        <v>1.6699472568467849E-2</v>
      </c>
      <c r="AH60" s="478"/>
    </row>
    <row r="61" spans="1:36" x14ac:dyDescent="0.35">
      <c r="A61" s="689"/>
      <c r="B61" s="12" t="s">
        <v>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34284.053357145764</v>
      </c>
      <c r="K61" s="402">
        <v>0</v>
      </c>
      <c r="L61" s="101">
        <v>0</v>
      </c>
      <c r="M61" s="383">
        <f>P71*AF61</f>
        <v>0</v>
      </c>
      <c r="N61" s="383">
        <f>Q71*AG61</f>
        <v>121177.16309074043</v>
      </c>
      <c r="O61" s="79">
        <f t="shared" si="12"/>
        <v>155461.2164478862</v>
      </c>
      <c r="R61" s="194"/>
      <c r="S61" s="194"/>
      <c r="T61" s="707"/>
      <c r="U61" s="12" t="s">
        <v>1</v>
      </c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95">
        <v>0</v>
      </c>
      <c r="AG61" s="479">
        <v>0.22472897638977563</v>
      </c>
      <c r="AH61" s="480"/>
    </row>
    <row r="62" spans="1:36" x14ac:dyDescent="0.35">
      <c r="A62" s="689"/>
      <c r="B62" s="11" t="s">
        <v>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02">
        <v>0</v>
      </c>
      <c r="L62" s="101">
        <v>0</v>
      </c>
      <c r="M62" s="383">
        <f>P71*AF62</f>
        <v>0</v>
      </c>
      <c r="N62" s="383">
        <f>Q71*AG62</f>
        <v>0</v>
      </c>
      <c r="O62" s="79">
        <f t="shared" si="12"/>
        <v>0</v>
      </c>
      <c r="R62" s="194"/>
      <c r="S62" s="194"/>
      <c r="T62" s="707"/>
      <c r="U62" s="11" t="s">
        <v>2</v>
      </c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95">
        <v>0</v>
      </c>
      <c r="AG62" s="479">
        <v>0</v>
      </c>
      <c r="AH62" s="480"/>
    </row>
    <row r="63" spans="1:36" x14ac:dyDescent="0.35">
      <c r="A63" s="689"/>
      <c r="B63" s="11" t="s">
        <v>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86197.806506135501</v>
      </c>
      <c r="K63" s="402">
        <v>0</v>
      </c>
      <c r="L63" s="101">
        <v>0</v>
      </c>
      <c r="M63" s="383">
        <f>P71*AF63</f>
        <v>0</v>
      </c>
      <c r="N63" s="383">
        <f>Q71*AG63</f>
        <v>110124.88620019727</v>
      </c>
      <c r="O63" s="79">
        <f t="shared" si="12"/>
        <v>196322.69270633277</v>
      </c>
      <c r="R63" s="194"/>
      <c r="S63" s="194"/>
      <c r="T63" s="707"/>
      <c r="U63" s="11" t="s">
        <v>9</v>
      </c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95">
        <v>0</v>
      </c>
      <c r="AG63" s="479">
        <v>0.20423198826893449</v>
      </c>
      <c r="AH63" s="480"/>
    </row>
    <row r="64" spans="1:36" x14ac:dyDescent="0.35">
      <c r="A64" s="689"/>
      <c r="B64" s="12" t="s">
        <v>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40167.29</v>
      </c>
      <c r="I64" s="3">
        <v>0</v>
      </c>
      <c r="J64" s="3">
        <v>44731.12109375</v>
      </c>
      <c r="K64" s="402">
        <v>0</v>
      </c>
      <c r="L64" s="101">
        <v>0</v>
      </c>
      <c r="M64" s="383">
        <f>P71*AF64</f>
        <v>0</v>
      </c>
      <c r="N64" s="383">
        <f>Q71*AG64</f>
        <v>0</v>
      </c>
      <c r="O64" s="79">
        <f t="shared" si="12"/>
        <v>84898.411093750008</v>
      </c>
      <c r="R64" s="194"/>
      <c r="S64" s="194"/>
      <c r="T64" s="707"/>
      <c r="U64" s="12" t="s">
        <v>3</v>
      </c>
      <c r="V64" s="479"/>
      <c r="W64" s="479"/>
      <c r="X64" s="479"/>
      <c r="Y64" s="479"/>
      <c r="Z64" s="479"/>
      <c r="AA64" s="479"/>
      <c r="AB64" s="479"/>
      <c r="AC64" s="479"/>
      <c r="AD64" s="479"/>
      <c r="AE64" s="479"/>
      <c r="AF64" s="495">
        <v>0</v>
      </c>
      <c r="AG64" s="479">
        <v>0</v>
      </c>
      <c r="AH64" s="480"/>
    </row>
    <row r="65" spans="1:36" x14ac:dyDescent="0.35">
      <c r="A65" s="689"/>
      <c r="B65" s="11" t="s">
        <v>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2062.799926757818</v>
      </c>
      <c r="K65" s="402">
        <v>0</v>
      </c>
      <c r="L65" s="101">
        <v>0</v>
      </c>
      <c r="M65" s="383">
        <f>P71*AF65</f>
        <v>479996.88329280069</v>
      </c>
      <c r="N65" s="383">
        <f>Q71*AG65</f>
        <v>65697.201651164563</v>
      </c>
      <c r="O65" s="79">
        <f t="shared" si="12"/>
        <v>547756.88487072312</v>
      </c>
      <c r="R65" s="194"/>
      <c r="S65" s="194"/>
      <c r="T65" s="707"/>
      <c r="U65" s="11" t="s">
        <v>4</v>
      </c>
      <c r="V65" s="479"/>
      <c r="W65" s="479"/>
      <c r="X65" s="479"/>
      <c r="Y65" s="479"/>
      <c r="Z65" s="479"/>
      <c r="AA65" s="479"/>
      <c r="AB65" s="479"/>
      <c r="AC65" s="479"/>
      <c r="AD65" s="479"/>
      <c r="AE65" s="479"/>
      <c r="AF65" s="495">
        <v>0.82369192804263081</v>
      </c>
      <c r="AG65" s="479">
        <v>0.12183867407164166</v>
      </c>
      <c r="AH65" s="480"/>
    </row>
    <row r="66" spans="1:36" x14ac:dyDescent="0.35">
      <c r="A66" s="689"/>
      <c r="B66" s="11" t="s">
        <v>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402">
        <v>0</v>
      </c>
      <c r="L66" s="101">
        <v>0</v>
      </c>
      <c r="M66" s="383">
        <f>P71*AF66</f>
        <v>0</v>
      </c>
      <c r="N66" s="383">
        <f>Q71*AG66</f>
        <v>14779.506197126357</v>
      </c>
      <c r="O66" s="79">
        <f t="shared" si="12"/>
        <v>14779.506197126357</v>
      </c>
      <c r="R66" s="194"/>
      <c r="S66" s="194"/>
      <c r="T66" s="707"/>
      <c r="U66" s="11" t="s">
        <v>5</v>
      </c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95">
        <v>0</v>
      </c>
      <c r="AG66" s="479">
        <v>2.7409317189076444E-2</v>
      </c>
      <c r="AH66" s="480"/>
    </row>
    <row r="67" spans="1:36" x14ac:dyDescent="0.35">
      <c r="A67" s="689"/>
      <c r="B67" s="11" t="s">
        <v>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02">
        <v>0</v>
      </c>
      <c r="L67" s="101">
        <v>0</v>
      </c>
      <c r="M67" s="383">
        <f>P71*AF67</f>
        <v>0</v>
      </c>
      <c r="N67" s="383">
        <f>Q71*AG67</f>
        <v>0</v>
      </c>
      <c r="O67" s="79">
        <f t="shared" si="12"/>
        <v>0</v>
      </c>
      <c r="R67" s="194"/>
      <c r="S67" s="194"/>
      <c r="T67" s="707"/>
      <c r="U67" s="11" t="s">
        <v>6</v>
      </c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95">
        <v>0</v>
      </c>
      <c r="AG67" s="479">
        <v>0</v>
      </c>
      <c r="AH67" s="480"/>
    </row>
    <row r="68" spans="1:36" x14ac:dyDescent="0.35">
      <c r="A68" s="689"/>
      <c r="B68" s="11" t="s">
        <v>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402">
        <v>0</v>
      </c>
      <c r="L68" s="101">
        <v>0</v>
      </c>
      <c r="M68" s="383">
        <f>P71*AF68</f>
        <v>0</v>
      </c>
      <c r="N68" s="383">
        <f>Q71*AG68</f>
        <v>0</v>
      </c>
      <c r="O68" s="79">
        <f t="shared" si="12"/>
        <v>0</v>
      </c>
      <c r="R68" s="194"/>
      <c r="S68" s="194"/>
      <c r="T68" s="707"/>
      <c r="U68" s="11" t="s">
        <v>7</v>
      </c>
      <c r="V68" s="479"/>
      <c r="W68" s="479"/>
      <c r="X68" s="479"/>
      <c r="Y68" s="479"/>
      <c r="Z68" s="479"/>
      <c r="AA68" s="479"/>
      <c r="AB68" s="479"/>
      <c r="AC68" s="479"/>
      <c r="AD68" s="479"/>
      <c r="AE68" s="479"/>
      <c r="AF68" s="495">
        <v>0</v>
      </c>
      <c r="AG68" s="479">
        <v>0</v>
      </c>
      <c r="AH68" s="480"/>
    </row>
    <row r="69" spans="1:36" x14ac:dyDescent="0.35">
      <c r="A69" s="689"/>
      <c r="B69" s="11" t="s">
        <v>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02">
        <v>0</v>
      </c>
      <c r="L69" s="101">
        <v>0</v>
      </c>
      <c r="M69" s="383">
        <f>P71*AF69</f>
        <v>102741.47670719931</v>
      </c>
      <c r="N69" s="383">
        <f>Q71*AG69</f>
        <v>218431.32210359629</v>
      </c>
      <c r="O69" s="79">
        <f t="shared" si="12"/>
        <v>321172.79881079559</v>
      </c>
      <c r="R69" s="194"/>
      <c r="S69" s="194"/>
      <c r="T69" s="707"/>
      <c r="U69" s="11" t="s">
        <v>8</v>
      </c>
      <c r="V69" s="479"/>
      <c r="W69" s="479"/>
      <c r="X69" s="479"/>
      <c r="Y69" s="479"/>
      <c r="Z69" s="479"/>
      <c r="AA69" s="479"/>
      <c r="AB69" s="479"/>
      <c r="AC69" s="479"/>
      <c r="AD69" s="479"/>
      <c r="AE69" s="479"/>
      <c r="AF69" s="495">
        <v>0.17630807195736919</v>
      </c>
      <c r="AG69" s="479">
        <v>0.40509157151210401</v>
      </c>
      <c r="AH69" s="480"/>
    </row>
    <row r="70" spans="1:36" ht="15" thickBot="1" x14ac:dyDescent="0.4">
      <c r="A70" s="690"/>
      <c r="B70" s="205" t="s">
        <v>42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02">
        <v>0</v>
      </c>
      <c r="L70" s="101">
        <v>0</v>
      </c>
      <c r="M70" s="383">
        <f>P71*AF70</f>
        <v>0</v>
      </c>
      <c r="N70" s="383">
        <f>Q71*AG70</f>
        <v>0</v>
      </c>
      <c r="O70" s="79">
        <f t="shared" si="12"/>
        <v>0</v>
      </c>
      <c r="R70" s="194"/>
      <c r="S70" s="194"/>
      <c r="T70" s="708"/>
      <c r="U70" s="481" t="s">
        <v>42</v>
      </c>
      <c r="V70" s="482"/>
      <c r="W70" s="482"/>
      <c r="X70" s="482"/>
      <c r="Y70" s="482"/>
      <c r="Z70" s="482"/>
      <c r="AA70" s="482"/>
      <c r="AB70" s="483"/>
      <c r="AC70" s="483"/>
      <c r="AD70" s="483"/>
      <c r="AE70" s="483"/>
      <c r="AF70" s="496">
        <v>0</v>
      </c>
      <c r="AG70" s="483">
        <v>0</v>
      </c>
      <c r="AH70" s="484"/>
    </row>
    <row r="71" spans="1:36" ht="21.5" thickBot="1" x14ac:dyDescent="0.55000000000000004">
      <c r="A71" s="81"/>
      <c r="B71" s="206" t="s">
        <v>43</v>
      </c>
      <c r="C71" s="207">
        <f t="shared" ref="C71:N71" si="13">SUM(C60:C70)</f>
        <v>0</v>
      </c>
      <c r="D71" s="207">
        <f t="shared" si="13"/>
        <v>0</v>
      </c>
      <c r="E71" s="207">
        <f t="shared" si="13"/>
        <v>0</v>
      </c>
      <c r="F71" s="207">
        <f t="shared" si="13"/>
        <v>0</v>
      </c>
      <c r="G71" s="207">
        <f t="shared" si="13"/>
        <v>0</v>
      </c>
      <c r="H71" s="207">
        <f t="shared" si="13"/>
        <v>40167.29</v>
      </c>
      <c r="I71" s="207">
        <f t="shared" si="13"/>
        <v>0</v>
      </c>
      <c r="J71" s="207">
        <f t="shared" si="13"/>
        <v>167275.78088378906</v>
      </c>
      <c r="K71" s="403">
        <f t="shared" si="13"/>
        <v>0</v>
      </c>
      <c r="L71" s="537">
        <f t="shared" si="13"/>
        <v>0</v>
      </c>
      <c r="M71" s="414">
        <f t="shared" si="13"/>
        <v>582738.36</v>
      </c>
      <c r="N71" s="414">
        <f t="shared" si="13"/>
        <v>539214.68000000005</v>
      </c>
      <c r="O71" s="82">
        <f t="shared" si="12"/>
        <v>1329396.1108837891</v>
      </c>
      <c r="P71" s="2">
        <f>'FORECAST OVERVIEW'!M12</f>
        <v>582738.36</v>
      </c>
      <c r="Q71" s="2">
        <f>'FORECAST OVERVIEW'!N12</f>
        <v>539214.68000000005</v>
      </c>
      <c r="T71" s="81"/>
      <c r="U71" s="485" t="s">
        <v>43</v>
      </c>
      <c r="V71" s="486"/>
      <c r="W71" s="486"/>
      <c r="X71" s="486"/>
      <c r="Y71" s="486"/>
      <c r="Z71" s="486"/>
      <c r="AA71" s="486"/>
      <c r="AB71" s="487"/>
      <c r="AC71" s="487"/>
      <c r="AD71" s="487"/>
      <c r="AE71" s="487"/>
      <c r="AF71" s="487">
        <f>SUM(AF60:AF70)</f>
        <v>1</v>
      </c>
      <c r="AG71" s="487">
        <f>SUM(AG60:AG70)</f>
        <v>1</v>
      </c>
      <c r="AH71" s="488"/>
    </row>
    <row r="72" spans="1:36" ht="21.5" thickBot="1" x14ac:dyDescent="0.55000000000000004">
      <c r="A72" s="81"/>
      <c r="F72" s="80">
        <v>0</v>
      </c>
      <c r="K72" s="404"/>
      <c r="L72" s="538"/>
      <c r="M72" s="415"/>
      <c r="N72" s="415"/>
      <c r="T72" s="81"/>
      <c r="Y72" s="80">
        <v>0</v>
      </c>
      <c r="AH72" s="489"/>
      <c r="AI72" s="490">
        <f>SUM(V71:AG71)</f>
        <v>2</v>
      </c>
      <c r="AJ72" s="490">
        <f>SUM(AH60:AH70)</f>
        <v>0</v>
      </c>
    </row>
    <row r="73" spans="1:36" ht="21.5" thickBot="1" x14ac:dyDescent="0.55000000000000004">
      <c r="A73" s="81"/>
      <c r="B73" s="202" t="s">
        <v>36</v>
      </c>
      <c r="C73" s="203">
        <f>C$3</f>
        <v>44562</v>
      </c>
      <c r="D73" s="203">
        <f t="shared" ref="D73:N73" si="14">D$3</f>
        <v>44593</v>
      </c>
      <c r="E73" s="203">
        <f t="shared" si="14"/>
        <v>44621</v>
      </c>
      <c r="F73" s="203">
        <f t="shared" si="14"/>
        <v>44652</v>
      </c>
      <c r="G73" s="203">
        <f t="shared" si="14"/>
        <v>44682</v>
      </c>
      <c r="H73" s="203">
        <f t="shared" si="14"/>
        <v>44713</v>
      </c>
      <c r="I73" s="203">
        <f t="shared" si="14"/>
        <v>44743</v>
      </c>
      <c r="J73" s="203">
        <f t="shared" si="14"/>
        <v>44774</v>
      </c>
      <c r="K73" s="401">
        <f t="shared" si="14"/>
        <v>44805</v>
      </c>
      <c r="L73" s="536">
        <f t="shared" si="14"/>
        <v>44835</v>
      </c>
      <c r="M73" s="413">
        <f t="shared" si="14"/>
        <v>44866</v>
      </c>
      <c r="N73" s="413">
        <f t="shared" si="14"/>
        <v>44896</v>
      </c>
      <c r="O73" s="204" t="s">
        <v>34</v>
      </c>
      <c r="R73" s="41"/>
      <c r="S73" s="41"/>
      <c r="T73" s="81"/>
      <c r="U73" s="323" t="s">
        <v>36</v>
      </c>
      <c r="V73" s="324" t="s">
        <v>202</v>
      </c>
      <c r="W73" s="324" t="s">
        <v>203</v>
      </c>
      <c r="X73" s="324" t="s">
        <v>204</v>
      </c>
      <c r="Y73" s="80" t="s">
        <v>205</v>
      </c>
      <c r="Z73" s="324" t="s">
        <v>44</v>
      </c>
      <c r="AA73" s="324" t="s">
        <v>206</v>
      </c>
      <c r="AB73" s="324" t="s">
        <v>207</v>
      </c>
      <c r="AC73" s="324" t="s">
        <v>208</v>
      </c>
      <c r="AD73" s="324" t="s">
        <v>209</v>
      </c>
      <c r="AE73" s="324" t="s">
        <v>210</v>
      </c>
      <c r="AF73" s="324" t="s">
        <v>211</v>
      </c>
      <c r="AG73" s="324" t="s">
        <v>212</v>
      </c>
      <c r="AH73" s="475" t="s">
        <v>34</v>
      </c>
    </row>
    <row r="74" spans="1:36" ht="15" customHeight="1" x14ac:dyDescent="0.35">
      <c r="A74" s="688" t="s">
        <v>177</v>
      </c>
      <c r="B74" s="11" t="s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402">
        <v>0</v>
      </c>
      <c r="L74" s="101">
        <v>0</v>
      </c>
      <c r="M74" s="383">
        <f>P85*AF74</f>
        <v>0</v>
      </c>
      <c r="N74" s="383">
        <f>Q85*AG74</f>
        <v>0</v>
      </c>
      <c r="O74" s="79">
        <f t="shared" ref="O74:O85" si="15">SUM(C74:N74)</f>
        <v>0</v>
      </c>
      <c r="P74" s="515"/>
      <c r="R74" s="194"/>
      <c r="S74" s="194"/>
      <c r="T74" s="709" t="s">
        <v>270</v>
      </c>
      <c r="U74" s="493" t="s">
        <v>0</v>
      </c>
      <c r="V74" s="477"/>
      <c r="W74" s="477"/>
      <c r="X74" s="477"/>
      <c r="Y74" s="477"/>
      <c r="Z74" s="477"/>
      <c r="AA74" s="477"/>
      <c r="AB74" s="477"/>
      <c r="AC74" s="477"/>
      <c r="AD74" s="477"/>
      <c r="AE74" s="477"/>
      <c r="AF74" s="477">
        <v>0</v>
      </c>
      <c r="AG74" s="477">
        <v>0</v>
      </c>
      <c r="AH74" s="478"/>
    </row>
    <row r="75" spans="1:36" x14ac:dyDescent="0.35">
      <c r="A75" s="689"/>
      <c r="B75" s="12" t="s">
        <v>1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402">
        <v>0</v>
      </c>
      <c r="L75" s="101">
        <v>0</v>
      </c>
      <c r="M75" s="383">
        <f>P85*AF75</f>
        <v>0</v>
      </c>
      <c r="N75" s="383">
        <f>Q85*AG75</f>
        <v>0</v>
      </c>
      <c r="O75" s="79">
        <f t="shared" si="15"/>
        <v>0</v>
      </c>
      <c r="R75" s="194"/>
      <c r="S75" s="194"/>
      <c r="T75" s="710"/>
      <c r="U75" s="12" t="s">
        <v>1</v>
      </c>
      <c r="V75" s="479"/>
      <c r="W75" s="479"/>
      <c r="X75" s="479"/>
      <c r="Y75" s="479"/>
      <c r="Z75" s="479"/>
      <c r="AA75" s="479"/>
      <c r="AB75" s="479"/>
      <c r="AC75" s="479"/>
      <c r="AD75" s="479"/>
      <c r="AE75" s="479"/>
      <c r="AF75" s="479">
        <v>0</v>
      </c>
      <c r="AG75" s="479">
        <v>0</v>
      </c>
      <c r="AH75" s="480"/>
    </row>
    <row r="76" spans="1:36" x14ac:dyDescent="0.35">
      <c r="A76" s="689"/>
      <c r="B76" s="11" t="s">
        <v>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402">
        <v>0</v>
      </c>
      <c r="L76" s="101">
        <v>0</v>
      </c>
      <c r="M76" s="383">
        <f>P85*AF76</f>
        <v>0</v>
      </c>
      <c r="N76" s="383">
        <f>Q85*AG76</f>
        <v>0</v>
      </c>
      <c r="O76" s="79">
        <f t="shared" si="15"/>
        <v>0</v>
      </c>
      <c r="R76" s="194"/>
      <c r="S76" s="194"/>
      <c r="T76" s="710"/>
      <c r="U76" s="11" t="s">
        <v>2</v>
      </c>
      <c r="V76" s="479"/>
      <c r="W76" s="479"/>
      <c r="X76" s="479"/>
      <c r="Y76" s="479"/>
      <c r="Z76" s="479"/>
      <c r="AA76" s="479"/>
      <c r="AB76" s="479"/>
      <c r="AC76" s="479"/>
      <c r="AD76" s="479"/>
      <c r="AE76" s="479"/>
      <c r="AF76" s="479">
        <v>0</v>
      </c>
      <c r="AG76" s="479">
        <v>0</v>
      </c>
      <c r="AH76" s="480"/>
    </row>
    <row r="77" spans="1:36" x14ac:dyDescent="0.35">
      <c r="A77" s="689"/>
      <c r="B77" s="11" t="s">
        <v>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02">
        <v>0</v>
      </c>
      <c r="L77" s="101">
        <v>0</v>
      </c>
      <c r="M77" s="383">
        <f>P85*AF77</f>
        <v>0</v>
      </c>
      <c r="N77" s="383">
        <f>Q85*AG77</f>
        <v>0</v>
      </c>
      <c r="O77" s="79">
        <f t="shared" si="15"/>
        <v>0</v>
      </c>
      <c r="R77" s="194"/>
      <c r="S77" s="194"/>
      <c r="T77" s="710"/>
      <c r="U77" s="11" t="s">
        <v>9</v>
      </c>
      <c r="V77" s="479"/>
      <c r="W77" s="479"/>
      <c r="X77" s="479"/>
      <c r="Y77" s="479"/>
      <c r="Z77" s="479"/>
      <c r="AA77" s="479"/>
      <c r="AB77" s="479"/>
      <c r="AC77" s="479"/>
      <c r="AD77" s="479"/>
      <c r="AE77" s="479"/>
      <c r="AF77" s="479">
        <v>0</v>
      </c>
      <c r="AG77" s="479">
        <v>0</v>
      </c>
      <c r="AH77" s="480"/>
    </row>
    <row r="78" spans="1:36" x14ac:dyDescent="0.35">
      <c r="A78" s="689"/>
      <c r="B78" s="12" t="s">
        <v>3</v>
      </c>
      <c r="C78" s="3">
        <v>0</v>
      </c>
      <c r="D78" s="3">
        <v>625408.78</v>
      </c>
      <c r="E78" s="3">
        <v>1063.4300000000003</v>
      </c>
      <c r="F78" s="3">
        <v>13600.71</v>
      </c>
      <c r="G78" s="3">
        <v>-2518.650000000001</v>
      </c>
      <c r="H78" s="3">
        <v>-783.58</v>
      </c>
      <c r="I78" s="3">
        <v>11082.060227050713</v>
      </c>
      <c r="J78" s="3">
        <v>-10914.149857177708</v>
      </c>
      <c r="K78" s="402">
        <v>-14384.289999999943</v>
      </c>
      <c r="L78" s="101">
        <v>-895.52000000000021</v>
      </c>
      <c r="M78" s="383">
        <f>P85*AF78</f>
        <v>19259.233389991961</v>
      </c>
      <c r="N78" s="383">
        <f>Q85*AG78</f>
        <v>22031.558714489882</v>
      </c>
      <c r="O78" s="79">
        <f t="shared" si="15"/>
        <v>662949.58247435489</v>
      </c>
      <c r="R78" s="194"/>
      <c r="S78" s="194"/>
      <c r="T78" s="710"/>
      <c r="U78" s="12" t="s">
        <v>3</v>
      </c>
      <c r="V78" s="479"/>
      <c r="W78" s="479"/>
      <c r="X78" s="479"/>
      <c r="Y78" s="479"/>
      <c r="Z78" s="479"/>
      <c r="AA78" s="479"/>
      <c r="AB78" s="479"/>
      <c r="AC78" s="479"/>
      <c r="AD78" s="479"/>
      <c r="AE78" s="479"/>
      <c r="AF78" s="479">
        <v>1</v>
      </c>
      <c r="AG78" s="479">
        <v>1</v>
      </c>
      <c r="AH78" s="480"/>
    </row>
    <row r="79" spans="1:36" x14ac:dyDescent="0.35">
      <c r="A79" s="689"/>
      <c r="B79" s="11" t="s">
        <v>4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402">
        <v>0</v>
      </c>
      <c r="L79" s="101">
        <v>0</v>
      </c>
      <c r="M79" s="383">
        <f>P85*AF79</f>
        <v>0</v>
      </c>
      <c r="N79" s="383">
        <f>Q85*AG79</f>
        <v>0</v>
      </c>
      <c r="O79" s="79">
        <f t="shared" si="15"/>
        <v>0</v>
      </c>
      <c r="R79" s="194"/>
      <c r="S79" s="194"/>
      <c r="T79" s="710"/>
      <c r="U79" s="11" t="s">
        <v>4</v>
      </c>
      <c r="V79" s="479"/>
      <c r="W79" s="479"/>
      <c r="X79" s="479"/>
      <c r="Y79" s="479"/>
      <c r="Z79" s="479"/>
      <c r="AA79" s="479"/>
      <c r="AB79" s="479"/>
      <c r="AC79" s="479"/>
      <c r="AD79" s="479"/>
      <c r="AE79" s="479"/>
      <c r="AF79" s="479">
        <v>0</v>
      </c>
      <c r="AG79" s="479">
        <v>0</v>
      </c>
      <c r="AH79" s="480"/>
    </row>
    <row r="80" spans="1:36" x14ac:dyDescent="0.35">
      <c r="A80" s="689"/>
      <c r="B80" s="11" t="s">
        <v>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02">
        <v>0</v>
      </c>
      <c r="L80" s="101">
        <v>0</v>
      </c>
      <c r="M80" s="383">
        <f>P85*AF80</f>
        <v>0</v>
      </c>
      <c r="N80" s="383">
        <f>Q85*AG80</f>
        <v>0</v>
      </c>
      <c r="O80" s="79">
        <f t="shared" si="15"/>
        <v>0</v>
      </c>
      <c r="R80" s="194"/>
      <c r="S80" s="194"/>
      <c r="T80" s="710"/>
      <c r="U80" s="11" t="s">
        <v>5</v>
      </c>
      <c r="V80" s="479"/>
      <c r="W80" s="479"/>
      <c r="X80" s="479"/>
      <c r="Y80" s="479"/>
      <c r="Z80" s="479"/>
      <c r="AA80" s="479"/>
      <c r="AB80" s="479"/>
      <c r="AC80" s="479"/>
      <c r="AD80" s="479"/>
      <c r="AE80" s="479"/>
      <c r="AF80" s="479">
        <v>0</v>
      </c>
      <c r="AG80" s="479">
        <v>0</v>
      </c>
      <c r="AH80" s="480"/>
    </row>
    <row r="81" spans="1:36" x14ac:dyDescent="0.35">
      <c r="A81" s="689"/>
      <c r="B81" s="11" t="s">
        <v>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402">
        <v>0</v>
      </c>
      <c r="L81" s="101">
        <v>0</v>
      </c>
      <c r="M81" s="383">
        <f>P85*AF81</f>
        <v>0</v>
      </c>
      <c r="N81" s="383">
        <f>Q85*AG81</f>
        <v>0</v>
      </c>
      <c r="O81" s="79">
        <f t="shared" si="15"/>
        <v>0</v>
      </c>
      <c r="R81" s="194"/>
      <c r="S81" s="194"/>
      <c r="T81" s="710"/>
      <c r="U81" s="11" t="s">
        <v>6</v>
      </c>
      <c r="V81" s="479"/>
      <c r="W81" s="479"/>
      <c r="X81" s="479"/>
      <c r="Y81" s="479"/>
      <c r="Z81" s="479"/>
      <c r="AA81" s="479"/>
      <c r="AB81" s="479"/>
      <c r="AC81" s="479"/>
      <c r="AD81" s="479"/>
      <c r="AE81" s="479"/>
      <c r="AF81" s="479">
        <v>0</v>
      </c>
      <c r="AG81" s="479">
        <v>0</v>
      </c>
      <c r="AH81" s="480"/>
    </row>
    <row r="82" spans="1:36" x14ac:dyDescent="0.35">
      <c r="A82" s="689"/>
      <c r="B82" s="11" t="s">
        <v>7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402">
        <v>0</v>
      </c>
      <c r="L82" s="101">
        <v>0</v>
      </c>
      <c r="M82" s="383">
        <f>P85*AF82</f>
        <v>0</v>
      </c>
      <c r="N82" s="383">
        <f>Q85*AG82</f>
        <v>0</v>
      </c>
      <c r="O82" s="79">
        <f t="shared" si="15"/>
        <v>0</v>
      </c>
      <c r="R82" s="194"/>
      <c r="S82" s="194"/>
      <c r="T82" s="710"/>
      <c r="U82" s="11" t="s">
        <v>7</v>
      </c>
      <c r="V82" s="479"/>
      <c r="W82" s="479"/>
      <c r="X82" s="479"/>
      <c r="Y82" s="479"/>
      <c r="Z82" s="479"/>
      <c r="AA82" s="479"/>
      <c r="AB82" s="479"/>
      <c r="AC82" s="479"/>
      <c r="AD82" s="479"/>
      <c r="AE82" s="479"/>
      <c r="AF82" s="479">
        <v>0</v>
      </c>
      <c r="AG82" s="479">
        <v>0</v>
      </c>
      <c r="AH82" s="480"/>
    </row>
    <row r="83" spans="1:36" x14ac:dyDescent="0.35">
      <c r="A83" s="689"/>
      <c r="B83" s="11" t="s">
        <v>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02">
        <v>0</v>
      </c>
      <c r="L83" s="101">
        <v>0</v>
      </c>
      <c r="M83" s="383">
        <f>P85*AF83</f>
        <v>0</v>
      </c>
      <c r="N83" s="383">
        <f>Q85*AG83</f>
        <v>0</v>
      </c>
      <c r="O83" s="79">
        <f t="shared" si="15"/>
        <v>0</v>
      </c>
      <c r="R83" s="194"/>
      <c r="S83" s="194"/>
      <c r="T83" s="710"/>
      <c r="U83" s="11" t="s">
        <v>8</v>
      </c>
      <c r="V83" s="479"/>
      <c r="W83" s="479"/>
      <c r="X83" s="479"/>
      <c r="Y83" s="479"/>
      <c r="Z83" s="479"/>
      <c r="AA83" s="479"/>
      <c r="AB83" s="479"/>
      <c r="AC83" s="479"/>
      <c r="AD83" s="479"/>
      <c r="AE83" s="479"/>
      <c r="AF83" s="479">
        <v>0</v>
      </c>
      <c r="AG83" s="479">
        <v>0</v>
      </c>
      <c r="AH83" s="480"/>
    </row>
    <row r="84" spans="1:36" ht="15" thickBot="1" x14ac:dyDescent="0.4">
      <c r="A84" s="690"/>
      <c r="B84" s="205" t="s">
        <v>42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02">
        <v>0</v>
      </c>
      <c r="L84" s="101">
        <v>0</v>
      </c>
      <c r="M84" s="383">
        <f>P85*AF84</f>
        <v>0</v>
      </c>
      <c r="N84" s="383">
        <f>Q85*AG84</f>
        <v>0</v>
      </c>
      <c r="O84" s="79">
        <f t="shared" si="15"/>
        <v>0</v>
      </c>
      <c r="R84" s="194"/>
      <c r="S84" s="194"/>
      <c r="T84" s="711"/>
      <c r="U84" s="481" t="s">
        <v>42</v>
      </c>
      <c r="V84" s="482"/>
      <c r="W84" s="482"/>
      <c r="X84" s="482"/>
      <c r="Y84" s="482"/>
      <c r="Z84" s="482"/>
      <c r="AA84" s="482"/>
      <c r="AB84" s="483"/>
      <c r="AC84" s="483"/>
      <c r="AD84" s="483"/>
      <c r="AE84" s="483"/>
      <c r="AF84" s="483">
        <v>0</v>
      </c>
      <c r="AG84" s="483">
        <v>0</v>
      </c>
      <c r="AH84" s="484"/>
    </row>
    <row r="85" spans="1:36" ht="21.5" thickBot="1" x14ac:dyDescent="0.55000000000000004">
      <c r="A85" s="81"/>
      <c r="B85" s="206" t="s">
        <v>43</v>
      </c>
      <c r="C85" s="207">
        <f t="shared" ref="C85:N85" si="16">SUM(C74:C84)</f>
        <v>0</v>
      </c>
      <c r="D85" s="207">
        <f t="shared" si="16"/>
        <v>625408.78</v>
      </c>
      <c r="E85" s="207">
        <f t="shared" si="16"/>
        <v>1063.4300000000003</v>
      </c>
      <c r="F85" s="207">
        <f t="shared" si="16"/>
        <v>13600.71</v>
      </c>
      <c r="G85" s="207">
        <f t="shared" si="16"/>
        <v>-2518.650000000001</v>
      </c>
      <c r="H85" s="207">
        <f t="shared" si="16"/>
        <v>-783.58</v>
      </c>
      <c r="I85" s="207">
        <f t="shared" si="16"/>
        <v>11082.060227050713</v>
      </c>
      <c r="J85" s="207">
        <f t="shared" si="16"/>
        <v>-10914.149857177708</v>
      </c>
      <c r="K85" s="403">
        <f t="shared" si="16"/>
        <v>-14384.289999999943</v>
      </c>
      <c r="L85" s="537">
        <f t="shared" si="16"/>
        <v>-895.52000000000021</v>
      </c>
      <c r="M85" s="414">
        <f t="shared" si="16"/>
        <v>19259.233389991961</v>
      </c>
      <c r="N85" s="414">
        <f t="shared" si="16"/>
        <v>22031.558714489882</v>
      </c>
      <c r="O85" s="82">
        <f t="shared" si="15"/>
        <v>662949.58247435489</v>
      </c>
      <c r="P85" s="2">
        <f>'FORECAST OVERVIEW'!M13</f>
        <v>19259.233389991961</v>
      </c>
      <c r="Q85" s="2">
        <f>'FORECAST OVERVIEW'!N13</f>
        <v>22031.558714489882</v>
      </c>
      <c r="T85" s="81"/>
      <c r="U85" s="485" t="s">
        <v>43</v>
      </c>
      <c r="V85" s="486"/>
      <c r="W85" s="486"/>
      <c r="X85" s="486"/>
      <c r="Y85" s="486"/>
      <c r="Z85" s="486"/>
      <c r="AA85" s="486"/>
      <c r="AB85" s="487"/>
      <c r="AC85" s="487"/>
      <c r="AD85" s="487"/>
      <c r="AE85" s="487"/>
      <c r="AF85" s="487">
        <f>SUM(AF74:AF84)</f>
        <v>1</v>
      </c>
      <c r="AG85" s="487">
        <f>SUM(AG74:AG84)</f>
        <v>1</v>
      </c>
      <c r="AH85" s="488"/>
    </row>
    <row r="86" spans="1:36" ht="21.5" thickBot="1" x14ac:dyDescent="0.55000000000000004">
      <c r="A86" s="81"/>
      <c r="F86" s="80">
        <v>0</v>
      </c>
      <c r="K86" s="404"/>
      <c r="L86" s="538"/>
      <c r="M86" s="415"/>
      <c r="N86" s="415"/>
      <c r="T86" s="81"/>
      <c r="Y86" s="80">
        <v>0</v>
      </c>
      <c r="AH86" s="489"/>
      <c r="AI86" s="490">
        <f>SUM(V85:AG85)</f>
        <v>2</v>
      </c>
      <c r="AJ86" s="490">
        <f>SUM(AH74:AH84)</f>
        <v>0</v>
      </c>
    </row>
    <row r="87" spans="1:36" ht="21.5" thickBot="1" x14ac:dyDescent="0.55000000000000004">
      <c r="A87" s="81"/>
      <c r="B87" s="202" t="s">
        <v>36</v>
      </c>
      <c r="C87" s="203">
        <f>C$3</f>
        <v>44562</v>
      </c>
      <c r="D87" s="203">
        <f t="shared" ref="D87:N87" si="17">D$3</f>
        <v>44593</v>
      </c>
      <c r="E87" s="203">
        <f t="shared" si="17"/>
        <v>44621</v>
      </c>
      <c r="F87" s="203">
        <f t="shared" si="17"/>
        <v>44652</v>
      </c>
      <c r="G87" s="203">
        <f t="shared" si="17"/>
        <v>44682</v>
      </c>
      <c r="H87" s="203">
        <f t="shared" si="17"/>
        <v>44713</v>
      </c>
      <c r="I87" s="203">
        <f t="shared" si="17"/>
        <v>44743</v>
      </c>
      <c r="J87" s="203">
        <f t="shared" si="17"/>
        <v>44774</v>
      </c>
      <c r="K87" s="401">
        <f t="shared" si="17"/>
        <v>44805</v>
      </c>
      <c r="L87" s="536">
        <f t="shared" si="17"/>
        <v>44835</v>
      </c>
      <c r="M87" s="413">
        <f t="shared" si="17"/>
        <v>44866</v>
      </c>
      <c r="N87" s="413">
        <f t="shared" si="17"/>
        <v>44896</v>
      </c>
      <c r="O87" s="204" t="s">
        <v>34</v>
      </c>
      <c r="R87" s="41"/>
      <c r="S87" s="41"/>
      <c r="T87" s="81"/>
      <c r="U87" s="323" t="s">
        <v>36</v>
      </c>
      <c r="V87" s="324" t="s">
        <v>202</v>
      </c>
      <c r="W87" s="324" t="s">
        <v>203</v>
      </c>
      <c r="X87" s="324" t="s">
        <v>204</v>
      </c>
      <c r="Y87" s="80" t="s">
        <v>205</v>
      </c>
      <c r="Z87" s="324" t="s">
        <v>44</v>
      </c>
      <c r="AA87" s="324" t="s">
        <v>206</v>
      </c>
      <c r="AB87" s="324" t="s">
        <v>207</v>
      </c>
      <c r="AC87" s="324" t="s">
        <v>208</v>
      </c>
      <c r="AD87" s="324" t="s">
        <v>209</v>
      </c>
      <c r="AE87" s="324" t="s">
        <v>210</v>
      </c>
      <c r="AF87" s="324" t="s">
        <v>211</v>
      </c>
      <c r="AG87" s="324" t="s">
        <v>212</v>
      </c>
      <c r="AH87" s="475" t="s">
        <v>34</v>
      </c>
    </row>
    <row r="88" spans="1:36" x14ac:dyDescent="0.35">
      <c r="A88" s="682" t="s">
        <v>45</v>
      </c>
      <c r="B88" s="11" t="s">
        <v>0</v>
      </c>
      <c r="C88" s="3">
        <v>0</v>
      </c>
      <c r="D88" s="3">
        <v>0</v>
      </c>
      <c r="E88" s="3">
        <v>0</v>
      </c>
      <c r="F88" s="3">
        <v>0</v>
      </c>
      <c r="G88" s="3">
        <v>9753.7600000000039</v>
      </c>
      <c r="H88" s="3">
        <v>18193.2</v>
      </c>
      <c r="I88" s="3">
        <v>3391.5999984741206</v>
      </c>
      <c r="J88" s="3">
        <v>2884.5800399780278</v>
      </c>
      <c r="K88" s="402">
        <v>7134.09</v>
      </c>
      <c r="L88" s="101">
        <v>3553.19</v>
      </c>
      <c r="M88" s="383">
        <f>P99*AF88</f>
        <v>92.692133595752239</v>
      </c>
      <c r="N88" s="383">
        <f>Q99*AG88</f>
        <v>0</v>
      </c>
      <c r="O88" s="79">
        <f t="shared" ref="O88:O99" si="18">SUM(C88:N88)</f>
        <v>45003.112172047906</v>
      </c>
      <c r="P88" s="515"/>
      <c r="R88" s="194"/>
      <c r="S88" s="194"/>
      <c r="T88" s="700" t="s">
        <v>45</v>
      </c>
      <c r="U88" s="493" t="s">
        <v>0</v>
      </c>
      <c r="V88" s="477"/>
      <c r="W88" s="477"/>
      <c r="X88" s="477"/>
      <c r="Y88" s="477"/>
      <c r="Z88" s="477"/>
      <c r="AA88" s="477"/>
      <c r="AB88" s="477"/>
      <c r="AC88" s="477"/>
      <c r="AD88" s="477"/>
      <c r="AE88" s="477"/>
      <c r="AF88" s="477">
        <v>5.3403314856111219E-3</v>
      </c>
      <c r="AG88" s="477">
        <v>4.9145487602198154E-3</v>
      </c>
      <c r="AH88" s="478"/>
    </row>
    <row r="89" spans="1:36" x14ac:dyDescent="0.35">
      <c r="A89" s="683"/>
      <c r="B89" s="12" t="s">
        <v>1</v>
      </c>
      <c r="C89" s="3">
        <v>0</v>
      </c>
      <c r="D89" s="3">
        <v>0</v>
      </c>
      <c r="E89" s="3">
        <v>42833.359999999993</v>
      </c>
      <c r="F89" s="3">
        <v>32063.760000000009</v>
      </c>
      <c r="G89" s="3">
        <v>23597.800000000003</v>
      </c>
      <c r="H89" s="3">
        <v>34827.67</v>
      </c>
      <c r="I89" s="3">
        <v>29625.32027954104</v>
      </c>
      <c r="J89" s="3">
        <v>35211.480712890683</v>
      </c>
      <c r="K89" s="402">
        <v>77877.41</v>
      </c>
      <c r="L89" s="101">
        <v>78482.100000000006</v>
      </c>
      <c r="M89" s="383">
        <f>P99*AF89</f>
        <v>7438.5009243040413</v>
      </c>
      <c r="N89" s="383">
        <f>Q99*AG89</f>
        <v>0</v>
      </c>
      <c r="O89" s="79">
        <f t="shared" si="18"/>
        <v>361957.40191673575</v>
      </c>
      <c r="R89" s="194"/>
      <c r="S89" s="194"/>
      <c r="T89" s="701"/>
      <c r="U89" s="12" t="s">
        <v>1</v>
      </c>
      <c r="V89" s="479"/>
      <c r="W89" s="479"/>
      <c r="X89" s="479"/>
      <c r="Y89" s="479"/>
      <c r="Z89" s="479"/>
      <c r="AA89" s="479"/>
      <c r="AB89" s="479"/>
      <c r="AC89" s="479"/>
      <c r="AD89" s="479"/>
      <c r="AE89" s="479"/>
      <c r="AF89" s="479">
        <v>0.42855913604332785</v>
      </c>
      <c r="AG89" s="479">
        <v>0.31291436749777107</v>
      </c>
      <c r="AH89" s="480"/>
    </row>
    <row r="90" spans="1:36" x14ac:dyDescent="0.35">
      <c r="A90" s="683"/>
      <c r="B90" s="11" t="s">
        <v>2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02">
        <v>0</v>
      </c>
      <c r="L90" s="101">
        <v>0</v>
      </c>
      <c r="M90" s="383">
        <f>P99*AF90</f>
        <v>0</v>
      </c>
      <c r="N90" s="383">
        <f>Q99*AG90</f>
        <v>0</v>
      </c>
      <c r="O90" s="79">
        <f t="shared" si="18"/>
        <v>0</v>
      </c>
      <c r="R90" s="194"/>
      <c r="S90" s="194"/>
      <c r="T90" s="701"/>
      <c r="U90" s="11" t="s">
        <v>2</v>
      </c>
      <c r="V90" s="479"/>
      <c r="W90" s="479"/>
      <c r="X90" s="479"/>
      <c r="Y90" s="479"/>
      <c r="Z90" s="479"/>
      <c r="AA90" s="479"/>
      <c r="AB90" s="479"/>
      <c r="AC90" s="479"/>
      <c r="AD90" s="479"/>
      <c r="AE90" s="479"/>
      <c r="AF90" s="479">
        <v>0</v>
      </c>
      <c r="AG90" s="479">
        <v>0</v>
      </c>
      <c r="AH90" s="480"/>
    </row>
    <row r="91" spans="1:36" x14ac:dyDescent="0.35">
      <c r="A91" s="683"/>
      <c r="B91" s="11" t="s">
        <v>9</v>
      </c>
      <c r="C91" s="3">
        <v>0</v>
      </c>
      <c r="D91" s="3">
        <v>0</v>
      </c>
      <c r="E91" s="3">
        <v>58699.399999999987</v>
      </c>
      <c r="F91" s="3">
        <v>107070.59000000001</v>
      </c>
      <c r="G91" s="3">
        <v>48668.45</v>
      </c>
      <c r="H91" s="3">
        <v>87851.31</v>
      </c>
      <c r="I91" s="3">
        <v>70557.866997070319</v>
      </c>
      <c r="J91" s="3">
        <v>31871.20864105225</v>
      </c>
      <c r="K91" s="402">
        <v>23407.58999999996</v>
      </c>
      <c r="L91" s="101">
        <v>23879.379999999965</v>
      </c>
      <c r="M91" s="383">
        <f>P99*AF91</f>
        <v>6459.7888517383717</v>
      </c>
      <c r="N91" s="383">
        <f>Q99*AG91</f>
        <v>0</v>
      </c>
      <c r="O91" s="79">
        <f t="shared" si="18"/>
        <v>458465.58448986086</v>
      </c>
      <c r="R91" s="194"/>
      <c r="S91" s="194"/>
      <c r="T91" s="701"/>
      <c r="U91" s="11" t="s">
        <v>9</v>
      </c>
      <c r="V91" s="479"/>
      <c r="W91" s="479"/>
      <c r="X91" s="479"/>
      <c r="Y91" s="479"/>
      <c r="Z91" s="479"/>
      <c r="AA91" s="479"/>
      <c r="AB91" s="479"/>
      <c r="AC91" s="479"/>
      <c r="AD91" s="479"/>
      <c r="AE91" s="479"/>
      <c r="AF91" s="479">
        <v>0.37217196818219578</v>
      </c>
      <c r="AG91" s="479">
        <v>0.51870312980111721</v>
      </c>
      <c r="AH91" s="480"/>
    </row>
    <row r="92" spans="1:36" x14ac:dyDescent="0.35">
      <c r="A92" s="683"/>
      <c r="B92" s="12" t="s">
        <v>3</v>
      </c>
      <c r="C92" s="3">
        <v>0</v>
      </c>
      <c r="D92" s="3">
        <v>0</v>
      </c>
      <c r="E92" s="3">
        <v>0</v>
      </c>
      <c r="F92" s="3">
        <v>1164</v>
      </c>
      <c r="G92" s="3">
        <v>0</v>
      </c>
      <c r="H92" s="3">
        <v>1850.8</v>
      </c>
      <c r="I92" s="3">
        <v>5831.2000045776367</v>
      </c>
      <c r="J92" s="3">
        <v>11394.100006103516</v>
      </c>
      <c r="K92" s="402">
        <v>39191.020000000011</v>
      </c>
      <c r="L92" s="101">
        <v>36219.440000000017</v>
      </c>
      <c r="M92" s="383">
        <f>P99*AF92</f>
        <v>979.28970062518022</v>
      </c>
      <c r="N92" s="383">
        <f>Q99*AG92</f>
        <v>0</v>
      </c>
      <c r="O92" s="79">
        <f t="shared" si="18"/>
        <v>96629.849711306349</v>
      </c>
      <c r="R92" s="194"/>
      <c r="S92" s="194"/>
      <c r="T92" s="701"/>
      <c r="U92" s="12" t="s">
        <v>3</v>
      </c>
      <c r="V92" s="479"/>
      <c r="W92" s="479"/>
      <c r="X92" s="479"/>
      <c r="Y92" s="479"/>
      <c r="Z92" s="479"/>
      <c r="AA92" s="479"/>
      <c r="AB92" s="479"/>
      <c r="AC92" s="479"/>
      <c r="AD92" s="479"/>
      <c r="AE92" s="479"/>
      <c r="AF92" s="479">
        <v>5.6420447117887899E-2</v>
      </c>
      <c r="AG92" s="479">
        <v>2.097446637973813E-2</v>
      </c>
      <c r="AH92" s="480"/>
    </row>
    <row r="93" spans="1:36" x14ac:dyDescent="0.35">
      <c r="A93" s="683"/>
      <c r="B93" s="11" t="s">
        <v>4</v>
      </c>
      <c r="C93" s="3">
        <v>0</v>
      </c>
      <c r="D93" s="3">
        <v>0</v>
      </c>
      <c r="E93" s="3">
        <v>10574.520000000004</v>
      </c>
      <c r="F93" s="3">
        <v>8682.7500000000018</v>
      </c>
      <c r="G93" s="3">
        <v>-15942.879999999997</v>
      </c>
      <c r="H93" s="3">
        <v>3076.81</v>
      </c>
      <c r="I93" s="3">
        <v>2991.600007591248</v>
      </c>
      <c r="J93" s="3">
        <v>2510.730010509491</v>
      </c>
      <c r="K93" s="402">
        <v>2791.8799999999992</v>
      </c>
      <c r="L93" s="101">
        <v>1483.77</v>
      </c>
      <c r="M93" s="383">
        <f>P99*AF93</f>
        <v>1400.2775362743157</v>
      </c>
      <c r="N93" s="383">
        <f>Q99*AG93</f>
        <v>0</v>
      </c>
      <c r="O93" s="79">
        <f t="shared" si="18"/>
        <v>17569.457554375058</v>
      </c>
      <c r="R93" s="194"/>
      <c r="S93" s="194"/>
      <c r="T93" s="701"/>
      <c r="U93" s="11" t="s">
        <v>4</v>
      </c>
      <c r="V93" s="479"/>
      <c r="W93" s="479"/>
      <c r="X93" s="479"/>
      <c r="Y93" s="479"/>
      <c r="Z93" s="479"/>
      <c r="AA93" s="479"/>
      <c r="AB93" s="479"/>
      <c r="AC93" s="479"/>
      <c r="AD93" s="479"/>
      <c r="AE93" s="479"/>
      <c r="AF93" s="479">
        <v>8.0675089950700912E-2</v>
      </c>
      <c r="AG93" s="479">
        <v>7.5036519227339338E-2</v>
      </c>
      <c r="AH93" s="480"/>
    </row>
    <row r="94" spans="1:36" x14ac:dyDescent="0.35">
      <c r="A94" s="683"/>
      <c r="B94" s="11" t="s">
        <v>5</v>
      </c>
      <c r="C94" s="3">
        <v>0</v>
      </c>
      <c r="D94" s="3">
        <v>0</v>
      </c>
      <c r="E94" s="3">
        <v>307.8</v>
      </c>
      <c r="F94" s="3">
        <v>0</v>
      </c>
      <c r="G94" s="3">
        <v>0</v>
      </c>
      <c r="H94" s="3">
        <v>3537.76</v>
      </c>
      <c r="I94" s="3">
        <v>4461.1598541259673</v>
      </c>
      <c r="J94" s="3">
        <v>2000.6999206542928</v>
      </c>
      <c r="K94" s="402">
        <v>5232.5999999999985</v>
      </c>
      <c r="L94" s="101">
        <v>1539.0000000000002</v>
      </c>
      <c r="M94" s="383">
        <f>P99*AF94</f>
        <v>174.36474342977559</v>
      </c>
      <c r="N94" s="383">
        <f>Q99*AG94</f>
        <v>0</v>
      </c>
      <c r="O94" s="79">
        <f t="shared" si="18"/>
        <v>17253.384518210034</v>
      </c>
      <c r="R94" s="194"/>
      <c r="S94" s="194"/>
      <c r="T94" s="701"/>
      <c r="U94" s="11" t="s">
        <v>5</v>
      </c>
      <c r="V94" s="479"/>
      <c r="W94" s="479"/>
      <c r="X94" s="479"/>
      <c r="Y94" s="479"/>
      <c r="Z94" s="479"/>
      <c r="AA94" s="479"/>
      <c r="AB94" s="479"/>
      <c r="AC94" s="479"/>
      <c r="AD94" s="479"/>
      <c r="AE94" s="479"/>
      <c r="AF94" s="479">
        <v>1.0045788064168669E-2</v>
      </c>
      <c r="AG94" s="479">
        <v>1.2405212646530618E-2</v>
      </c>
      <c r="AH94" s="480"/>
    </row>
    <row r="95" spans="1:36" x14ac:dyDescent="0.35">
      <c r="A95" s="683"/>
      <c r="B95" s="11" t="s">
        <v>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402">
        <v>0</v>
      </c>
      <c r="L95" s="101">
        <v>0</v>
      </c>
      <c r="M95" s="383">
        <f>P99*AF95</f>
        <v>0</v>
      </c>
      <c r="N95" s="383">
        <f>Q99*AG95</f>
        <v>0</v>
      </c>
      <c r="O95" s="79">
        <f t="shared" si="18"/>
        <v>0</v>
      </c>
      <c r="R95" s="194"/>
      <c r="S95" s="194"/>
      <c r="T95" s="701"/>
      <c r="U95" s="11" t="s">
        <v>6</v>
      </c>
      <c r="V95" s="479"/>
      <c r="W95" s="479"/>
      <c r="X95" s="479"/>
      <c r="Y95" s="479"/>
      <c r="Z95" s="479"/>
      <c r="AA95" s="479"/>
      <c r="AB95" s="479"/>
      <c r="AC95" s="479"/>
      <c r="AD95" s="479"/>
      <c r="AE95" s="479"/>
      <c r="AF95" s="479">
        <v>0</v>
      </c>
      <c r="AG95" s="479">
        <v>0</v>
      </c>
      <c r="AH95" s="480"/>
    </row>
    <row r="96" spans="1:36" x14ac:dyDescent="0.35">
      <c r="A96" s="683"/>
      <c r="B96" s="11" t="s">
        <v>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564.66</v>
      </c>
      <c r="I96" s="3">
        <v>3952.6198120117178</v>
      </c>
      <c r="J96" s="3">
        <v>4517.2797851562491</v>
      </c>
      <c r="K96" s="402">
        <v>0</v>
      </c>
      <c r="L96" s="101">
        <v>2823.2999999999997</v>
      </c>
      <c r="M96" s="383">
        <f>P99*AF96</f>
        <v>289.40857150222536</v>
      </c>
      <c r="N96" s="383">
        <f>Q99*AG96</f>
        <v>0</v>
      </c>
      <c r="O96" s="79">
        <f t="shared" si="18"/>
        <v>12147.268168670191</v>
      </c>
      <c r="R96" s="194"/>
      <c r="S96" s="194"/>
      <c r="T96" s="701"/>
      <c r="U96" s="11" t="s">
        <v>7</v>
      </c>
      <c r="V96" s="479"/>
      <c r="W96" s="479"/>
      <c r="X96" s="479"/>
      <c r="Y96" s="479"/>
      <c r="Z96" s="479"/>
      <c r="AA96" s="479"/>
      <c r="AB96" s="479"/>
      <c r="AC96" s="479"/>
      <c r="AD96" s="479"/>
      <c r="AE96" s="479"/>
      <c r="AF96" s="479">
        <v>1.6673882093807994E-2</v>
      </c>
      <c r="AG96" s="479">
        <v>2.6423868690977282E-2</v>
      </c>
      <c r="AH96" s="480"/>
    </row>
    <row r="97" spans="1:36" x14ac:dyDescent="0.35">
      <c r="A97" s="683"/>
      <c r="B97" s="11" t="s">
        <v>8</v>
      </c>
      <c r="C97" s="3">
        <v>0</v>
      </c>
      <c r="D97" s="3">
        <v>0</v>
      </c>
      <c r="E97" s="3">
        <v>3226.5499999999993</v>
      </c>
      <c r="F97" s="3">
        <v>1168.32</v>
      </c>
      <c r="G97" s="3">
        <v>0</v>
      </c>
      <c r="H97" s="3">
        <v>370.57</v>
      </c>
      <c r="I97" s="3">
        <v>1439.2299821090703</v>
      </c>
      <c r="J97" s="3">
        <v>1098.6199963378906</v>
      </c>
      <c r="K97" s="402">
        <v>9.2799999999999994</v>
      </c>
      <c r="L97" s="101">
        <v>695.19</v>
      </c>
      <c r="M97" s="383">
        <f>P99*AF97</f>
        <v>522.67753853033673</v>
      </c>
      <c r="N97" s="383">
        <f>Q99*AG97</f>
        <v>0</v>
      </c>
      <c r="O97" s="79">
        <f t="shared" si="18"/>
        <v>8530.4375169772957</v>
      </c>
      <c r="R97" s="194"/>
      <c r="S97" s="194"/>
      <c r="T97" s="701"/>
      <c r="U97" s="11" t="s">
        <v>8</v>
      </c>
      <c r="V97" s="479"/>
      <c r="W97" s="479"/>
      <c r="X97" s="479"/>
      <c r="Y97" s="479"/>
      <c r="Z97" s="479"/>
      <c r="AA97" s="479"/>
      <c r="AB97" s="479"/>
      <c r="AC97" s="479"/>
      <c r="AD97" s="479"/>
      <c r="AE97" s="479"/>
      <c r="AF97" s="479">
        <v>3.0113357062299746E-2</v>
      </c>
      <c r="AG97" s="479">
        <v>2.8627886996306477E-2</v>
      </c>
      <c r="AH97" s="480"/>
    </row>
    <row r="98" spans="1:36" ht="15" thickBot="1" x14ac:dyDescent="0.4">
      <c r="A98" s="684"/>
      <c r="B98" s="205" t="s">
        <v>42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402">
        <v>0</v>
      </c>
      <c r="L98" s="101">
        <v>0</v>
      </c>
      <c r="M98" s="383">
        <f>P99*AF98</f>
        <v>0</v>
      </c>
      <c r="N98" s="383">
        <f>Q99*AG98</f>
        <v>0</v>
      </c>
      <c r="O98" s="79">
        <f t="shared" si="18"/>
        <v>0</v>
      </c>
      <c r="R98" s="194"/>
      <c r="S98" s="194"/>
      <c r="T98" s="702"/>
      <c r="U98" s="481" t="s">
        <v>42</v>
      </c>
      <c r="V98" s="482"/>
      <c r="W98" s="482"/>
      <c r="X98" s="482"/>
      <c r="Y98" s="482"/>
      <c r="Z98" s="482"/>
      <c r="AA98" s="482"/>
      <c r="AB98" s="483"/>
      <c r="AC98" s="483"/>
      <c r="AD98" s="483"/>
      <c r="AE98" s="483"/>
      <c r="AF98" s="483">
        <v>0</v>
      </c>
      <c r="AG98" s="483">
        <v>0</v>
      </c>
      <c r="AH98" s="484"/>
    </row>
    <row r="99" spans="1:36" ht="21.5" thickBot="1" x14ac:dyDescent="0.55000000000000004">
      <c r="A99" s="81"/>
      <c r="B99" s="206" t="s">
        <v>43</v>
      </c>
      <c r="C99" s="207">
        <f t="shared" ref="C99:N99" si="19">SUM(C88:C98)</f>
        <v>0</v>
      </c>
      <c r="D99" s="207">
        <f t="shared" si="19"/>
        <v>0</v>
      </c>
      <c r="E99" s="207">
        <f t="shared" si="19"/>
        <v>115641.62999999999</v>
      </c>
      <c r="F99" s="207">
        <f t="shared" si="19"/>
        <v>150149.42000000004</v>
      </c>
      <c r="G99" s="207">
        <f t="shared" si="19"/>
        <v>66077.13</v>
      </c>
      <c r="H99" s="207">
        <f t="shared" si="19"/>
        <v>150272.78</v>
      </c>
      <c r="I99" s="207">
        <f t="shared" si="19"/>
        <v>122250.59693550113</v>
      </c>
      <c r="J99" s="207">
        <f t="shared" si="19"/>
        <v>91488.6991126824</v>
      </c>
      <c r="K99" s="403">
        <f t="shared" si="19"/>
        <v>155643.87</v>
      </c>
      <c r="L99" s="537">
        <f t="shared" si="19"/>
        <v>148675.36999999997</v>
      </c>
      <c r="M99" s="414">
        <f t="shared" si="19"/>
        <v>17357</v>
      </c>
      <c r="N99" s="414">
        <f t="shared" si="19"/>
        <v>0</v>
      </c>
      <c r="O99" s="82">
        <f t="shared" si="18"/>
        <v>1017556.4960481835</v>
      </c>
      <c r="P99" s="2">
        <f>'FORECAST OVERVIEW'!M14</f>
        <v>17357</v>
      </c>
      <c r="Q99" s="2">
        <f>'FORECAST OVERVIEW'!N14</f>
        <v>0</v>
      </c>
      <c r="T99" s="81"/>
      <c r="U99" s="485" t="s">
        <v>43</v>
      </c>
      <c r="V99" s="486"/>
      <c r="W99" s="486"/>
      <c r="X99" s="486"/>
      <c r="Y99" s="486"/>
      <c r="Z99" s="486"/>
      <c r="AA99" s="486"/>
      <c r="AB99" s="487"/>
      <c r="AC99" s="487"/>
      <c r="AD99" s="487"/>
      <c r="AE99" s="487"/>
      <c r="AF99" s="487">
        <f>SUM(AF88:AF98)</f>
        <v>1</v>
      </c>
      <c r="AG99" s="487">
        <f>SUM(AG88:AG98)</f>
        <v>0.99999999999999989</v>
      </c>
      <c r="AH99" s="488"/>
    </row>
    <row r="100" spans="1:36" ht="21.5" thickBot="1" x14ac:dyDescent="0.55000000000000004">
      <c r="A100" s="81"/>
      <c r="F100" s="80">
        <v>0</v>
      </c>
      <c r="K100" s="404"/>
      <c r="L100" s="538"/>
      <c r="M100" s="415"/>
      <c r="N100" s="415"/>
      <c r="T100" s="81"/>
      <c r="Y100" s="80">
        <v>0</v>
      </c>
      <c r="AH100" s="489"/>
      <c r="AI100" s="490">
        <f>SUM(V99:AG99)</f>
        <v>2</v>
      </c>
      <c r="AJ100" s="490">
        <f>SUM(AH88:AH98)</f>
        <v>0</v>
      </c>
    </row>
    <row r="101" spans="1:36" ht="21.5" thickBot="1" x14ac:dyDescent="0.55000000000000004">
      <c r="A101" s="81"/>
      <c r="B101" s="202" t="s">
        <v>36</v>
      </c>
      <c r="C101" s="203">
        <f>C$3</f>
        <v>44562</v>
      </c>
      <c r="D101" s="203">
        <f t="shared" ref="D101:N101" si="20">D$3</f>
        <v>44593</v>
      </c>
      <c r="E101" s="203">
        <f t="shared" si="20"/>
        <v>44621</v>
      </c>
      <c r="F101" s="203">
        <f t="shared" si="20"/>
        <v>44652</v>
      </c>
      <c r="G101" s="203">
        <f t="shared" si="20"/>
        <v>44682</v>
      </c>
      <c r="H101" s="203">
        <f t="shared" si="20"/>
        <v>44713</v>
      </c>
      <c r="I101" s="203">
        <f t="shared" si="20"/>
        <v>44743</v>
      </c>
      <c r="J101" s="203">
        <f t="shared" si="20"/>
        <v>44774</v>
      </c>
      <c r="K101" s="401">
        <f t="shared" si="20"/>
        <v>44805</v>
      </c>
      <c r="L101" s="536">
        <f t="shared" si="20"/>
        <v>44835</v>
      </c>
      <c r="M101" s="413">
        <f t="shared" si="20"/>
        <v>44866</v>
      </c>
      <c r="N101" s="413">
        <f t="shared" si="20"/>
        <v>44896</v>
      </c>
      <c r="O101" s="204" t="s">
        <v>34</v>
      </c>
      <c r="R101" s="41"/>
      <c r="S101" s="41"/>
      <c r="T101" s="81"/>
      <c r="U101" s="323" t="s">
        <v>36</v>
      </c>
      <c r="V101" s="324" t="s">
        <v>202</v>
      </c>
      <c r="W101" s="324" t="s">
        <v>203</v>
      </c>
      <c r="X101" s="324" t="s">
        <v>204</v>
      </c>
      <c r="Y101" s="80" t="s">
        <v>205</v>
      </c>
      <c r="Z101" s="324" t="s">
        <v>44</v>
      </c>
      <c r="AA101" s="324" t="s">
        <v>206</v>
      </c>
      <c r="AB101" s="324" t="s">
        <v>207</v>
      </c>
      <c r="AC101" s="324" t="s">
        <v>208</v>
      </c>
      <c r="AD101" s="324" t="s">
        <v>209</v>
      </c>
      <c r="AE101" s="324" t="s">
        <v>210</v>
      </c>
      <c r="AF101" s="324" t="s">
        <v>211</v>
      </c>
      <c r="AG101" s="324" t="s">
        <v>212</v>
      </c>
      <c r="AH101" s="475" t="s">
        <v>34</v>
      </c>
    </row>
    <row r="102" spans="1:36" ht="15" customHeight="1" x14ac:dyDescent="0.35">
      <c r="A102" s="682" t="s">
        <v>163</v>
      </c>
      <c r="B102" s="11" t="s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02">
        <v>0</v>
      </c>
      <c r="L102" s="101">
        <v>0</v>
      </c>
      <c r="M102" s="383">
        <f>P113*AF102</f>
        <v>0</v>
      </c>
      <c r="N102" s="383">
        <f>Q113*AG102</f>
        <v>0</v>
      </c>
      <c r="O102" s="79">
        <f t="shared" ref="O102:O113" si="21">SUM(C102:N102)</f>
        <v>0</v>
      </c>
      <c r="P102" s="515"/>
      <c r="R102" s="194"/>
      <c r="S102" s="194"/>
      <c r="T102" s="697" t="s">
        <v>271</v>
      </c>
      <c r="U102" s="493" t="s">
        <v>0</v>
      </c>
      <c r="V102" s="477"/>
      <c r="W102" s="477"/>
      <c r="X102" s="477"/>
      <c r="Y102" s="477"/>
      <c r="Z102" s="477"/>
      <c r="AA102" s="477"/>
      <c r="AB102" s="477"/>
      <c r="AC102" s="477"/>
      <c r="AD102" s="477"/>
      <c r="AE102" s="477"/>
      <c r="AF102" s="477">
        <v>0</v>
      </c>
      <c r="AG102" s="477">
        <v>0</v>
      </c>
      <c r="AH102" s="478"/>
    </row>
    <row r="103" spans="1:36" x14ac:dyDescent="0.35">
      <c r="A103" s="683"/>
      <c r="B103" s="12" t="s">
        <v>1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67536</v>
      </c>
      <c r="J103" s="3">
        <v>0</v>
      </c>
      <c r="K103" s="402">
        <v>0</v>
      </c>
      <c r="L103" s="101">
        <v>0</v>
      </c>
      <c r="M103" s="383">
        <f>P113*AF103</f>
        <v>0</v>
      </c>
      <c r="N103" s="383">
        <f>Q113*AG103</f>
        <v>0</v>
      </c>
      <c r="O103" s="79">
        <f t="shared" si="21"/>
        <v>67536</v>
      </c>
      <c r="R103" s="194"/>
      <c r="S103" s="194"/>
      <c r="T103" s="698"/>
      <c r="U103" s="12" t="s">
        <v>1</v>
      </c>
      <c r="V103" s="479"/>
      <c r="W103" s="479"/>
      <c r="X103" s="479"/>
      <c r="Y103" s="479"/>
      <c r="Z103" s="479"/>
      <c r="AA103" s="479"/>
      <c r="AB103" s="479"/>
      <c r="AC103" s="479"/>
      <c r="AD103" s="479"/>
      <c r="AE103" s="479"/>
      <c r="AF103" s="479">
        <v>8.2339015729418919E-4</v>
      </c>
      <c r="AG103" s="479">
        <v>4.0870940501520334E-2</v>
      </c>
      <c r="AH103" s="480"/>
    </row>
    <row r="104" spans="1:36" x14ac:dyDescent="0.35">
      <c r="A104" s="683"/>
      <c r="B104" s="11" t="s">
        <v>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402">
        <v>0</v>
      </c>
      <c r="L104" s="101">
        <v>0</v>
      </c>
      <c r="M104" s="383">
        <f>P113*AF104</f>
        <v>0</v>
      </c>
      <c r="N104" s="383">
        <f>Q113*AG104</f>
        <v>0</v>
      </c>
      <c r="O104" s="79">
        <f t="shared" si="21"/>
        <v>0</v>
      </c>
      <c r="R104" s="194"/>
      <c r="S104" s="194"/>
      <c r="T104" s="698"/>
      <c r="U104" s="11" t="s">
        <v>2</v>
      </c>
      <c r="V104" s="479"/>
      <c r="W104" s="479"/>
      <c r="X104" s="479"/>
      <c r="Y104" s="479"/>
      <c r="Z104" s="479"/>
      <c r="AA104" s="479"/>
      <c r="AB104" s="479"/>
      <c r="AC104" s="479"/>
      <c r="AD104" s="479"/>
      <c r="AE104" s="479"/>
      <c r="AF104" s="479">
        <v>0</v>
      </c>
      <c r="AG104" s="479">
        <v>0</v>
      </c>
      <c r="AH104" s="480"/>
    </row>
    <row r="105" spans="1:36" x14ac:dyDescent="0.35">
      <c r="A105" s="683"/>
      <c r="B105" s="11" t="s">
        <v>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402">
        <v>0</v>
      </c>
      <c r="L105" s="101">
        <v>0</v>
      </c>
      <c r="M105" s="383">
        <f>P113*AF105</f>
        <v>0</v>
      </c>
      <c r="N105" s="383">
        <f>Q113*AG105</f>
        <v>0</v>
      </c>
      <c r="O105" s="79">
        <f t="shared" si="21"/>
        <v>0</v>
      </c>
      <c r="R105" s="194"/>
      <c r="S105" s="194"/>
      <c r="T105" s="698"/>
      <c r="U105" s="11" t="s">
        <v>9</v>
      </c>
      <c r="V105" s="479"/>
      <c r="W105" s="479"/>
      <c r="X105" s="479"/>
      <c r="Y105" s="479"/>
      <c r="Z105" s="479"/>
      <c r="AA105" s="479"/>
      <c r="AB105" s="479"/>
      <c r="AC105" s="479"/>
      <c r="AD105" s="479"/>
      <c r="AE105" s="479"/>
      <c r="AF105" s="479">
        <v>5.3096980003639276E-5</v>
      </c>
      <c r="AG105" s="479">
        <v>6.8538863933584214E-3</v>
      </c>
      <c r="AH105" s="480"/>
    </row>
    <row r="106" spans="1:36" x14ac:dyDescent="0.35">
      <c r="A106" s="683"/>
      <c r="B106" s="12" t="s">
        <v>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402">
        <v>0</v>
      </c>
      <c r="L106" s="101">
        <v>0</v>
      </c>
      <c r="M106" s="383">
        <f>P113*AF106</f>
        <v>0</v>
      </c>
      <c r="N106" s="383">
        <f>Q113*AG106</f>
        <v>0</v>
      </c>
      <c r="O106" s="79">
        <f t="shared" si="21"/>
        <v>0</v>
      </c>
      <c r="R106" s="194"/>
      <c r="S106" s="194"/>
      <c r="T106" s="698"/>
      <c r="U106" s="12" t="s">
        <v>3</v>
      </c>
      <c r="V106" s="479"/>
      <c r="W106" s="479"/>
      <c r="X106" s="479"/>
      <c r="Y106" s="479"/>
      <c r="Z106" s="479"/>
      <c r="AA106" s="479"/>
      <c r="AB106" s="479"/>
      <c r="AC106" s="479"/>
      <c r="AD106" s="479"/>
      <c r="AE106" s="479"/>
      <c r="AF106" s="479">
        <v>1.1620435838789297E-2</v>
      </c>
      <c r="AG106" s="479">
        <v>3.1360893486059416E-2</v>
      </c>
      <c r="AH106" s="480"/>
    </row>
    <row r="107" spans="1:36" x14ac:dyDescent="0.35">
      <c r="A107" s="683"/>
      <c r="B107" s="11" t="s">
        <v>4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66660</v>
      </c>
      <c r="J107" s="3">
        <v>-58200</v>
      </c>
      <c r="K107" s="402">
        <v>0</v>
      </c>
      <c r="L107" s="101">
        <v>0</v>
      </c>
      <c r="M107" s="383">
        <f>P113*AF107</f>
        <v>0</v>
      </c>
      <c r="N107" s="383">
        <f>Q113*AG107</f>
        <v>0</v>
      </c>
      <c r="O107" s="79">
        <f t="shared" si="21"/>
        <v>8460</v>
      </c>
      <c r="R107" s="194"/>
      <c r="S107" s="194"/>
      <c r="T107" s="698"/>
      <c r="U107" s="11" t="s">
        <v>4</v>
      </c>
      <c r="V107" s="479"/>
      <c r="W107" s="479"/>
      <c r="X107" s="479"/>
      <c r="Y107" s="479"/>
      <c r="Z107" s="479"/>
      <c r="AA107" s="479"/>
      <c r="AB107" s="479"/>
      <c r="AC107" s="479"/>
      <c r="AD107" s="479"/>
      <c r="AE107" s="479"/>
      <c r="AF107" s="479">
        <v>0.95701703678454741</v>
      </c>
      <c r="AG107" s="479">
        <v>0.84348379848655763</v>
      </c>
      <c r="AH107" s="480"/>
    </row>
    <row r="108" spans="1:36" x14ac:dyDescent="0.35">
      <c r="A108" s="683"/>
      <c r="B108" s="11" t="s">
        <v>5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02">
        <v>0</v>
      </c>
      <c r="L108" s="101">
        <v>0</v>
      </c>
      <c r="M108" s="383">
        <f>P113*AF108</f>
        <v>0</v>
      </c>
      <c r="N108" s="383">
        <f>Q113*AG108</f>
        <v>0</v>
      </c>
      <c r="O108" s="79">
        <f t="shared" si="21"/>
        <v>0</v>
      </c>
      <c r="R108" s="194"/>
      <c r="S108" s="194"/>
      <c r="T108" s="698"/>
      <c r="U108" s="11" t="s">
        <v>5</v>
      </c>
      <c r="V108" s="479"/>
      <c r="W108" s="479"/>
      <c r="X108" s="479"/>
      <c r="Y108" s="479"/>
      <c r="Z108" s="479"/>
      <c r="AA108" s="479"/>
      <c r="AB108" s="479"/>
      <c r="AC108" s="479"/>
      <c r="AD108" s="479"/>
      <c r="AE108" s="479"/>
      <c r="AF108" s="479">
        <v>0</v>
      </c>
      <c r="AG108" s="479">
        <v>0</v>
      </c>
      <c r="AH108" s="480"/>
    </row>
    <row r="109" spans="1:36" x14ac:dyDescent="0.35">
      <c r="A109" s="683"/>
      <c r="B109" s="11" t="s">
        <v>6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02">
        <v>0</v>
      </c>
      <c r="L109" s="101">
        <v>0</v>
      </c>
      <c r="M109" s="383">
        <f>P113*AF109</f>
        <v>0</v>
      </c>
      <c r="N109" s="383">
        <f>Q113*AG109</f>
        <v>0</v>
      </c>
      <c r="O109" s="79">
        <f t="shared" si="21"/>
        <v>0</v>
      </c>
      <c r="R109" s="194"/>
      <c r="S109" s="194"/>
      <c r="T109" s="698"/>
      <c r="U109" s="11" t="s">
        <v>6</v>
      </c>
      <c r="V109" s="479"/>
      <c r="W109" s="479"/>
      <c r="X109" s="479"/>
      <c r="Y109" s="479"/>
      <c r="Z109" s="479"/>
      <c r="AA109" s="479"/>
      <c r="AB109" s="479"/>
      <c r="AC109" s="479"/>
      <c r="AD109" s="479"/>
      <c r="AE109" s="479"/>
      <c r="AF109" s="479">
        <v>0</v>
      </c>
      <c r="AG109" s="479">
        <v>0</v>
      </c>
      <c r="AH109" s="480"/>
    </row>
    <row r="110" spans="1:36" x14ac:dyDescent="0.35">
      <c r="A110" s="683"/>
      <c r="B110" s="11" t="s">
        <v>7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02">
        <v>0</v>
      </c>
      <c r="L110" s="101">
        <v>0</v>
      </c>
      <c r="M110" s="383">
        <f>P113*AF110</f>
        <v>0</v>
      </c>
      <c r="N110" s="383">
        <f>Q113*AG110</f>
        <v>0</v>
      </c>
      <c r="O110" s="79">
        <f t="shared" si="21"/>
        <v>0</v>
      </c>
      <c r="R110" s="194"/>
      <c r="S110" s="194"/>
      <c r="T110" s="698"/>
      <c r="U110" s="11" t="s">
        <v>7</v>
      </c>
      <c r="V110" s="479"/>
      <c r="W110" s="479"/>
      <c r="X110" s="479"/>
      <c r="Y110" s="479"/>
      <c r="Z110" s="479"/>
      <c r="AA110" s="479"/>
      <c r="AB110" s="479"/>
      <c r="AC110" s="479"/>
      <c r="AD110" s="479"/>
      <c r="AE110" s="479"/>
      <c r="AF110" s="479">
        <v>0</v>
      </c>
      <c r="AG110" s="479">
        <v>4.4015097647750583E-4</v>
      </c>
      <c r="AH110" s="480"/>
    </row>
    <row r="111" spans="1:36" x14ac:dyDescent="0.35">
      <c r="A111" s="683"/>
      <c r="B111" s="11" t="s">
        <v>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402">
        <v>0</v>
      </c>
      <c r="L111" s="101">
        <v>0</v>
      </c>
      <c r="M111" s="383">
        <f>P113*AF111</f>
        <v>0</v>
      </c>
      <c r="N111" s="383">
        <f>Q113*AG111</f>
        <v>0</v>
      </c>
      <c r="O111" s="79">
        <f t="shared" si="21"/>
        <v>0</v>
      </c>
      <c r="R111" s="194"/>
      <c r="S111" s="194"/>
      <c r="T111" s="698"/>
      <c r="U111" s="11" t="s">
        <v>8</v>
      </c>
      <c r="V111" s="479"/>
      <c r="W111" s="479"/>
      <c r="X111" s="479"/>
      <c r="Y111" s="479"/>
      <c r="Z111" s="479"/>
      <c r="AA111" s="479"/>
      <c r="AB111" s="479"/>
      <c r="AC111" s="479"/>
      <c r="AD111" s="479"/>
      <c r="AE111" s="479"/>
      <c r="AF111" s="479">
        <v>3.0486040239365502E-2</v>
      </c>
      <c r="AG111" s="479">
        <v>7.6990330156026757E-2</v>
      </c>
      <c r="AH111" s="480"/>
    </row>
    <row r="112" spans="1:36" ht="15" thickBot="1" x14ac:dyDescent="0.4">
      <c r="A112" s="684"/>
      <c r="B112" s="205" t="s">
        <v>42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02">
        <v>0</v>
      </c>
      <c r="L112" s="101">
        <v>0</v>
      </c>
      <c r="M112" s="383">
        <f>P113*AF112</f>
        <v>0</v>
      </c>
      <c r="N112" s="383">
        <f>Q113*AG112</f>
        <v>0</v>
      </c>
      <c r="O112" s="79">
        <f t="shared" si="21"/>
        <v>0</v>
      </c>
      <c r="R112" s="194"/>
      <c r="S112" s="194"/>
      <c r="T112" s="699"/>
      <c r="U112" s="481" t="s">
        <v>42</v>
      </c>
      <c r="V112" s="482"/>
      <c r="W112" s="482"/>
      <c r="X112" s="482"/>
      <c r="Y112" s="482"/>
      <c r="Z112" s="482"/>
      <c r="AA112" s="482"/>
      <c r="AB112" s="483"/>
      <c r="AC112" s="483"/>
      <c r="AD112" s="483"/>
      <c r="AE112" s="483"/>
      <c r="AF112" s="483">
        <v>0</v>
      </c>
      <c r="AG112" s="483">
        <v>0</v>
      </c>
      <c r="AH112" s="484"/>
    </row>
    <row r="113" spans="1:36" ht="21.5" thickBot="1" x14ac:dyDescent="0.55000000000000004">
      <c r="A113" s="81"/>
      <c r="B113" s="206" t="s">
        <v>43</v>
      </c>
      <c r="C113" s="207">
        <f t="shared" ref="C113:N113" si="22">SUM(C102:C112)</f>
        <v>0</v>
      </c>
      <c r="D113" s="207">
        <f t="shared" si="22"/>
        <v>0</v>
      </c>
      <c r="E113" s="207">
        <f t="shared" si="22"/>
        <v>0</v>
      </c>
      <c r="F113" s="207">
        <f t="shared" si="22"/>
        <v>0</v>
      </c>
      <c r="G113" s="207">
        <f t="shared" si="22"/>
        <v>0</v>
      </c>
      <c r="H113" s="207">
        <f t="shared" si="22"/>
        <v>0</v>
      </c>
      <c r="I113" s="207">
        <f t="shared" si="22"/>
        <v>134196</v>
      </c>
      <c r="J113" s="207">
        <f t="shared" si="22"/>
        <v>-58200</v>
      </c>
      <c r="K113" s="403">
        <f t="shared" si="22"/>
        <v>0</v>
      </c>
      <c r="L113" s="537">
        <f t="shared" si="22"/>
        <v>0</v>
      </c>
      <c r="M113" s="414">
        <f t="shared" si="22"/>
        <v>0</v>
      </c>
      <c r="N113" s="414">
        <f t="shared" si="22"/>
        <v>0</v>
      </c>
      <c r="O113" s="82">
        <f t="shared" si="21"/>
        <v>75996</v>
      </c>
      <c r="P113" s="2">
        <f>'FORECAST OVERVIEW'!M15</f>
        <v>0</v>
      </c>
      <c r="Q113" s="2">
        <f>'FORECAST OVERVIEW'!N15</f>
        <v>0</v>
      </c>
      <c r="T113" s="81"/>
      <c r="U113" s="485" t="s">
        <v>43</v>
      </c>
      <c r="V113" s="486"/>
      <c r="W113" s="486"/>
      <c r="X113" s="486"/>
      <c r="Y113" s="486"/>
      <c r="Z113" s="486"/>
      <c r="AA113" s="486"/>
      <c r="AB113" s="487"/>
      <c r="AC113" s="487"/>
      <c r="AD113" s="487"/>
      <c r="AE113" s="487"/>
      <c r="AF113" s="487">
        <f>SUM(AF102:AF112)</f>
        <v>1</v>
      </c>
      <c r="AG113" s="487">
        <f>SUM(AG102:AG112)</f>
        <v>1.0000000000000002</v>
      </c>
      <c r="AH113" s="488"/>
    </row>
    <row r="114" spans="1:36" ht="21.5" thickBot="1" x14ac:dyDescent="0.55000000000000004">
      <c r="A114" s="81"/>
      <c r="F114" s="80">
        <v>0</v>
      </c>
      <c r="K114" s="404"/>
      <c r="L114" s="538"/>
      <c r="M114" s="415"/>
      <c r="N114" s="415"/>
      <c r="T114" s="81"/>
      <c r="Y114" s="80">
        <v>0</v>
      </c>
      <c r="AH114" s="489"/>
      <c r="AI114" s="490">
        <f>SUM(V113:AG113)</f>
        <v>2</v>
      </c>
      <c r="AJ114" s="490">
        <f>SUM(AH102:AH112)</f>
        <v>0</v>
      </c>
    </row>
    <row r="115" spans="1:36" ht="21.5" thickBot="1" x14ac:dyDescent="0.55000000000000004">
      <c r="A115" s="81"/>
      <c r="B115" s="202" t="s">
        <v>36</v>
      </c>
      <c r="C115" s="203">
        <f>C$3</f>
        <v>44562</v>
      </c>
      <c r="D115" s="203">
        <f t="shared" ref="D115:N115" si="23">D$3</f>
        <v>44593</v>
      </c>
      <c r="E115" s="203">
        <f t="shared" si="23"/>
        <v>44621</v>
      </c>
      <c r="F115" s="203">
        <f t="shared" si="23"/>
        <v>44652</v>
      </c>
      <c r="G115" s="203">
        <f t="shared" si="23"/>
        <v>44682</v>
      </c>
      <c r="H115" s="203">
        <f t="shared" si="23"/>
        <v>44713</v>
      </c>
      <c r="I115" s="203">
        <f t="shared" si="23"/>
        <v>44743</v>
      </c>
      <c r="J115" s="203">
        <f t="shared" si="23"/>
        <v>44774</v>
      </c>
      <c r="K115" s="401">
        <f t="shared" si="23"/>
        <v>44805</v>
      </c>
      <c r="L115" s="536">
        <f t="shared" si="23"/>
        <v>44835</v>
      </c>
      <c r="M115" s="413">
        <f t="shared" si="23"/>
        <v>44866</v>
      </c>
      <c r="N115" s="413">
        <f t="shared" si="23"/>
        <v>44896</v>
      </c>
      <c r="O115" s="204" t="s">
        <v>34</v>
      </c>
      <c r="R115" s="41"/>
      <c r="S115" s="41"/>
      <c r="T115" s="81"/>
      <c r="U115" s="323" t="s">
        <v>36</v>
      </c>
      <c r="V115" s="324" t="s">
        <v>202</v>
      </c>
      <c r="W115" s="324" t="s">
        <v>203</v>
      </c>
      <c r="X115" s="324" t="s">
        <v>204</v>
      </c>
      <c r="Y115" s="80" t="s">
        <v>205</v>
      </c>
      <c r="Z115" s="324" t="s">
        <v>44</v>
      </c>
      <c r="AA115" s="324" t="s">
        <v>206</v>
      </c>
      <c r="AB115" s="324" t="s">
        <v>207</v>
      </c>
      <c r="AC115" s="324" t="s">
        <v>208</v>
      </c>
      <c r="AD115" s="324" t="s">
        <v>209</v>
      </c>
      <c r="AE115" s="324" t="s">
        <v>210</v>
      </c>
      <c r="AF115" s="324" t="s">
        <v>211</v>
      </c>
      <c r="AG115" s="324" t="s">
        <v>212</v>
      </c>
      <c r="AH115" s="475" t="s">
        <v>34</v>
      </c>
    </row>
    <row r="116" spans="1:36" ht="15" customHeight="1" x14ac:dyDescent="0.35">
      <c r="A116" s="688" t="s">
        <v>246</v>
      </c>
      <c r="B116" s="11" t="s">
        <v>0</v>
      </c>
      <c r="C116" s="3">
        <v>66354.039999999994</v>
      </c>
      <c r="D116" s="3">
        <v>4877.34</v>
      </c>
      <c r="E116" s="3">
        <v>71639.09</v>
      </c>
      <c r="F116" s="3">
        <v>214999.16</v>
      </c>
      <c r="G116" s="3">
        <v>60817.79</v>
      </c>
      <c r="H116" s="3">
        <v>75490.97</v>
      </c>
      <c r="I116" s="3">
        <v>77479.519982032769</v>
      </c>
      <c r="J116" s="3">
        <v>72796.939953689565</v>
      </c>
      <c r="K116" s="402">
        <v>107013.46999999997</v>
      </c>
      <c r="L116" s="101">
        <v>55749.520000000004</v>
      </c>
      <c r="M116" s="383">
        <f>P127*AF116</f>
        <v>202526.73</v>
      </c>
      <c r="N116" s="383">
        <f>Q127*AG116</f>
        <v>202526.73</v>
      </c>
      <c r="O116" s="79">
        <f t="shared" ref="O116:O127" si="24">SUM(C116:N116)</f>
        <v>1212271.2999357225</v>
      </c>
      <c r="P116" s="515"/>
      <c r="R116" s="194"/>
      <c r="S116" s="194"/>
      <c r="T116" s="697" t="str">
        <f>A116</f>
        <v>Pay As You Save</v>
      </c>
      <c r="U116" s="493" t="s">
        <v>0</v>
      </c>
      <c r="V116" s="477"/>
      <c r="W116" s="477"/>
      <c r="X116" s="477"/>
      <c r="Y116" s="477"/>
      <c r="Z116" s="477"/>
      <c r="AA116" s="477"/>
      <c r="AB116" s="477"/>
      <c r="AC116" s="477"/>
      <c r="AD116" s="477"/>
      <c r="AE116" s="477"/>
      <c r="AF116" s="477">
        <v>1</v>
      </c>
      <c r="AG116" s="477">
        <v>1</v>
      </c>
      <c r="AH116" s="478"/>
    </row>
    <row r="117" spans="1:36" x14ac:dyDescent="0.35">
      <c r="A117" s="689"/>
      <c r="B117" s="12" t="s">
        <v>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402">
        <v>0</v>
      </c>
      <c r="L117" s="101">
        <v>0</v>
      </c>
      <c r="M117" s="383">
        <f>P127*AF117</f>
        <v>0</v>
      </c>
      <c r="N117" s="383">
        <f>Q127*AG117</f>
        <v>0</v>
      </c>
      <c r="O117" s="79">
        <f t="shared" si="24"/>
        <v>0</v>
      </c>
      <c r="R117" s="194"/>
      <c r="S117" s="194"/>
      <c r="T117" s="698"/>
      <c r="U117" s="12" t="s">
        <v>1</v>
      </c>
      <c r="V117" s="479"/>
      <c r="W117" s="479"/>
      <c r="X117" s="479"/>
      <c r="Y117" s="479"/>
      <c r="Z117" s="479"/>
      <c r="AA117" s="479"/>
      <c r="AB117" s="479"/>
      <c r="AC117" s="479"/>
      <c r="AD117" s="479"/>
      <c r="AE117" s="479"/>
      <c r="AF117" s="479">
        <v>0</v>
      </c>
      <c r="AG117" s="479">
        <v>0</v>
      </c>
      <c r="AH117" s="480"/>
    </row>
    <row r="118" spans="1:36" x14ac:dyDescent="0.35">
      <c r="A118" s="689"/>
      <c r="B118" s="11" t="s">
        <v>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402">
        <v>0</v>
      </c>
      <c r="L118" s="101">
        <v>0</v>
      </c>
      <c r="M118" s="383">
        <f>P127*AF118</f>
        <v>0</v>
      </c>
      <c r="N118" s="383">
        <f>Q127*AG118</f>
        <v>0</v>
      </c>
      <c r="O118" s="79">
        <f t="shared" si="24"/>
        <v>0</v>
      </c>
      <c r="R118" s="194"/>
      <c r="S118" s="194"/>
      <c r="T118" s="698"/>
      <c r="U118" s="11" t="s">
        <v>2</v>
      </c>
      <c r="V118" s="479"/>
      <c r="W118" s="479"/>
      <c r="X118" s="479"/>
      <c r="Y118" s="479"/>
      <c r="Z118" s="479"/>
      <c r="AA118" s="479"/>
      <c r="AB118" s="479"/>
      <c r="AC118" s="479"/>
      <c r="AD118" s="479"/>
      <c r="AE118" s="479"/>
      <c r="AF118" s="479">
        <v>0</v>
      </c>
      <c r="AG118" s="479">
        <v>0</v>
      </c>
      <c r="AH118" s="480"/>
    </row>
    <row r="119" spans="1:36" x14ac:dyDescent="0.35">
      <c r="A119" s="689"/>
      <c r="B119" s="11" t="s">
        <v>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402">
        <v>0</v>
      </c>
      <c r="L119" s="101">
        <v>0</v>
      </c>
      <c r="M119" s="383">
        <f>P127*AF119</f>
        <v>0</v>
      </c>
      <c r="N119" s="383">
        <f>Q127*AG119</f>
        <v>0</v>
      </c>
      <c r="O119" s="79">
        <f t="shared" si="24"/>
        <v>0</v>
      </c>
      <c r="R119" s="194"/>
      <c r="S119" s="194"/>
      <c r="T119" s="698"/>
      <c r="U119" s="11" t="s">
        <v>9</v>
      </c>
      <c r="V119" s="479"/>
      <c r="W119" s="479"/>
      <c r="X119" s="479"/>
      <c r="Y119" s="479"/>
      <c r="Z119" s="479"/>
      <c r="AA119" s="479"/>
      <c r="AB119" s="479"/>
      <c r="AC119" s="479"/>
      <c r="AD119" s="479"/>
      <c r="AE119" s="479"/>
      <c r="AF119" s="479">
        <v>0</v>
      </c>
      <c r="AG119" s="479">
        <v>0</v>
      </c>
      <c r="AH119" s="480"/>
    </row>
    <row r="120" spans="1:36" x14ac:dyDescent="0.35">
      <c r="A120" s="689"/>
      <c r="B120" s="12" t="s">
        <v>3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402">
        <v>0</v>
      </c>
      <c r="L120" s="101">
        <v>0</v>
      </c>
      <c r="M120" s="383">
        <f>P127*AF120</f>
        <v>0</v>
      </c>
      <c r="N120" s="383">
        <f>Q127*AG120</f>
        <v>0</v>
      </c>
      <c r="O120" s="79">
        <f t="shared" si="24"/>
        <v>0</v>
      </c>
      <c r="R120" s="194"/>
      <c r="S120" s="194"/>
      <c r="T120" s="698"/>
      <c r="U120" s="12" t="s">
        <v>3</v>
      </c>
      <c r="V120" s="479"/>
      <c r="W120" s="479"/>
      <c r="X120" s="479"/>
      <c r="Y120" s="479"/>
      <c r="Z120" s="479"/>
      <c r="AA120" s="479"/>
      <c r="AB120" s="479"/>
      <c r="AC120" s="479"/>
      <c r="AD120" s="479"/>
      <c r="AE120" s="479"/>
      <c r="AF120" s="479">
        <v>0</v>
      </c>
      <c r="AG120" s="479">
        <v>0</v>
      </c>
      <c r="AH120" s="480"/>
    </row>
    <row r="121" spans="1:36" x14ac:dyDescent="0.35">
      <c r="A121" s="689"/>
      <c r="B121" s="11" t="s">
        <v>4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02">
        <v>0</v>
      </c>
      <c r="L121" s="101">
        <v>0</v>
      </c>
      <c r="M121" s="383">
        <f>P127*AF121</f>
        <v>0</v>
      </c>
      <c r="N121" s="383">
        <f>Q127*AG121</f>
        <v>0</v>
      </c>
      <c r="O121" s="79">
        <f t="shared" si="24"/>
        <v>0</v>
      </c>
      <c r="R121" s="194"/>
      <c r="S121" s="194"/>
      <c r="T121" s="698"/>
      <c r="U121" s="11" t="s">
        <v>4</v>
      </c>
      <c r="V121" s="479"/>
      <c r="W121" s="479"/>
      <c r="X121" s="479"/>
      <c r="Y121" s="479"/>
      <c r="Z121" s="479"/>
      <c r="AA121" s="479"/>
      <c r="AB121" s="479"/>
      <c r="AC121" s="479"/>
      <c r="AD121" s="479"/>
      <c r="AE121" s="479"/>
      <c r="AF121" s="479">
        <v>0</v>
      </c>
      <c r="AG121" s="479">
        <v>0</v>
      </c>
      <c r="AH121" s="480"/>
    </row>
    <row r="122" spans="1:36" x14ac:dyDescent="0.35">
      <c r="A122" s="689"/>
      <c r="B122" s="11" t="s">
        <v>5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02">
        <v>0</v>
      </c>
      <c r="L122" s="101">
        <v>0</v>
      </c>
      <c r="M122" s="383">
        <f>P127*AF122</f>
        <v>0</v>
      </c>
      <c r="N122" s="383">
        <f>Q127*AG122</f>
        <v>0</v>
      </c>
      <c r="O122" s="79">
        <f t="shared" si="24"/>
        <v>0</v>
      </c>
      <c r="R122" s="194"/>
      <c r="S122" s="194"/>
      <c r="T122" s="698"/>
      <c r="U122" s="11" t="s">
        <v>5</v>
      </c>
      <c r="V122" s="479"/>
      <c r="W122" s="479"/>
      <c r="X122" s="479"/>
      <c r="Y122" s="479"/>
      <c r="Z122" s="479"/>
      <c r="AA122" s="479"/>
      <c r="AB122" s="479"/>
      <c r="AC122" s="479"/>
      <c r="AD122" s="479"/>
      <c r="AE122" s="479"/>
      <c r="AF122" s="479">
        <v>0</v>
      </c>
      <c r="AG122" s="479">
        <v>0</v>
      </c>
      <c r="AH122" s="480"/>
    </row>
    <row r="123" spans="1:36" x14ac:dyDescent="0.35">
      <c r="A123" s="689"/>
      <c r="B123" s="11" t="s">
        <v>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02">
        <v>0</v>
      </c>
      <c r="L123" s="101">
        <v>0</v>
      </c>
      <c r="M123" s="383">
        <f>P127*AF123</f>
        <v>0</v>
      </c>
      <c r="N123" s="383">
        <f>Q127*AG123</f>
        <v>0</v>
      </c>
      <c r="O123" s="79">
        <f t="shared" si="24"/>
        <v>0</v>
      </c>
      <c r="R123" s="194"/>
      <c r="S123" s="194"/>
      <c r="T123" s="698"/>
      <c r="U123" s="11" t="s">
        <v>6</v>
      </c>
      <c r="V123" s="479"/>
      <c r="W123" s="479"/>
      <c r="X123" s="479"/>
      <c r="Y123" s="479"/>
      <c r="Z123" s="479"/>
      <c r="AA123" s="479"/>
      <c r="AB123" s="479"/>
      <c r="AC123" s="479"/>
      <c r="AD123" s="479"/>
      <c r="AE123" s="479"/>
      <c r="AF123" s="479">
        <v>0</v>
      </c>
      <c r="AG123" s="479">
        <v>0</v>
      </c>
      <c r="AH123" s="480"/>
    </row>
    <row r="124" spans="1:36" x14ac:dyDescent="0.35">
      <c r="A124" s="689"/>
      <c r="B124" s="11" t="s">
        <v>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402">
        <v>0</v>
      </c>
      <c r="L124" s="101">
        <v>0</v>
      </c>
      <c r="M124" s="383">
        <f>P127*AF124</f>
        <v>0</v>
      </c>
      <c r="N124" s="383">
        <f>Q127*AG124</f>
        <v>0</v>
      </c>
      <c r="O124" s="79">
        <f t="shared" si="24"/>
        <v>0</v>
      </c>
      <c r="R124" s="194"/>
      <c r="S124" s="194"/>
      <c r="T124" s="698"/>
      <c r="U124" s="11" t="s">
        <v>7</v>
      </c>
      <c r="V124" s="479"/>
      <c r="W124" s="479"/>
      <c r="X124" s="479"/>
      <c r="Y124" s="479"/>
      <c r="Z124" s="479"/>
      <c r="AA124" s="479"/>
      <c r="AB124" s="479"/>
      <c r="AC124" s="479"/>
      <c r="AD124" s="479"/>
      <c r="AE124" s="479"/>
      <c r="AF124" s="479">
        <v>0</v>
      </c>
      <c r="AG124" s="479">
        <v>0</v>
      </c>
      <c r="AH124" s="480"/>
    </row>
    <row r="125" spans="1:36" x14ac:dyDescent="0.35">
      <c r="A125" s="689"/>
      <c r="B125" s="11" t="s">
        <v>8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02">
        <v>0</v>
      </c>
      <c r="L125" s="101">
        <v>0</v>
      </c>
      <c r="M125" s="383">
        <f>P127*AF125</f>
        <v>0</v>
      </c>
      <c r="N125" s="383">
        <f>Q127*AG125</f>
        <v>0</v>
      </c>
      <c r="O125" s="79">
        <f t="shared" si="24"/>
        <v>0</v>
      </c>
      <c r="R125" s="194"/>
      <c r="S125" s="194"/>
      <c r="T125" s="698"/>
      <c r="U125" s="11" t="s">
        <v>8</v>
      </c>
      <c r="V125" s="479"/>
      <c r="W125" s="479"/>
      <c r="X125" s="479"/>
      <c r="Y125" s="479"/>
      <c r="Z125" s="479"/>
      <c r="AA125" s="479"/>
      <c r="AB125" s="479"/>
      <c r="AC125" s="479"/>
      <c r="AD125" s="479"/>
      <c r="AE125" s="479"/>
      <c r="AF125" s="479">
        <v>0</v>
      </c>
      <c r="AG125" s="479">
        <v>0</v>
      </c>
      <c r="AH125" s="480"/>
    </row>
    <row r="126" spans="1:36" ht="15" thickBot="1" x14ac:dyDescent="0.4">
      <c r="A126" s="690"/>
      <c r="B126" s="205" t="s">
        <v>42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402">
        <v>0</v>
      </c>
      <c r="L126" s="101">
        <v>0</v>
      </c>
      <c r="M126" s="383">
        <f>P127*AF126</f>
        <v>0</v>
      </c>
      <c r="N126" s="383">
        <f>Q127*AG126</f>
        <v>0</v>
      </c>
      <c r="O126" s="79">
        <f t="shared" si="24"/>
        <v>0</v>
      </c>
      <c r="R126" s="194"/>
      <c r="S126" s="194"/>
      <c r="T126" s="699"/>
      <c r="U126" s="481" t="s">
        <v>42</v>
      </c>
      <c r="V126" s="482"/>
      <c r="W126" s="482"/>
      <c r="X126" s="482"/>
      <c r="Y126" s="482"/>
      <c r="Z126" s="482"/>
      <c r="AA126" s="482"/>
      <c r="AB126" s="483"/>
      <c r="AC126" s="483"/>
      <c r="AD126" s="483"/>
      <c r="AE126" s="483"/>
      <c r="AF126" s="483">
        <v>0</v>
      </c>
      <c r="AG126" s="483">
        <v>0</v>
      </c>
      <c r="AH126" s="484"/>
    </row>
    <row r="127" spans="1:36" ht="21.5" thickBot="1" x14ac:dyDescent="0.55000000000000004">
      <c r="A127" s="81"/>
      <c r="B127" s="206" t="s">
        <v>43</v>
      </c>
      <c r="C127" s="207">
        <f t="shared" ref="C127:N127" si="25">SUM(C116:C126)</f>
        <v>66354.039999999994</v>
      </c>
      <c r="D127" s="207">
        <f t="shared" si="25"/>
        <v>4877.34</v>
      </c>
      <c r="E127" s="207">
        <f t="shared" si="25"/>
        <v>71639.09</v>
      </c>
      <c r="F127" s="207">
        <f t="shared" si="25"/>
        <v>214999.16</v>
      </c>
      <c r="G127" s="207">
        <f t="shared" si="25"/>
        <v>60817.79</v>
      </c>
      <c r="H127" s="207">
        <f t="shared" si="25"/>
        <v>75490.97</v>
      </c>
      <c r="I127" s="207">
        <f t="shared" si="25"/>
        <v>77479.519982032769</v>
      </c>
      <c r="J127" s="207">
        <f t="shared" si="25"/>
        <v>72796.939953689565</v>
      </c>
      <c r="K127" s="403">
        <f t="shared" si="25"/>
        <v>107013.46999999997</v>
      </c>
      <c r="L127" s="537">
        <f t="shared" si="25"/>
        <v>55749.520000000004</v>
      </c>
      <c r="M127" s="414">
        <f t="shared" si="25"/>
        <v>202526.73</v>
      </c>
      <c r="N127" s="414">
        <f t="shared" si="25"/>
        <v>202526.73</v>
      </c>
      <c r="O127" s="82">
        <f t="shared" si="24"/>
        <v>1212271.2999357225</v>
      </c>
      <c r="P127" s="2">
        <f>'FORECAST OVERVIEW'!M16</f>
        <v>202526.73</v>
      </c>
      <c r="Q127" s="2">
        <f>'FORECAST OVERVIEW'!N16</f>
        <v>202526.73</v>
      </c>
      <c r="T127" s="81"/>
      <c r="U127" s="485" t="s">
        <v>43</v>
      </c>
      <c r="V127" s="486"/>
      <c r="W127" s="486"/>
      <c r="X127" s="486"/>
      <c r="Y127" s="486"/>
      <c r="Z127" s="486"/>
      <c r="AA127" s="486"/>
      <c r="AB127" s="487"/>
      <c r="AC127" s="487"/>
      <c r="AD127" s="487"/>
      <c r="AE127" s="487"/>
      <c r="AF127" s="487">
        <f>SUM(AF116:AF126)</f>
        <v>1</v>
      </c>
      <c r="AG127" s="487">
        <f>SUM(AG116:AG126)</f>
        <v>1</v>
      </c>
      <c r="AH127" s="488"/>
    </row>
    <row r="128" spans="1:36" ht="21.5" thickBot="1" x14ac:dyDescent="0.55000000000000004">
      <c r="A128" s="81"/>
      <c r="K128" s="404"/>
      <c r="L128" s="538"/>
      <c r="M128" s="415"/>
      <c r="N128" s="415"/>
      <c r="T128" s="497"/>
    </row>
    <row r="129" spans="1:34" ht="21.5" thickBot="1" x14ac:dyDescent="0.55000000000000004">
      <c r="A129" s="81"/>
      <c r="B129" s="202" t="s">
        <v>36</v>
      </c>
      <c r="C129" s="203">
        <f>C$3</f>
        <v>44562</v>
      </c>
      <c r="D129" s="203">
        <f t="shared" ref="D129:N129" si="26">D$3</f>
        <v>44593</v>
      </c>
      <c r="E129" s="203">
        <f t="shared" si="26"/>
        <v>44621</v>
      </c>
      <c r="F129" s="203">
        <f t="shared" si="26"/>
        <v>44652</v>
      </c>
      <c r="G129" s="203">
        <f t="shared" si="26"/>
        <v>44682</v>
      </c>
      <c r="H129" s="203">
        <f t="shared" si="26"/>
        <v>44713</v>
      </c>
      <c r="I129" s="203">
        <f t="shared" si="26"/>
        <v>44743</v>
      </c>
      <c r="J129" s="203">
        <f t="shared" si="26"/>
        <v>44774</v>
      </c>
      <c r="K129" s="401">
        <f t="shared" si="26"/>
        <v>44805</v>
      </c>
      <c r="L129" s="536">
        <f t="shared" si="26"/>
        <v>44835</v>
      </c>
      <c r="M129" s="413">
        <f t="shared" si="26"/>
        <v>44866</v>
      </c>
      <c r="N129" s="413">
        <f t="shared" si="26"/>
        <v>44896</v>
      </c>
      <c r="O129" s="204" t="s">
        <v>34</v>
      </c>
      <c r="R129" s="41"/>
      <c r="S129" s="41"/>
      <c r="T129"/>
      <c r="AH129"/>
    </row>
    <row r="130" spans="1:34" ht="15" customHeight="1" x14ac:dyDescent="0.35">
      <c r="A130" s="688" t="s">
        <v>176</v>
      </c>
      <c r="B130" s="11" t="s">
        <v>0</v>
      </c>
      <c r="C130" s="3">
        <f>C4+C18+C60+C74+C116</f>
        <v>66354.039999999994</v>
      </c>
      <c r="D130" s="3">
        <f t="shared" ref="D130:N130" si="27">D4+D18+D60+D74+D116</f>
        <v>4877.34</v>
      </c>
      <c r="E130" s="3">
        <f t="shared" si="27"/>
        <v>71639.09</v>
      </c>
      <c r="F130" s="3">
        <f t="shared" si="27"/>
        <v>214999.16</v>
      </c>
      <c r="G130" s="3">
        <f t="shared" si="27"/>
        <v>60817.79</v>
      </c>
      <c r="H130" s="3">
        <f t="shared" si="27"/>
        <v>75490.97</v>
      </c>
      <c r="I130" s="3">
        <f t="shared" si="27"/>
        <v>77479.519982032769</v>
      </c>
      <c r="J130" s="3">
        <f t="shared" si="27"/>
        <v>72796.939953689565</v>
      </c>
      <c r="K130" s="402">
        <f t="shared" si="27"/>
        <v>107013.46999999997</v>
      </c>
      <c r="L130" s="539">
        <f t="shared" si="27"/>
        <v>55749.520000000004</v>
      </c>
      <c r="M130" s="102">
        <f t="shared" si="27"/>
        <v>202526.73</v>
      </c>
      <c r="N130" s="102">
        <f t="shared" si="27"/>
        <v>211531.33075717519</v>
      </c>
      <c r="O130" s="79">
        <f t="shared" ref="O130:O141" si="28">SUM(C130:N130)</f>
        <v>1221275.9006928976</v>
      </c>
      <c r="P130" s="515"/>
      <c r="T130"/>
      <c r="AH130"/>
    </row>
    <row r="131" spans="1:34" x14ac:dyDescent="0.35">
      <c r="A131" s="689"/>
      <c r="B131" s="12" t="s">
        <v>1</v>
      </c>
      <c r="C131" s="3">
        <f t="shared" ref="C131:N131" si="29">C5+C19+C61+C75+C117</f>
        <v>85404.29</v>
      </c>
      <c r="D131" s="3">
        <f t="shared" si="29"/>
        <v>1255711.71</v>
      </c>
      <c r="E131" s="3">
        <f t="shared" si="29"/>
        <v>2189607.5900000273</v>
      </c>
      <c r="F131" s="3">
        <f t="shared" si="29"/>
        <v>2018137.5</v>
      </c>
      <c r="G131" s="3">
        <f t="shared" si="29"/>
        <v>2308971.160000016</v>
      </c>
      <c r="H131" s="3">
        <f t="shared" si="29"/>
        <v>3032853.1</v>
      </c>
      <c r="I131" s="3">
        <f t="shared" si="29"/>
        <v>3407528.0149932858</v>
      </c>
      <c r="J131" s="3">
        <f t="shared" si="29"/>
        <v>3565783.2434126814</v>
      </c>
      <c r="K131" s="402">
        <f t="shared" si="29"/>
        <v>2909242.140000009</v>
      </c>
      <c r="L131" s="539">
        <f t="shared" si="29"/>
        <v>1943764.2800000119</v>
      </c>
      <c r="M131" s="102">
        <f t="shared" si="29"/>
        <v>511618.09950778785</v>
      </c>
      <c r="N131" s="102">
        <f t="shared" si="29"/>
        <v>2216715.8099558614</v>
      </c>
      <c r="O131" s="79">
        <f t="shared" si="28"/>
        <v>25445336.937869679</v>
      </c>
      <c r="T131"/>
      <c r="AH131"/>
    </row>
    <row r="132" spans="1:34" x14ac:dyDescent="0.35">
      <c r="A132" s="689"/>
      <c r="B132" s="11" t="s">
        <v>2</v>
      </c>
      <c r="C132" s="3">
        <f t="shared" ref="C132:N132" si="30">C6+C20+C62+C76+C118</f>
        <v>0</v>
      </c>
      <c r="D132" s="3">
        <f t="shared" si="30"/>
        <v>0</v>
      </c>
      <c r="E132" s="3">
        <f t="shared" si="30"/>
        <v>0</v>
      </c>
      <c r="F132" s="3">
        <f t="shared" si="30"/>
        <v>0</v>
      </c>
      <c r="G132" s="3">
        <f t="shared" si="30"/>
        <v>0</v>
      </c>
      <c r="H132" s="3">
        <f t="shared" si="30"/>
        <v>0</v>
      </c>
      <c r="I132" s="3">
        <f t="shared" si="30"/>
        <v>0</v>
      </c>
      <c r="J132" s="3">
        <f t="shared" si="30"/>
        <v>0</v>
      </c>
      <c r="K132" s="402">
        <f t="shared" si="30"/>
        <v>0</v>
      </c>
      <c r="L132" s="539">
        <f t="shared" si="30"/>
        <v>0</v>
      </c>
      <c r="M132" s="102">
        <f t="shared" si="30"/>
        <v>0</v>
      </c>
      <c r="N132" s="102">
        <f t="shared" si="30"/>
        <v>0</v>
      </c>
      <c r="O132" s="79">
        <f t="shared" si="28"/>
        <v>0</v>
      </c>
      <c r="T132"/>
      <c r="AH132"/>
    </row>
    <row r="133" spans="1:34" x14ac:dyDescent="0.35">
      <c r="A133" s="689"/>
      <c r="B133" s="11" t="s">
        <v>9</v>
      </c>
      <c r="C133" s="3">
        <f t="shared" ref="C133:N133" si="31">C7+C21+C63+C77+C119</f>
        <v>124278.71</v>
      </c>
      <c r="D133" s="3">
        <f t="shared" si="31"/>
        <v>824949.28</v>
      </c>
      <c r="E133" s="3">
        <f t="shared" si="31"/>
        <v>1533905.2300000242</v>
      </c>
      <c r="F133" s="3">
        <f t="shared" si="31"/>
        <v>1251877.21</v>
      </c>
      <c r="G133" s="3">
        <f t="shared" si="31"/>
        <v>1059525.230000003</v>
      </c>
      <c r="H133" s="3">
        <f t="shared" si="31"/>
        <v>1232889.1600000001</v>
      </c>
      <c r="I133" s="3">
        <f t="shared" si="31"/>
        <v>1630587.7080432135</v>
      </c>
      <c r="J133" s="3">
        <f t="shared" si="31"/>
        <v>1608555.5825157298</v>
      </c>
      <c r="K133" s="402">
        <f t="shared" si="31"/>
        <v>1283049.9800000044</v>
      </c>
      <c r="L133" s="539">
        <f t="shared" si="31"/>
        <v>891191.0900000016</v>
      </c>
      <c r="M133" s="102">
        <f t="shared" si="31"/>
        <v>558184.56701854733</v>
      </c>
      <c r="N133" s="102">
        <f t="shared" si="31"/>
        <v>1906444.9000674607</v>
      </c>
      <c r="O133" s="79">
        <f t="shared" si="28"/>
        <v>13905438.647644985</v>
      </c>
      <c r="T133"/>
      <c r="AH133"/>
    </row>
    <row r="134" spans="1:34" x14ac:dyDescent="0.35">
      <c r="A134" s="689"/>
      <c r="B134" s="12" t="s">
        <v>3</v>
      </c>
      <c r="C134" s="3">
        <f t="shared" ref="C134:N134" si="32">C8+C22+C64+C78+C120</f>
        <v>0</v>
      </c>
      <c r="D134" s="3">
        <f t="shared" si="32"/>
        <v>625408.78</v>
      </c>
      <c r="E134" s="3">
        <f t="shared" si="32"/>
        <v>1063.4300000000003</v>
      </c>
      <c r="F134" s="3">
        <f t="shared" si="32"/>
        <v>13600.71</v>
      </c>
      <c r="G134" s="3">
        <f t="shared" si="32"/>
        <v>-2518.650000000001</v>
      </c>
      <c r="H134" s="3">
        <f t="shared" si="32"/>
        <v>39383.71</v>
      </c>
      <c r="I134" s="3">
        <f t="shared" si="32"/>
        <v>11082.060227050713</v>
      </c>
      <c r="J134" s="3">
        <f t="shared" si="32"/>
        <v>33816.971236572295</v>
      </c>
      <c r="K134" s="402">
        <f t="shared" si="32"/>
        <v>-14384.289999999943</v>
      </c>
      <c r="L134" s="539">
        <f t="shared" si="32"/>
        <v>-895.52000000000021</v>
      </c>
      <c r="M134" s="102">
        <f t="shared" si="32"/>
        <v>89159.303200669907</v>
      </c>
      <c r="N134" s="102">
        <f t="shared" si="32"/>
        <v>576766.96828552079</v>
      </c>
      <c r="O134" s="79">
        <f t="shared" si="28"/>
        <v>1372483.4729498136</v>
      </c>
      <c r="T134"/>
      <c r="AH134"/>
    </row>
    <row r="135" spans="1:34" x14ac:dyDescent="0.35">
      <c r="A135" s="689"/>
      <c r="B135" s="11" t="s">
        <v>4</v>
      </c>
      <c r="C135" s="3">
        <f t="shared" ref="C135:N135" si="33">C9+C23+C65+C79+C121</f>
        <v>0</v>
      </c>
      <c r="D135" s="3">
        <f t="shared" si="33"/>
        <v>0</v>
      </c>
      <c r="E135" s="3">
        <f t="shared" si="33"/>
        <v>0</v>
      </c>
      <c r="F135" s="3">
        <f t="shared" si="33"/>
        <v>0</v>
      </c>
      <c r="G135" s="3">
        <f t="shared" si="33"/>
        <v>0</v>
      </c>
      <c r="H135" s="3">
        <f t="shared" si="33"/>
        <v>0</v>
      </c>
      <c r="I135" s="3">
        <f t="shared" si="33"/>
        <v>0</v>
      </c>
      <c r="J135" s="3">
        <f t="shared" si="33"/>
        <v>2062.799926757818</v>
      </c>
      <c r="K135" s="402">
        <f t="shared" si="33"/>
        <v>0</v>
      </c>
      <c r="L135" s="539">
        <f t="shared" si="33"/>
        <v>0</v>
      </c>
      <c r="M135" s="102">
        <f t="shared" si="33"/>
        <v>479996.88329280069</v>
      </c>
      <c r="N135" s="102">
        <f t="shared" si="33"/>
        <v>65697.201651164563</v>
      </c>
      <c r="O135" s="79">
        <f t="shared" si="28"/>
        <v>547756.88487072312</v>
      </c>
      <c r="T135"/>
      <c r="AH135"/>
    </row>
    <row r="136" spans="1:34" x14ac:dyDescent="0.35">
      <c r="A136" s="689"/>
      <c r="B136" s="11" t="s">
        <v>5</v>
      </c>
      <c r="C136" s="3">
        <f t="shared" ref="C136:N136" si="34">C10+C24+C66+C80+C122</f>
        <v>0</v>
      </c>
      <c r="D136" s="3">
        <f t="shared" si="34"/>
        <v>3297.3</v>
      </c>
      <c r="E136" s="3">
        <f t="shared" si="34"/>
        <v>14218.700000000008</v>
      </c>
      <c r="F136" s="3">
        <f t="shared" si="34"/>
        <v>15844.44</v>
      </c>
      <c r="G136" s="3">
        <f t="shared" si="34"/>
        <v>13633.48</v>
      </c>
      <c r="H136" s="3">
        <f t="shared" si="34"/>
        <v>10780.46</v>
      </c>
      <c r="I136" s="3">
        <f t="shared" si="34"/>
        <v>20717.019857177729</v>
      </c>
      <c r="J136" s="3">
        <f t="shared" si="34"/>
        <v>18386.579799957282</v>
      </c>
      <c r="K136" s="402">
        <f t="shared" si="34"/>
        <v>2739.920000000001</v>
      </c>
      <c r="L136" s="539">
        <f t="shared" si="34"/>
        <v>5474.6200000000026</v>
      </c>
      <c r="M136" s="102">
        <f t="shared" si="34"/>
        <v>11704.816529131174</v>
      </c>
      <c r="N136" s="102">
        <f t="shared" si="34"/>
        <v>24150.275519364033</v>
      </c>
      <c r="O136" s="79">
        <f t="shared" si="28"/>
        <v>140947.61170563026</v>
      </c>
      <c r="T136"/>
      <c r="AH136"/>
    </row>
    <row r="137" spans="1:34" x14ac:dyDescent="0.35">
      <c r="A137" s="689"/>
      <c r="B137" s="11" t="s">
        <v>6</v>
      </c>
      <c r="C137" s="3">
        <f t="shared" ref="C137:N137" si="35">C11+C25+C67+C81+C123</f>
        <v>0</v>
      </c>
      <c r="D137" s="3">
        <f t="shared" si="35"/>
        <v>0</v>
      </c>
      <c r="E137" s="3">
        <f t="shared" si="35"/>
        <v>0</v>
      </c>
      <c r="F137" s="3">
        <f t="shared" si="35"/>
        <v>0</v>
      </c>
      <c r="G137" s="3">
        <f t="shared" si="35"/>
        <v>0</v>
      </c>
      <c r="H137" s="3">
        <f t="shared" si="35"/>
        <v>0</v>
      </c>
      <c r="I137" s="3">
        <f t="shared" si="35"/>
        <v>0</v>
      </c>
      <c r="J137" s="3">
        <f t="shared" si="35"/>
        <v>0</v>
      </c>
      <c r="K137" s="402">
        <f t="shared" si="35"/>
        <v>0</v>
      </c>
      <c r="L137" s="539">
        <f t="shared" si="35"/>
        <v>0</v>
      </c>
      <c r="M137" s="102">
        <f t="shared" si="35"/>
        <v>249189.98639699776</v>
      </c>
      <c r="N137" s="102">
        <f t="shared" si="35"/>
        <v>75218.477831192882</v>
      </c>
      <c r="O137" s="79">
        <f t="shared" si="28"/>
        <v>324408.46422819066</v>
      </c>
      <c r="T137"/>
      <c r="AH137"/>
    </row>
    <row r="138" spans="1:34" x14ac:dyDescent="0.35">
      <c r="A138" s="689"/>
      <c r="B138" s="11" t="s">
        <v>7</v>
      </c>
      <c r="C138" s="3">
        <f t="shared" ref="C138:N138" si="36">C12+C26+C68+C82+C124</f>
        <v>0</v>
      </c>
      <c r="D138" s="3">
        <f t="shared" si="36"/>
        <v>0</v>
      </c>
      <c r="E138" s="3">
        <f t="shared" si="36"/>
        <v>0</v>
      </c>
      <c r="F138" s="3">
        <f t="shared" si="36"/>
        <v>0</v>
      </c>
      <c r="G138" s="3">
        <f t="shared" si="36"/>
        <v>0</v>
      </c>
      <c r="H138" s="3">
        <f t="shared" si="36"/>
        <v>0</v>
      </c>
      <c r="I138" s="3">
        <f t="shared" si="36"/>
        <v>0</v>
      </c>
      <c r="J138" s="3">
        <f t="shared" si="36"/>
        <v>0</v>
      </c>
      <c r="K138" s="402">
        <f t="shared" si="36"/>
        <v>0</v>
      </c>
      <c r="L138" s="539">
        <f t="shared" si="36"/>
        <v>0</v>
      </c>
      <c r="M138" s="102">
        <f t="shared" si="36"/>
        <v>0</v>
      </c>
      <c r="N138" s="102">
        <f t="shared" si="36"/>
        <v>0</v>
      </c>
      <c r="O138" s="79">
        <f t="shared" si="28"/>
        <v>0</v>
      </c>
      <c r="T138"/>
      <c r="AH138"/>
    </row>
    <row r="139" spans="1:34" x14ac:dyDescent="0.35">
      <c r="A139" s="689"/>
      <c r="B139" s="11" t="s">
        <v>8</v>
      </c>
      <c r="C139" s="3">
        <f t="shared" ref="C139:N139" si="37">C13+C27+C69+C83+C125</f>
        <v>0</v>
      </c>
      <c r="D139" s="3">
        <f t="shared" si="37"/>
        <v>31865.96</v>
      </c>
      <c r="E139" s="3">
        <f t="shared" si="37"/>
        <v>31865.959999999995</v>
      </c>
      <c r="F139" s="3">
        <f t="shared" si="37"/>
        <v>27313.68</v>
      </c>
      <c r="G139" s="3">
        <f t="shared" si="37"/>
        <v>29589.819999999996</v>
      </c>
      <c r="H139" s="3">
        <f t="shared" si="37"/>
        <v>36418.239999999998</v>
      </c>
      <c r="I139" s="3">
        <f t="shared" si="37"/>
        <v>40970.518388671953</v>
      </c>
      <c r="J139" s="3">
        <f t="shared" si="37"/>
        <v>27313.678710937555</v>
      </c>
      <c r="K139" s="402">
        <f t="shared" si="37"/>
        <v>15932.979999999998</v>
      </c>
      <c r="L139" s="539">
        <f t="shared" si="37"/>
        <v>13656.839999999998</v>
      </c>
      <c r="M139" s="102">
        <f t="shared" si="37"/>
        <v>308825.84402397001</v>
      </c>
      <c r="N139" s="102">
        <f t="shared" si="37"/>
        <v>303834.08829430555</v>
      </c>
      <c r="O139" s="79">
        <f t="shared" si="28"/>
        <v>867587.60941788508</v>
      </c>
      <c r="T139"/>
      <c r="AH139"/>
    </row>
    <row r="140" spans="1:34" ht="15" thickBot="1" x14ac:dyDescent="0.4">
      <c r="A140" s="690"/>
      <c r="B140" s="205" t="s">
        <v>42</v>
      </c>
      <c r="C140" s="3">
        <f t="shared" ref="C140:N140" si="38">C14+C28+C70+C84+C126</f>
        <v>0</v>
      </c>
      <c r="D140" s="3">
        <f t="shared" si="38"/>
        <v>0</v>
      </c>
      <c r="E140" s="3">
        <f t="shared" si="38"/>
        <v>0</v>
      </c>
      <c r="F140" s="3">
        <f t="shared" si="38"/>
        <v>0</v>
      </c>
      <c r="G140" s="3">
        <f t="shared" si="38"/>
        <v>0</v>
      </c>
      <c r="H140" s="3">
        <f t="shared" si="38"/>
        <v>0</v>
      </c>
      <c r="I140" s="3">
        <f t="shared" si="38"/>
        <v>0</v>
      </c>
      <c r="J140" s="3">
        <f t="shared" si="38"/>
        <v>0</v>
      </c>
      <c r="K140" s="402">
        <f t="shared" si="38"/>
        <v>0</v>
      </c>
      <c r="L140" s="539">
        <f t="shared" si="38"/>
        <v>0</v>
      </c>
      <c r="M140" s="102">
        <f t="shared" si="38"/>
        <v>0</v>
      </c>
      <c r="N140" s="102">
        <f t="shared" si="38"/>
        <v>0</v>
      </c>
      <c r="O140" s="79">
        <f t="shared" si="28"/>
        <v>0</v>
      </c>
      <c r="T140"/>
      <c r="AH140"/>
    </row>
    <row r="141" spans="1:34" ht="15" thickBot="1" x14ac:dyDescent="0.4">
      <c r="B141" s="206" t="s">
        <v>43</v>
      </c>
      <c r="C141" s="207">
        <f t="shared" ref="C141" si="39">SUM(C130:C140)</f>
        <v>276037.03999999998</v>
      </c>
      <c r="D141" s="207">
        <f t="shared" ref="D141:M141" si="40">SUM(D130:D140)</f>
        <v>2746110.37</v>
      </c>
      <c r="E141" s="207">
        <f t="shared" si="40"/>
        <v>3842300.0000000517</v>
      </c>
      <c r="F141" s="207">
        <f t="shared" si="40"/>
        <v>3541772.7</v>
      </c>
      <c r="G141" s="207">
        <f t="shared" si="40"/>
        <v>3470018.8300000192</v>
      </c>
      <c r="H141" s="207">
        <f t="shared" si="40"/>
        <v>4427815.6400000006</v>
      </c>
      <c r="I141" s="207">
        <f t="shared" si="40"/>
        <v>5188364.8414914319</v>
      </c>
      <c r="J141" s="207">
        <f t="shared" si="40"/>
        <v>5328715.7955563264</v>
      </c>
      <c r="K141" s="403">
        <f t="shared" si="40"/>
        <v>4303594.2000000132</v>
      </c>
      <c r="L141" s="537">
        <f t="shared" si="40"/>
        <v>2908940.8300000136</v>
      </c>
      <c r="M141" s="208">
        <f t="shared" si="40"/>
        <v>2411206.2299699048</v>
      </c>
      <c r="N141" s="208">
        <f t="shared" ref="N141" si="41">SUM(N130:N140)</f>
        <v>5380359.0523620453</v>
      </c>
      <c r="O141" s="82">
        <f t="shared" si="28"/>
        <v>43825235.529379807</v>
      </c>
      <c r="T141"/>
      <c r="AH141"/>
    </row>
    <row r="142" spans="1:34" ht="15" thickBot="1" x14ac:dyDescent="0.4">
      <c r="K142" s="404"/>
      <c r="L142" s="538"/>
      <c r="M142" s="103"/>
      <c r="N142" s="103"/>
      <c r="O142" s="347" t="s">
        <v>189</v>
      </c>
      <c r="P142" s="514">
        <f>SUM(C4:N14,C18:N28,C60:N70,C74:N84,C116:N126)</f>
        <v>43825235.529379793</v>
      </c>
      <c r="T142"/>
      <c r="AH142"/>
    </row>
    <row r="143" spans="1:34" ht="21.5" thickBot="1" x14ac:dyDescent="0.55000000000000004">
      <c r="A143" s="81"/>
      <c r="B143" s="202" t="s">
        <v>36</v>
      </c>
      <c r="C143" s="203">
        <f>C$3</f>
        <v>44562</v>
      </c>
      <c r="D143" s="203">
        <f t="shared" ref="D143:N143" si="42">D$3</f>
        <v>44593</v>
      </c>
      <c r="E143" s="203">
        <f t="shared" si="42"/>
        <v>44621</v>
      </c>
      <c r="F143" s="203">
        <f t="shared" si="42"/>
        <v>44652</v>
      </c>
      <c r="G143" s="203">
        <f t="shared" si="42"/>
        <v>44682</v>
      </c>
      <c r="H143" s="203">
        <f t="shared" si="42"/>
        <v>44713</v>
      </c>
      <c r="I143" s="203">
        <f t="shared" si="42"/>
        <v>44743</v>
      </c>
      <c r="J143" s="203">
        <f t="shared" si="42"/>
        <v>44774</v>
      </c>
      <c r="K143" s="401">
        <f t="shared" si="42"/>
        <v>44805</v>
      </c>
      <c r="L143" s="536">
        <f t="shared" si="42"/>
        <v>44835</v>
      </c>
      <c r="M143" s="413">
        <f t="shared" si="42"/>
        <v>44866</v>
      </c>
      <c r="N143" s="413">
        <f t="shared" si="42"/>
        <v>44896</v>
      </c>
      <c r="O143" s="204" t="s">
        <v>34</v>
      </c>
      <c r="R143" s="41"/>
      <c r="S143" s="41"/>
      <c r="T143"/>
      <c r="AH143"/>
    </row>
    <row r="144" spans="1:34" ht="15" customHeight="1" x14ac:dyDescent="0.35">
      <c r="A144" s="682" t="s">
        <v>178</v>
      </c>
      <c r="B144" s="11" t="s">
        <v>0</v>
      </c>
      <c r="C144" s="3">
        <f>C32+C46+C88+C102</f>
        <v>0</v>
      </c>
      <c r="D144" s="3">
        <f t="shared" ref="D144:N144" si="43">D32+D46+D88+D102</f>
        <v>0</v>
      </c>
      <c r="E144" s="3">
        <f t="shared" si="43"/>
        <v>0</v>
      </c>
      <c r="F144" s="3">
        <f t="shared" si="43"/>
        <v>0</v>
      </c>
      <c r="G144" s="3">
        <f t="shared" si="43"/>
        <v>9753.7600000000039</v>
      </c>
      <c r="H144" s="3">
        <f t="shared" si="43"/>
        <v>19675.2</v>
      </c>
      <c r="I144" s="3">
        <f t="shared" si="43"/>
        <v>12811.120048522955</v>
      </c>
      <c r="J144" s="3">
        <f t="shared" si="43"/>
        <v>20200.580039978027</v>
      </c>
      <c r="K144" s="402">
        <f t="shared" si="43"/>
        <v>7134.09</v>
      </c>
      <c r="L144" s="539">
        <f t="shared" si="43"/>
        <v>6044.07</v>
      </c>
      <c r="M144" s="102">
        <f t="shared" si="43"/>
        <v>615614.08735099132</v>
      </c>
      <c r="N144" s="102">
        <f t="shared" si="43"/>
        <v>4165.1468861069925</v>
      </c>
      <c r="O144" s="79">
        <f t="shared" ref="O144:O155" si="44">SUM(C144:N144)</f>
        <v>695398.05432559934</v>
      </c>
      <c r="P144" s="515"/>
      <c r="T144"/>
      <c r="AH144"/>
    </row>
    <row r="145" spans="1:36" x14ac:dyDescent="0.35">
      <c r="A145" s="683"/>
      <c r="B145" s="12" t="s">
        <v>1</v>
      </c>
      <c r="C145" s="3">
        <f t="shared" ref="C145:N145" si="45">C33+C47+C89+C103</f>
        <v>0</v>
      </c>
      <c r="D145" s="3">
        <f t="shared" si="45"/>
        <v>0</v>
      </c>
      <c r="E145" s="3">
        <f t="shared" si="45"/>
        <v>42833.359999999993</v>
      </c>
      <c r="F145" s="3">
        <f t="shared" si="45"/>
        <v>32063.760000000009</v>
      </c>
      <c r="G145" s="3">
        <f t="shared" si="45"/>
        <v>23597.800000000003</v>
      </c>
      <c r="H145" s="3">
        <f t="shared" si="45"/>
        <v>147373.47</v>
      </c>
      <c r="I145" s="3">
        <f t="shared" si="45"/>
        <v>334751.44897216797</v>
      </c>
      <c r="J145" s="3">
        <f t="shared" si="45"/>
        <v>230864.63098144537</v>
      </c>
      <c r="K145" s="402">
        <f t="shared" si="45"/>
        <v>240487.73</v>
      </c>
      <c r="L145" s="539">
        <f t="shared" si="45"/>
        <v>139043.45000000001</v>
      </c>
      <c r="M145" s="102">
        <f t="shared" si="45"/>
        <v>111124.74201467902</v>
      </c>
      <c r="N145" s="102">
        <f t="shared" si="45"/>
        <v>359784.48423328041</v>
      </c>
      <c r="O145" s="79">
        <f t="shared" si="44"/>
        <v>1661924.8762015728</v>
      </c>
      <c r="T145"/>
      <c r="AH145"/>
    </row>
    <row r="146" spans="1:36" x14ac:dyDescent="0.35">
      <c r="A146" s="683"/>
      <c r="B146" s="11" t="s">
        <v>2</v>
      </c>
      <c r="C146" s="3">
        <f t="shared" ref="C146:N146" si="46">C34+C48+C90+C104</f>
        <v>0</v>
      </c>
      <c r="D146" s="3">
        <f t="shared" si="46"/>
        <v>0</v>
      </c>
      <c r="E146" s="3">
        <f t="shared" si="46"/>
        <v>0</v>
      </c>
      <c r="F146" s="3">
        <f t="shared" si="46"/>
        <v>0</v>
      </c>
      <c r="G146" s="3">
        <f t="shared" si="46"/>
        <v>0</v>
      </c>
      <c r="H146" s="3">
        <f t="shared" si="46"/>
        <v>0</v>
      </c>
      <c r="I146" s="3">
        <f t="shared" si="46"/>
        <v>0</v>
      </c>
      <c r="J146" s="3">
        <f t="shared" si="46"/>
        <v>0</v>
      </c>
      <c r="K146" s="402">
        <f t="shared" si="46"/>
        <v>0</v>
      </c>
      <c r="L146" s="539">
        <f t="shared" si="46"/>
        <v>0</v>
      </c>
      <c r="M146" s="102">
        <f t="shared" si="46"/>
        <v>0</v>
      </c>
      <c r="N146" s="102">
        <f t="shared" si="46"/>
        <v>0</v>
      </c>
      <c r="O146" s="79">
        <f t="shared" si="44"/>
        <v>0</v>
      </c>
      <c r="T146"/>
      <c r="AH146"/>
    </row>
    <row r="147" spans="1:36" x14ac:dyDescent="0.35">
      <c r="A147" s="683"/>
      <c r="B147" s="11" t="s">
        <v>9</v>
      </c>
      <c r="C147" s="3">
        <f t="shared" ref="C147:N147" si="47">C35+C49+C91+C105</f>
        <v>0</v>
      </c>
      <c r="D147" s="3">
        <f t="shared" si="47"/>
        <v>0</v>
      </c>
      <c r="E147" s="3">
        <f t="shared" si="47"/>
        <v>58699.399999999987</v>
      </c>
      <c r="F147" s="3">
        <f t="shared" si="47"/>
        <v>107070.59000000001</v>
      </c>
      <c r="G147" s="3">
        <f t="shared" si="47"/>
        <v>48668.45</v>
      </c>
      <c r="H147" s="3">
        <f t="shared" si="47"/>
        <v>348492.03</v>
      </c>
      <c r="I147" s="3">
        <f t="shared" si="47"/>
        <v>87779.067257232673</v>
      </c>
      <c r="J147" s="3">
        <f t="shared" si="47"/>
        <v>45684.828590393081</v>
      </c>
      <c r="K147" s="402">
        <f t="shared" si="47"/>
        <v>36444.869999999959</v>
      </c>
      <c r="L147" s="539">
        <f t="shared" si="47"/>
        <v>38217.879999999961</v>
      </c>
      <c r="M147" s="102">
        <f t="shared" si="47"/>
        <v>585061.38257870381</v>
      </c>
      <c r="N147" s="102">
        <f t="shared" si="47"/>
        <v>1784684.844080297</v>
      </c>
      <c r="O147" s="79">
        <f t="shared" si="44"/>
        <v>3140803.3425066266</v>
      </c>
      <c r="AI147" s="213"/>
      <c r="AJ147" s="213"/>
    </row>
    <row r="148" spans="1:36" x14ac:dyDescent="0.35">
      <c r="A148" s="683"/>
      <c r="B148" s="12" t="s">
        <v>3</v>
      </c>
      <c r="C148" s="3">
        <f t="shared" ref="C148:N148" si="48">C36+C50+C92+C106</f>
        <v>0</v>
      </c>
      <c r="D148" s="3">
        <f t="shared" si="48"/>
        <v>0</v>
      </c>
      <c r="E148" s="3">
        <f t="shared" si="48"/>
        <v>0</v>
      </c>
      <c r="F148" s="3">
        <f t="shared" si="48"/>
        <v>1164</v>
      </c>
      <c r="G148" s="3">
        <f t="shared" si="48"/>
        <v>0</v>
      </c>
      <c r="H148" s="3">
        <f t="shared" si="48"/>
        <v>782365.6100000001</v>
      </c>
      <c r="I148" s="3">
        <f t="shared" si="48"/>
        <v>85678.430839538574</v>
      </c>
      <c r="J148" s="3">
        <f t="shared" si="48"/>
        <v>268274.99038696289</v>
      </c>
      <c r="K148" s="402">
        <f t="shared" si="48"/>
        <v>776465.68000000017</v>
      </c>
      <c r="L148" s="539">
        <f t="shared" si="48"/>
        <v>817174.70000000019</v>
      </c>
      <c r="M148" s="102">
        <f t="shared" si="48"/>
        <v>979.28970062518022</v>
      </c>
      <c r="N148" s="102">
        <f t="shared" si="48"/>
        <v>0</v>
      </c>
      <c r="O148" s="79">
        <f t="shared" si="44"/>
        <v>2732102.7009271267</v>
      </c>
      <c r="AI148" s="213"/>
      <c r="AJ148" s="213"/>
    </row>
    <row r="149" spans="1:36" x14ac:dyDescent="0.35">
      <c r="A149" s="683"/>
      <c r="B149" s="11" t="s">
        <v>4</v>
      </c>
      <c r="C149" s="3">
        <f t="shared" ref="C149:N149" si="49">C37+C51+C93+C107</f>
        <v>0</v>
      </c>
      <c r="D149" s="3">
        <f t="shared" si="49"/>
        <v>25094.6</v>
      </c>
      <c r="E149" s="3">
        <f t="shared" si="49"/>
        <v>59959.479999999996</v>
      </c>
      <c r="F149" s="3">
        <f t="shared" si="49"/>
        <v>8795.5500000000011</v>
      </c>
      <c r="G149" s="3">
        <f t="shared" si="49"/>
        <v>478629.24000000005</v>
      </c>
      <c r="H149" s="3">
        <f t="shared" si="49"/>
        <v>160089.12</v>
      </c>
      <c r="I149" s="3">
        <f t="shared" si="49"/>
        <v>484581.23295284272</v>
      </c>
      <c r="J149" s="3">
        <f t="shared" si="49"/>
        <v>182158.84100306378</v>
      </c>
      <c r="K149" s="402">
        <f t="shared" si="49"/>
        <v>164629.14000000001</v>
      </c>
      <c r="L149" s="539">
        <f t="shared" si="49"/>
        <v>140011.09999999992</v>
      </c>
      <c r="M149" s="102">
        <f t="shared" si="49"/>
        <v>104654.24961512026</v>
      </c>
      <c r="N149" s="102">
        <f t="shared" si="49"/>
        <v>1157675.7647203936</v>
      </c>
      <c r="O149" s="79">
        <f t="shared" si="44"/>
        <v>2966278.3182914201</v>
      </c>
      <c r="AI149" s="213"/>
      <c r="AJ149" s="213"/>
    </row>
    <row r="150" spans="1:36" x14ac:dyDescent="0.35">
      <c r="A150" s="683"/>
      <c r="B150" s="11" t="s">
        <v>5</v>
      </c>
      <c r="C150" s="3">
        <f t="shared" ref="C150:N150" si="50">C38+C52+C94+C108</f>
        <v>0</v>
      </c>
      <c r="D150" s="3">
        <f t="shared" si="50"/>
        <v>0</v>
      </c>
      <c r="E150" s="3">
        <f t="shared" si="50"/>
        <v>307.8</v>
      </c>
      <c r="F150" s="3">
        <f t="shared" si="50"/>
        <v>0</v>
      </c>
      <c r="G150" s="3">
        <f t="shared" si="50"/>
        <v>0</v>
      </c>
      <c r="H150" s="3">
        <f t="shared" si="50"/>
        <v>4145.6000000000004</v>
      </c>
      <c r="I150" s="3">
        <f t="shared" si="50"/>
        <v>4461.1598541259673</v>
      </c>
      <c r="J150" s="3">
        <f t="shared" si="50"/>
        <v>55490.62033081054</v>
      </c>
      <c r="K150" s="402">
        <f t="shared" si="50"/>
        <v>40639.279999999999</v>
      </c>
      <c r="L150" s="539">
        <f t="shared" si="50"/>
        <v>1539.0000000000002</v>
      </c>
      <c r="M150" s="102">
        <f t="shared" si="50"/>
        <v>174.36474342977559</v>
      </c>
      <c r="N150" s="102">
        <f t="shared" si="50"/>
        <v>0</v>
      </c>
      <c r="O150" s="79">
        <f t="shared" si="44"/>
        <v>106757.82492836627</v>
      </c>
      <c r="AI150" s="213"/>
      <c r="AJ150" s="213"/>
    </row>
    <row r="151" spans="1:36" x14ac:dyDescent="0.35">
      <c r="A151" s="683"/>
      <c r="B151" s="11" t="s">
        <v>6</v>
      </c>
      <c r="C151" s="3">
        <f t="shared" ref="C151:N151" si="51">C39+C53+C95+C109</f>
        <v>0</v>
      </c>
      <c r="D151" s="3">
        <f t="shared" si="51"/>
        <v>0</v>
      </c>
      <c r="E151" s="3">
        <f t="shared" si="51"/>
        <v>0</v>
      </c>
      <c r="F151" s="3">
        <f t="shared" si="51"/>
        <v>0</v>
      </c>
      <c r="G151" s="3">
        <f t="shared" si="51"/>
        <v>0</v>
      </c>
      <c r="H151" s="3">
        <f t="shared" si="51"/>
        <v>0</v>
      </c>
      <c r="I151" s="3">
        <f t="shared" si="51"/>
        <v>0</v>
      </c>
      <c r="J151" s="3">
        <f t="shared" si="51"/>
        <v>0</v>
      </c>
      <c r="K151" s="402">
        <f t="shared" si="51"/>
        <v>0</v>
      </c>
      <c r="L151" s="539">
        <f t="shared" si="51"/>
        <v>0</v>
      </c>
      <c r="M151" s="102">
        <f t="shared" si="51"/>
        <v>0</v>
      </c>
      <c r="N151" s="102">
        <f t="shared" si="51"/>
        <v>0</v>
      </c>
      <c r="O151" s="79">
        <f t="shared" si="44"/>
        <v>0</v>
      </c>
      <c r="AI151" s="213"/>
      <c r="AJ151" s="213"/>
    </row>
    <row r="152" spans="1:36" x14ac:dyDescent="0.35">
      <c r="A152" s="683"/>
      <c r="B152" s="11" t="s">
        <v>7</v>
      </c>
      <c r="C152" s="3">
        <f t="shared" ref="C152:N152" si="52">C40+C54+C96+C110</f>
        <v>0</v>
      </c>
      <c r="D152" s="3">
        <f t="shared" si="52"/>
        <v>0</v>
      </c>
      <c r="E152" s="3">
        <f t="shared" si="52"/>
        <v>0</v>
      </c>
      <c r="F152" s="3">
        <f t="shared" si="52"/>
        <v>0</v>
      </c>
      <c r="G152" s="3">
        <f t="shared" si="52"/>
        <v>0</v>
      </c>
      <c r="H152" s="3">
        <f t="shared" si="52"/>
        <v>564.66</v>
      </c>
      <c r="I152" s="3">
        <f t="shared" si="52"/>
        <v>3952.6198120117178</v>
      </c>
      <c r="J152" s="3">
        <f t="shared" si="52"/>
        <v>4517.2797851562491</v>
      </c>
      <c r="K152" s="402">
        <f t="shared" si="52"/>
        <v>0</v>
      </c>
      <c r="L152" s="539">
        <f t="shared" si="52"/>
        <v>2823.2999999999997</v>
      </c>
      <c r="M152" s="102">
        <f t="shared" si="52"/>
        <v>38878.245375862629</v>
      </c>
      <c r="N152" s="102">
        <f t="shared" si="52"/>
        <v>102925.56323894254</v>
      </c>
      <c r="O152" s="79">
        <f t="shared" si="44"/>
        <v>153661.66821197316</v>
      </c>
      <c r="AI152" s="213"/>
      <c r="AJ152" s="213"/>
    </row>
    <row r="153" spans="1:36" x14ac:dyDescent="0.35">
      <c r="A153" s="683"/>
      <c r="B153" s="11" t="s">
        <v>8</v>
      </c>
      <c r="C153" s="3">
        <f t="shared" ref="C153:N153" si="53">C41+C55+C97+C111</f>
        <v>0</v>
      </c>
      <c r="D153" s="3">
        <f t="shared" si="53"/>
        <v>0</v>
      </c>
      <c r="E153" s="3">
        <f t="shared" si="53"/>
        <v>3226.5499999999993</v>
      </c>
      <c r="F153" s="3">
        <f t="shared" si="53"/>
        <v>1168.32</v>
      </c>
      <c r="G153" s="3">
        <f t="shared" si="53"/>
        <v>0</v>
      </c>
      <c r="H153" s="3">
        <f t="shared" si="53"/>
        <v>140871.9</v>
      </c>
      <c r="I153" s="3">
        <f t="shared" si="53"/>
        <v>1439.2299821090703</v>
      </c>
      <c r="J153" s="3">
        <f t="shared" si="53"/>
        <v>6400.5599377441431</v>
      </c>
      <c r="K153" s="402">
        <f t="shared" si="53"/>
        <v>3038.96</v>
      </c>
      <c r="L153" s="539">
        <f t="shared" si="53"/>
        <v>5385.91</v>
      </c>
      <c r="M153" s="102">
        <f t="shared" si="53"/>
        <v>54504.090699433975</v>
      </c>
      <c r="N153" s="102">
        <f t="shared" si="53"/>
        <v>198649.79183366345</v>
      </c>
      <c r="O153" s="79">
        <f t="shared" si="44"/>
        <v>414685.31245295063</v>
      </c>
      <c r="AI153" s="213"/>
      <c r="AJ153" s="213"/>
    </row>
    <row r="154" spans="1:36" ht="15" thickBot="1" x14ac:dyDescent="0.4">
      <c r="A154" s="684"/>
      <c r="B154" s="205" t="s">
        <v>42</v>
      </c>
      <c r="C154" s="3">
        <f t="shared" ref="C154:N154" si="54">C42+C56+C98+C112</f>
        <v>0</v>
      </c>
      <c r="D154" s="3">
        <f t="shared" si="54"/>
        <v>0</v>
      </c>
      <c r="E154" s="3">
        <f t="shared" si="54"/>
        <v>0</v>
      </c>
      <c r="F154" s="3">
        <f t="shared" si="54"/>
        <v>0</v>
      </c>
      <c r="G154" s="3">
        <f t="shared" si="54"/>
        <v>0</v>
      </c>
      <c r="H154" s="3">
        <f t="shared" si="54"/>
        <v>0</v>
      </c>
      <c r="I154" s="3">
        <f t="shared" si="54"/>
        <v>0</v>
      </c>
      <c r="J154" s="3">
        <f t="shared" si="54"/>
        <v>0</v>
      </c>
      <c r="K154" s="402">
        <f t="shared" si="54"/>
        <v>0</v>
      </c>
      <c r="L154" s="539">
        <f t="shared" si="54"/>
        <v>0</v>
      </c>
      <c r="M154" s="102">
        <f t="shared" si="54"/>
        <v>0</v>
      </c>
      <c r="N154" s="102">
        <f t="shared" si="54"/>
        <v>0</v>
      </c>
      <c r="O154" s="79">
        <f t="shared" si="44"/>
        <v>0</v>
      </c>
      <c r="AI154" s="213"/>
      <c r="AJ154" s="213"/>
    </row>
    <row r="155" spans="1:36" ht="15" thickBot="1" x14ac:dyDescent="0.4">
      <c r="B155" s="206" t="s">
        <v>43</v>
      </c>
      <c r="C155" s="207">
        <f t="shared" ref="C155" si="55">SUM(C144:C154)</f>
        <v>0</v>
      </c>
      <c r="D155" s="207">
        <f t="shared" ref="D155:M155" si="56">SUM(D144:D154)</f>
        <v>25094.6</v>
      </c>
      <c r="E155" s="207">
        <f t="shared" si="56"/>
        <v>165026.58999999997</v>
      </c>
      <c r="F155" s="207">
        <f t="shared" si="56"/>
        <v>150262.22000000003</v>
      </c>
      <c r="G155" s="207">
        <f t="shared" si="56"/>
        <v>560649.25</v>
      </c>
      <c r="H155" s="207">
        <f t="shared" si="56"/>
        <v>1603577.59</v>
      </c>
      <c r="I155" s="207">
        <f t="shared" si="56"/>
        <v>1015454.3097185516</v>
      </c>
      <c r="J155" s="207">
        <f t="shared" si="56"/>
        <v>813592.3310555541</v>
      </c>
      <c r="K155" s="403">
        <f t="shared" si="56"/>
        <v>1268839.7500000002</v>
      </c>
      <c r="L155" s="537">
        <f t="shared" si="56"/>
        <v>1150239.4099999999</v>
      </c>
      <c r="M155" s="208">
        <f t="shared" si="56"/>
        <v>1510990.4520788461</v>
      </c>
      <c r="N155" s="208">
        <f t="shared" ref="N155" si="57">SUM(N144:N154)</f>
        <v>3607885.5949926837</v>
      </c>
      <c r="O155" s="82">
        <f t="shared" si="44"/>
        <v>11871612.097845636</v>
      </c>
      <c r="P155" s="514">
        <f>SUM(C32:N42,C46:N56,C88:N98,C102:N112)</f>
        <v>11871612.097845636</v>
      </c>
      <c r="AI155" s="213"/>
      <c r="AJ155" s="213"/>
    </row>
    <row r="156" spans="1:36" ht="15" thickBot="1" x14ac:dyDescent="0.4">
      <c r="M156" s="680" t="s">
        <v>162</v>
      </c>
      <c r="N156" s="681"/>
      <c r="O156" s="176">
        <f>O141+O155</f>
        <v>55696847.627225444</v>
      </c>
      <c r="P156" s="514">
        <f>P142+P155</f>
        <v>55696847.627225429</v>
      </c>
      <c r="AI156" s="213"/>
      <c r="AJ156" s="213"/>
    </row>
    <row r="157" spans="1:36" x14ac:dyDescent="0.35">
      <c r="O157"/>
      <c r="AI157" s="213"/>
      <c r="AJ157" s="213"/>
    </row>
    <row r="158" spans="1:36" s="213" customFormat="1" x14ac:dyDescent="0.35">
      <c r="A158" s="212"/>
      <c r="B158" s="313" t="s">
        <v>188</v>
      </c>
      <c r="C158" s="314"/>
      <c r="D158" s="314"/>
      <c r="E158" s="314"/>
      <c r="F158" s="314"/>
      <c r="G158" s="314"/>
      <c r="H158" s="314"/>
      <c r="I158" s="314"/>
      <c r="J158" s="314"/>
      <c r="K158" s="314"/>
      <c r="L158" s="540"/>
      <c r="M158" s="314"/>
      <c r="N158" s="314"/>
      <c r="O158" s="315"/>
      <c r="P158" s="518"/>
      <c r="Q158" s="518"/>
      <c r="T158" s="473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 s="1"/>
    </row>
    <row r="159" spans="1:36" s="213" customFormat="1" x14ac:dyDescent="0.35">
      <c r="A159" s="212"/>
      <c r="B159" s="314" t="s">
        <v>0</v>
      </c>
      <c r="C159" s="316">
        <f t="shared" ref="C159:O159" si="58">C130+C144</f>
        <v>66354.039999999994</v>
      </c>
      <c r="D159" s="316">
        <f t="shared" si="58"/>
        <v>4877.34</v>
      </c>
      <c r="E159" s="316">
        <f t="shared" si="58"/>
        <v>71639.09</v>
      </c>
      <c r="F159" s="316">
        <f t="shared" si="58"/>
        <v>214999.16</v>
      </c>
      <c r="G159" s="316">
        <f t="shared" si="58"/>
        <v>70571.55</v>
      </c>
      <c r="H159" s="316">
        <f t="shared" si="58"/>
        <v>95166.17</v>
      </c>
      <c r="I159" s="316">
        <f t="shared" si="58"/>
        <v>90290.640030555718</v>
      </c>
      <c r="J159" s="316">
        <f t="shared" si="58"/>
        <v>92997.519993667593</v>
      </c>
      <c r="K159" s="316">
        <f t="shared" si="58"/>
        <v>114147.55999999997</v>
      </c>
      <c r="L159" s="541">
        <f t="shared" si="58"/>
        <v>61793.590000000004</v>
      </c>
      <c r="M159" s="316">
        <f t="shared" si="58"/>
        <v>818140.8173509913</v>
      </c>
      <c r="N159" s="316">
        <f t="shared" si="58"/>
        <v>215696.47764328218</v>
      </c>
      <c r="O159" s="316">
        <f t="shared" si="58"/>
        <v>1916673.9550184971</v>
      </c>
      <c r="P159" s="518"/>
      <c r="Q159" s="518"/>
      <c r="T159" s="473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 s="1"/>
      <c r="AI159"/>
      <c r="AJ159"/>
    </row>
    <row r="160" spans="1:36" s="213" customFormat="1" x14ac:dyDescent="0.35">
      <c r="A160" s="212"/>
      <c r="B160" s="314" t="s">
        <v>1</v>
      </c>
      <c r="C160" s="316">
        <f t="shared" ref="C160:O160" si="59">C131+C145</f>
        <v>85404.29</v>
      </c>
      <c r="D160" s="316">
        <f t="shared" si="59"/>
        <v>1255711.71</v>
      </c>
      <c r="E160" s="316">
        <f t="shared" si="59"/>
        <v>2232440.9500000272</v>
      </c>
      <c r="F160" s="316">
        <f t="shared" si="59"/>
        <v>2050201.26</v>
      </c>
      <c r="G160" s="316">
        <f t="shared" si="59"/>
        <v>2332568.9600000158</v>
      </c>
      <c r="H160" s="316">
        <f t="shared" si="59"/>
        <v>3180226.5700000003</v>
      </c>
      <c r="I160" s="316">
        <f t="shared" si="59"/>
        <v>3742279.4639654537</v>
      </c>
      <c r="J160" s="316">
        <f t="shared" si="59"/>
        <v>3796647.8743941267</v>
      </c>
      <c r="K160" s="316">
        <f t="shared" si="59"/>
        <v>3149729.870000009</v>
      </c>
      <c r="L160" s="541">
        <f t="shared" si="59"/>
        <v>2082807.7300000119</v>
      </c>
      <c r="M160" s="316">
        <f t="shared" si="59"/>
        <v>622742.84152246686</v>
      </c>
      <c r="N160" s="316">
        <f t="shared" si="59"/>
        <v>2576500.2941891421</v>
      </c>
      <c r="O160" s="316">
        <f t="shared" si="59"/>
        <v>27107261.814071253</v>
      </c>
      <c r="P160" s="518"/>
      <c r="Q160" s="518"/>
      <c r="T160" s="473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 s="1"/>
      <c r="AI160"/>
      <c r="AJ160"/>
    </row>
    <row r="161" spans="1:36" s="213" customFormat="1" x14ac:dyDescent="0.35">
      <c r="A161" s="212"/>
      <c r="B161" s="314" t="s">
        <v>2</v>
      </c>
      <c r="C161" s="316">
        <f t="shared" ref="C161:O161" si="60">C132+C146</f>
        <v>0</v>
      </c>
      <c r="D161" s="316">
        <f t="shared" si="60"/>
        <v>0</v>
      </c>
      <c r="E161" s="316">
        <f t="shared" si="60"/>
        <v>0</v>
      </c>
      <c r="F161" s="316">
        <f t="shared" si="60"/>
        <v>0</v>
      </c>
      <c r="G161" s="316">
        <f t="shared" si="60"/>
        <v>0</v>
      </c>
      <c r="H161" s="316">
        <f t="shared" si="60"/>
        <v>0</v>
      </c>
      <c r="I161" s="316">
        <f t="shared" si="60"/>
        <v>0</v>
      </c>
      <c r="J161" s="316">
        <f t="shared" si="60"/>
        <v>0</v>
      </c>
      <c r="K161" s="316">
        <f t="shared" si="60"/>
        <v>0</v>
      </c>
      <c r="L161" s="541">
        <f t="shared" si="60"/>
        <v>0</v>
      </c>
      <c r="M161" s="316">
        <f t="shared" si="60"/>
        <v>0</v>
      </c>
      <c r="N161" s="316">
        <f t="shared" si="60"/>
        <v>0</v>
      </c>
      <c r="O161" s="316">
        <f t="shared" si="60"/>
        <v>0</v>
      </c>
      <c r="P161" s="518"/>
      <c r="Q161" s="518"/>
      <c r="T161" s="473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 s="1"/>
      <c r="AI161"/>
      <c r="AJ161"/>
    </row>
    <row r="162" spans="1:36" s="213" customFormat="1" x14ac:dyDescent="0.35">
      <c r="A162" s="212"/>
      <c r="B162" s="314" t="s">
        <v>9</v>
      </c>
      <c r="C162" s="316">
        <f t="shared" ref="C162:O162" si="61">C133+C147</f>
        <v>124278.71</v>
      </c>
      <c r="D162" s="316">
        <f t="shared" si="61"/>
        <v>824949.28</v>
      </c>
      <c r="E162" s="316">
        <f t="shared" si="61"/>
        <v>1592604.6300000241</v>
      </c>
      <c r="F162" s="316">
        <f t="shared" si="61"/>
        <v>1358947.8</v>
      </c>
      <c r="G162" s="316">
        <f t="shared" si="61"/>
        <v>1108193.680000003</v>
      </c>
      <c r="H162" s="316">
        <f t="shared" si="61"/>
        <v>1581381.1900000002</v>
      </c>
      <c r="I162" s="316">
        <f t="shared" si="61"/>
        <v>1718366.7753004462</v>
      </c>
      <c r="J162" s="316">
        <f t="shared" si="61"/>
        <v>1654240.4111061229</v>
      </c>
      <c r="K162" s="316">
        <f t="shared" si="61"/>
        <v>1319494.8500000043</v>
      </c>
      <c r="L162" s="541">
        <f t="shared" si="61"/>
        <v>929408.9700000016</v>
      </c>
      <c r="M162" s="316">
        <f t="shared" si="61"/>
        <v>1143245.9495972511</v>
      </c>
      <c r="N162" s="316">
        <f t="shared" si="61"/>
        <v>3691129.744147758</v>
      </c>
      <c r="O162" s="316">
        <f t="shared" si="61"/>
        <v>17046241.990151614</v>
      </c>
      <c r="P162" s="518"/>
      <c r="Q162" s="518"/>
      <c r="T162" s="473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 s="1"/>
      <c r="AI162"/>
      <c r="AJ162"/>
    </row>
    <row r="163" spans="1:36" s="213" customFormat="1" x14ac:dyDescent="0.35">
      <c r="A163" s="212"/>
      <c r="B163" s="314" t="s">
        <v>3</v>
      </c>
      <c r="C163" s="316">
        <f t="shared" ref="C163:O163" si="62">C134+C148</f>
        <v>0</v>
      </c>
      <c r="D163" s="316">
        <f t="shared" si="62"/>
        <v>625408.78</v>
      </c>
      <c r="E163" s="316">
        <f t="shared" si="62"/>
        <v>1063.4300000000003</v>
      </c>
      <c r="F163" s="316">
        <f t="shared" si="62"/>
        <v>14764.71</v>
      </c>
      <c r="G163" s="316">
        <f t="shared" si="62"/>
        <v>-2518.650000000001</v>
      </c>
      <c r="H163" s="316">
        <f t="shared" si="62"/>
        <v>821749.32000000007</v>
      </c>
      <c r="I163" s="316">
        <f t="shared" si="62"/>
        <v>96760.491066589282</v>
      </c>
      <c r="J163" s="316">
        <f t="shared" si="62"/>
        <v>302091.9616235352</v>
      </c>
      <c r="K163" s="316">
        <f t="shared" si="62"/>
        <v>762081.39000000025</v>
      </c>
      <c r="L163" s="541">
        <f t="shared" si="62"/>
        <v>816279.18000000017</v>
      </c>
      <c r="M163" s="316">
        <f t="shared" si="62"/>
        <v>90138.59290129508</v>
      </c>
      <c r="N163" s="316">
        <f t="shared" si="62"/>
        <v>576766.96828552079</v>
      </c>
      <c r="O163" s="316">
        <f t="shared" si="62"/>
        <v>4104586.1738769403</v>
      </c>
      <c r="P163" s="518"/>
      <c r="Q163" s="518"/>
      <c r="T163" s="47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 s="1"/>
      <c r="AI163"/>
      <c r="AJ163"/>
    </row>
    <row r="164" spans="1:36" s="213" customFormat="1" x14ac:dyDescent="0.35">
      <c r="A164" s="212"/>
      <c r="B164" s="314" t="s">
        <v>4</v>
      </c>
      <c r="C164" s="316">
        <f t="shared" ref="C164:O164" si="63">C135+C149</f>
        <v>0</v>
      </c>
      <c r="D164" s="316">
        <f t="shared" si="63"/>
        <v>25094.6</v>
      </c>
      <c r="E164" s="316">
        <f t="shared" si="63"/>
        <v>59959.479999999996</v>
      </c>
      <c r="F164" s="316">
        <f t="shared" si="63"/>
        <v>8795.5500000000011</v>
      </c>
      <c r="G164" s="316">
        <f t="shared" si="63"/>
        <v>478629.24000000005</v>
      </c>
      <c r="H164" s="316">
        <f t="shared" si="63"/>
        <v>160089.12</v>
      </c>
      <c r="I164" s="316">
        <f t="shared" si="63"/>
        <v>484581.23295284272</v>
      </c>
      <c r="J164" s="316">
        <f t="shared" si="63"/>
        <v>184221.64092982159</v>
      </c>
      <c r="K164" s="316">
        <f t="shared" si="63"/>
        <v>164629.14000000001</v>
      </c>
      <c r="L164" s="541">
        <f t="shared" si="63"/>
        <v>140011.09999999992</v>
      </c>
      <c r="M164" s="316">
        <f t="shared" si="63"/>
        <v>584651.13290792098</v>
      </c>
      <c r="N164" s="316">
        <f t="shared" si="63"/>
        <v>1223372.9663715581</v>
      </c>
      <c r="O164" s="316">
        <f t="shared" si="63"/>
        <v>3514035.203162143</v>
      </c>
      <c r="P164" s="518"/>
      <c r="Q164" s="518"/>
      <c r="T164" s="473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 s="1"/>
      <c r="AI164"/>
      <c r="AJ164"/>
    </row>
    <row r="165" spans="1:36" s="213" customFormat="1" x14ac:dyDescent="0.35">
      <c r="A165" s="212"/>
      <c r="B165" s="314" t="s">
        <v>5</v>
      </c>
      <c r="C165" s="316">
        <f t="shared" ref="C165:O165" si="64">C136+C150</f>
        <v>0</v>
      </c>
      <c r="D165" s="316">
        <f t="shared" si="64"/>
        <v>3297.3</v>
      </c>
      <c r="E165" s="316">
        <f t="shared" si="64"/>
        <v>14526.500000000007</v>
      </c>
      <c r="F165" s="316">
        <f t="shared" si="64"/>
        <v>15844.44</v>
      </c>
      <c r="G165" s="316">
        <f t="shared" si="64"/>
        <v>13633.48</v>
      </c>
      <c r="H165" s="316">
        <f t="shared" si="64"/>
        <v>14926.06</v>
      </c>
      <c r="I165" s="316">
        <f t="shared" si="64"/>
        <v>25178.179711303696</v>
      </c>
      <c r="J165" s="316">
        <f t="shared" si="64"/>
        <v>73877.200130767829</v>
      </c>
      <c r="K165" s="316">
        <f t="shared" si="64"/>
        <v>43379.199999999997</v>
      </c>
      <c r="L165" s="541">
        <f t="shared" si="64"/>
        <v>7013.6200000000026</v>
      </c>
      <c r="M165" s="316">
        <f t="shared" si="64"/>
        <v>11879.181272560951</v>
      </c>
      <c r="N165" s="316">
        <f t="shared" si="64"/>
        <v>24150.275519364033</v>
      </c>
      <c r="O165" s="316">
        <f t="shared" si="64"/>
        <v>247705.43663399655</v>
      </c>
      <c r="P165" s="518"/>
      <c r="Q165" s="518"/>
      <c r="T165" s="473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 s="1"/>
      <c r="AI165"/>
      <c r="AJ165"/>
    </row>
    <row r="166" spans="1:36" s="213" customFormat="1" x14ac:dyDescent="0.35">
      <c r="A166" s="212"/>
      <c r="B166" s="314" t="s">
        <v>6</v>
      </c>
      <c r="C166" s="316">
        <f t="shared" ref="C166:O166" si="65">C137+C151</f>
        <v>0</v>
      </c>
      <c r="D166" s="316">
        <f t="shared" si="65"/>
        <v>0</v>
      </c>
      <c r="E166" s="316">
        <f t="shared" si="65"/>
        <v>0</v>
      </c>
      <c r="F166" s="316">
        <f t="shared" si="65"/>
        <v>0</v>
      </c>
      <c r="G166" s="316">
        <f t="shared" si="65"/>
        <v>0</v>
      </c>
      <c r="H166" s="316">
        <f t="shared" si="65"/>
        <v>0</v>
      </c>
      <c r="I166" s="316">
        <f t="shared" si="65"/>
        <v>0</v>
      </c>
      <c r="J166" s="316">
        <f t="shared" si="65"/>
        <v>0</v>
      </c>
      <c r="K166" s="316">
        <f t="shared" si="65"/>
        <v>0</v>
      </c>
      <c r="L166" s="541">
        <f t="shared" si="65"/>
        <v>0</v>
      </c>
      <c r="M166" s="316">
        <f t="shared" si="65"/>
        <v>249189.98639699776</v>
      </c>
      <c r="N166" s="316">
        <f t="shared" si="65"/>
        <v>75218.477831192882</v>
      </c>
      <c r="O166" s="316">
        <f t="shared" si="65"/>
        <v>324408.46422819066</v>
      </c>
      <c r="P166" s="518"/>
      <c r="Q166" s="518"/>
      <c r="T166" s="473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 s="1"/>
      <c r="AI166"/>
      <c r="AJ166"/>
    </row>
    <row r="167" spans="1:36" s="213" customFormat="1" x14ac:dyDescent="0.35">
      <c r="A167" s="212"/>
      <c r="B167" s="314" t="s">
        <v>7</v>
      </c>
      <c r="C167" s="316">
        <f t="shared" ref="C167:O167" si="66">C138+C152</f>
        <v>0</v>
      </c>
      <c r="D167" s="316">
        <f t="shared" si="66"/>
        <v>0</v>
      </c>
      <c r="E167" s="316">
        <f t="shared" si="66"/>
        <v>0</v>
      </c>
      <c r="F167" s="316">
        <f t="shared" si="66"/>
        <v>0</v>
      </c>
      <c r="G167" s="316">
        <f t="shared" si="66"/>
        <v>0</v>
      </c>
      <c r="H167" s="316">
        <f t="shared" si="66"/>
        <v>564.66</v>
      </c>
      <c r="I167" s="316">
        <f t="shared" si="66"/>
        <v>3952.6198120117178</v>
      </c>
      <c r="J167" s="316">
        <f t="shared" si="66"/>
        <v>4517.2797851562491</v>
      </c>
      <c r="K167" s="316">
        <f t="shared" si="66"/>
        <v>0</v>
      </c>
      <c r="L167" s="541">
        <f t="shared" si="66"/>
        <v>2823.2999999999997</v>
      </c>
      <c r="M167" s="316">
        <f t="shared" si="66"/>
        <v>38878.245375862629</v>
      </c>
      <c r="N167" s="316">
        <f t="shared" si="66"/>
        <v>102925.56323894254</v>
      </c>
      <c r="O167" s="316">
        <f t="shared" si="66"/>
        <v>153661.66821197316</v>
      </c>
      <c r="P167" s="518"/>
      <c r="Q167" s="518"/>
      <c r="T167" s="473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 s="1"/>
      <c r="AI167"/>
      <c r="AJ167"/>
    </row>
    <row r="168" spans="1:36" s="213" customFormat="1" x14ac:dyDescent="0.35">
      <c r="A168" s="212"/>
      <c r="B168" s="314" t="s">
        <v>8</v>
      </c>
      <c r="C168" s="316">
        <f t="shared" ref="C168:O168" si="67">C139+C153</f>
        <v>0</v>
      </c>
      <c r="D168" s="316">
        <f t="shared" si="67"/>
        <v>31865.96</v>
      </c>
      <c r="E168" s="316">
        <f t="shared" si="67"/>
        <v>35092.509999999995</v>
      </c>
      <c r="F168" s="316">
        <f t="shared" si="67"/>
        <v>28482</v>
      </c>
      <c r="G168" s="316">
        <f t="shared" si="67"/>
        <v>29589.819999999996</v>
      </c>
      <c r="H168" s="316">
        <f t="shared" si="67"/>
        <v>177290.13999999998</v>
      </c>
      <c r="I168" s="316">
        <f t="shared" si="67"/>
        <v>42409.748370781024</v>
      </c>
      <c r="J168" s="316">
        <f t="shared" si="67"/>
        <v>33714.238648681698</v>
      </c>
      <c r="K168" s="316">
        <f t="shared" si="67"/>
        <v>18971.939999999999</v>
      </c>
      <c r="L168" s="541">
        <f t="shared" si="67"/>
        <v>19042.75</v>
      </c>
      <c r="M168" s="316">
        <f t="shared" si="67"/>
        <v>363329.934723404</v>
      </c>
      <c r="N168" s="316">
        <f t="shared" si="67"/>
        <v>502483.88012796897</v>
      </c>
      <c r="O168" s="316">
        <f t="shared" si="67"/>
        <v>1282272.9218708356</v>
      </c>
      <c r="P168" s="518"/>
      <c r="Q168" s="518"/>
      <c r="T168" s="473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 s="1"/>
      <c r="AI168"/>
      <c r="AJ168"/>
    </row>
    <row r="169" spans="1:36" s="213" customFormat="1" x14ac:dyDescent="0.35">
      <c r="A169" s="212"/>
      <c r="B169" s="314" t="s">
        <v>42</v>
      </c>
      <c r="C169" s="316">
        <f t="shared" ref="C169:O169" si="68">C140+C154</f>
        <v>0</v>
      </c>
      <c r="D169" s="316">
        <f t="shared" si="68"/>
        <v>0</v>
      </c>
      <c r="E169" s="316">
        <f t="shared" si="68"/>
        <v>0</v>
      </c>
      <c r="F169" s="316">
        <f t="shared" si="68"/>
        <v>0</v>
      </c>
      <c r="G169" s="316">
        <f t="shared" si="68"/>
        <v>0</v>
      </c>
      <c r="H169" s="316">
        <f t="shared" si="68"/>
        <v>0</v>
      </c>
      <c r="I169" s="316">
        <f t="shared" si="68"/>
        <v>0</v>
      </c>
      <c r="J169" s="316">
        <f t="shared" si="68"/>
        <v>0</v>
      </c>
      <c r="K169" s="316">
        <f t="shared" si="68"/>
        <v>0</v>
      </c>
      <c r="L169" s="541">
        <f t="shared" si="68"/>
        <v>0</v>
      </c>
      <c r="M169" s="316">
        <f t="shared" si="68"/>
        <v>0</v>
      </c>
      <c r="N169" s="316">
        <f t="shared" si="68"/>
        <v>0</v>
      </c>
      <c r="O169" s="316">
        <f t="shared" si="68"/>
        <v>0</v>
      </c>
      <c r="P169" s="518"/>
      <c r="Q169" s="518"/>
      <c r="T169" s="473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 s="1"/>
      <c r="AI169"/>
      <c r="AJ169"/>
    </row>
    <row r="170" spans="1:36" s="213" customFormat="1" x14ac:dyDescent="0.35">
      <c r="A170" s="212"/>
      <c r="B170" s="314" t="s">
        <v>43</v>
      </c>
      <c r="C170" s="316">
        <f t="shared" ref="C170:O170" si="69">C141+C155</f>
        <v>276037.03999999998</v>
      </c>
      <c r="D170" s="316">
        <f t="shared" si="69"/>
        <v>2771204.97</v>
      </c>
      <c r="E170" s="316">
        <f t="shared" si="69"/>
        <v>4007326.5900000515</v>
      </c>
      <c r="F170" s="316">
        <f t="shared" si="69"/>
        <v>3692034.9200000004</v>
      </c>
      <c r="G170" s="316">
        <f t="shared" si="69"/>
        <v>4030668.0800000192</v>
      </c>
      <c r="H170" s="316">
        <f t="shared" si="69"/>
        <v>6031393.2300000004</v>
      </c>
      <c r="I170" s="316">
        <f t="shared" si="69"/>
        <v>6203819.151209984</v>
      </c>
      <c r="J170" s="316">
        <f t="shared" si="69"/>
        <v>6142308.126611881</v>
      </c>
      <c r="K170" s="316">
        <f t="shared" si="69"/>
        <v>5572433.9500000132</v>
      </c>
      <c r="L170" s="541">
        <f t="shared" si="69"/>
        <v>4059180.2400000133</v>
      </c>
      <c r="M170" s="316">
        <f t="shared" si="69"/>
        <v>3922196.682048751</v>
      </c>
      <c r="N170" s="316">
        <f t="shared" si="69"/>
        <v>8988244.6473547295</v>
      </c>
      <c r="O170" s="316">
        <f t="shared" si="69"/>
        <v>55696847.627225444</v>
      </c>
      <c r="P170" s="518"/>
      <c r="Q170" s="518"/>
      <c r="T170" s="473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 s="1"/>
      <c r="AI170"/>
      <c r="AJ170"/>
    </row>
    <row r="171" spans="1:36" s="213" customFormat="1" x14ac:dyDescent="0.35">
      <c r="A171" s="212"/>
      <c r="B171" s="314"/>
      <c r="C171" s="314"/>
      <c r="D171" s="314"/>
      <c r="E171" s="314"/>
      <c r="F171" s="314"/>
      <c r="G171" s="314"/>
      <c r="H171" s="314"/>
      <c r="I171" s="314"/>
      <c r="J171" s="314"/>
      <c r="K171" s="314"/>
      <c r="L171" s="540"/>
      <c r="M171" s="314"/>
      <c r="N171" s="314"/>
      <c r="O171" s="315"/>
      <c r="P171" s="518"/>
      <c r="Q171" s="518"/>
      <c r="T171" s="473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 s="1"/>
      <c r="AI171"/>
      <c r="AJ171"/>
    </row>
    <row r="172" spans="1:36" s="213" customFormat="1" x14ac:dyDescent="0.35">
      <c r="A172" s="212"/>
      <c r="B172" s="314"/>
      <c r="C172" s="314"/>
      <c r="D172" s="314"/>
      <c r="E172" s="314"/>
      <c r="F172" s="314"/>
      <c r="G172" s="314"/>
      <c r="H172" s="314"/>
      <c r="I172" s="314"/>
      <c r="J172" s="314"/>
      <c r="K172" s="314"/>
      <c r="L172" s="540"/>
      <c r="M172" s="314"/>
      <c r="N172" s="314" t="s">
        <v>189</v>
      </c>
      <c r="O172" s="312">
        <f>SUM(C4:N14,C18:N28,C32:N42,C46:N56,C60:N70,C74:N84,C88:N98,C102:N112,C116:N126)</f>
        <v>55696847.627225429</v>
      </c>
      <c r="P172" s="518"/>
      <c r="Q172" s="518"/>
      <c r="T172" s="473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 s="1"/>
      <c r="AI172"/>
      <c r="AJ172"/>
    </row>
    <row r="173" spans="1:36" x14ac:dyDescent="0.35">
      <c r="N173" s="314" t="s">
        <v>189</v>
      </c>
      <c r="O173" s="317" t="str">
        <f>IF(O156=O172,"ok","SUM ERROR")</f>
        <v>ok</v>
      </c>
    </row>
  </sheetData>
  <mergeCells count="23">
    <mergeCell ref="V1:AG2"/>
    <mergeCell ref="T4:T14"/>
    <mergeCell ref="T88:T98"/>
    <mergeCell ref="T102:T112"/>
    <mergeCell ref="T116:T126"/>
    <mergeCell ref="T18:T28"/>
    <mergeCell ref="T32:T42"/>
    <mergeCell ref="T46:T56"/>
    <mergeCell ref="T60:T70"/>
    <mergeCell ref="T74:T84"/>
    <mergeCell ref="M156:N156"/>
    <mergeCell ref="A144:A154"/>
    <mergeCell ref="C1:N1"/>
    <mergeCell ref="A4:A14"/>
    <mergeCell ref="A130:A140"/>
    <mergeCell ref="A102:A112"/>
    <mergeCell ref="A116:A126"/>
    <mergeCell ref="A18:A28"/>
    <mergeCell ref="A46:A56"/>
    <mergeCell ref="A60:A70"/>
    <mergeCell ref="A74:A84"/>
    <mergeCell ref="A88:A98"/>
    <mergeCell ref="A32:A42"/>
  </mergeCells>
  <conditionalFormatting sqref="O173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DY215"/>
  <sheetViews>
    <sheetView zoomScale="80" zoomScaleNormal="80" workbookViewId="0">
      <pane ySplit="1" topLeftCell="A2" activePane="bottomLeft" state="frozen"/>
      <selection pane="bottomLeft" activeCell="BH115" sqref="BH115:BH147"/>
    </sheetView>
  </sheetViews>
  <sheetFormatPr defaultRowHeight="14.5" x14ac:dyDescent="0.35"/>
  <cols>
    <col min="1" max="1" width="8.08984375" style="83" customWidth="1"/>
    <col min="2" max="2" width="19.08984375" bestFit="1" customWidth="1"/>
    <col min="3" max="3" width="12.54296875" bestFit="1" customWidth="1"/>
    <col min="4" max="5" width="12.54296875" customWidth="1"/>
    <col min="6" max="10" width="11.90625" bestFit="1" customWidth="1"/>
    <col min="11" max="11" width="11.90625" style="404" bestFit="1" customWidth="1"/>
    <col min="12" max="12" width="11.90625" style="114" bestFit="1" customWidth="1"/>
    <col min="13" max="14" width="11.90625" bestFit="1" customWidth="1"/>
    <col min="15" max="15" width="14" bestFit="1" customWidth="1"/>
    <col min="16" max="16" width="13.453125" customWidth="1"/>
    <col min="17" max="17" width="8.08984375" customWidth="1"/>
    <col min="18" max="18" width="19.08984375" customWidth="1"/>
    <col min="19" max="26" width="11.54296875" customWidth="1"/>
    <col min="27" max="27" width="11.54296875" style="404" customWidth="1"/>
    <col min="28" max="28" width="11.54296875" style="114" customWidth="1"/>
    <col min="29" max="30" width="11.54296875" customWidth="1"/>
    <col min="31" max="31" width="12.54296875" customWidth="1"/>
    <col min="32" max="32" width="12.453125" customWidth="1"/>
    <col min="33" max="33" width="8.08984375" customWidth="1"/>
    <col min="34" max="34" width="19.08984375" customWidth="1"/>
    <col min="35" max="35" width="11" customWidth="1"/>
    <col min="36" max="36" width="11.54296875" customWidth="1"/>
    <col min="37" max="37" width="10.54296875" customWidth="1"/>
    <col min="38" max="38" width="11.54296875" customWidth="1"/>
    <col min="39" max="39" width="10.54296875" customWidth="1"/>
    <col min="40" max="40" width="11.54296875" customWidth="1"/>
    <col min="41" max="41" width="10.54296875" customWidth="1"/>
    <col min="42" max="42" width="11.54296875" customWidth="1"/>
    <col min="43" max="43" width="10.54296875" style="404" customWidth="1"/>
    <col min="44" max="44" width="11.54296875" style="114" customWidth="1"/>
    <col min="45" max="45" width="10.54296875" customWidth="1"/>
    <col min="46" max="46" width="11.54296875" customWidth="1"/>
    <col min="47" max="47" width="12.54296875" customWidth="1"/>
    <col min="48" max="48" width="13.54296875" customWidth="1"/>
    <col min="49" max="49" width="9.90625" customWidth="1"/>
    <col min="50" max="50" width="19.08984375" customWidth="1"/>
    <col min="51" max="51" width="10" customWidth="1"/>
    <col min="52" max="52" width="9.453125" customWidth="1"/>
    <col min="53" max="58" width="10.08984375" customWidth="1"/>
    <col min="59" max="59" width="10.08984375" style="404" customWidth="1"/>
    <col min="60" max="60" width="10.08984375" style="114" customWidth="1"/>
    <col min="61" max="62" width="10.08984375" customWidth="1"/>
    <col min="63" max="63" width="12.54296875" customWidth="1"/>
    <col min="64" max="65" width="14.08984375" style="2" customWidth="1"/>
    <col min="67" max="67" width="8.54296875" style="83" customWidth="1"/>
    <col min="68" max="68" width="19.36328125" bestFit="1" customWidth="1"/>
    <col min="69" max="77" width="8.81640625" customWidth="1"/>
    <col min="78" max="78" width="10.6328125" customWidth="1"/>
    <col min="79" max="79" width="10.54296875" customWidth="1"/>
    <col min="80" max="80" width="10.6328125" customWidth="1"/>
    <col min="81" max="81" width="8.81640625" customWidth="1"/>
    <col min="82" max="82" width="15" customWidth="1"/>
    <col min="83" max="83" width="8.36328125" customWidth="1"/>
    <col min="84" max="84" width="19.36328125" customWidth="1"/>
    <col min="85" max="97" width="8.81640625" customWidth="1"/>
    <col min="98" max="98" width="8.90625" customWidth="1"/>
    <col min="99" max="99" width="8.36328125" customWidth="1"/>
    <col min="100" max="100" width="19.36328125" customWidth="1"/>
    <col min="101" max="113" width="8.81640625" customWidth="1"/>
    <col min="114" max="114" width="8.90625" customWidth="1"/>
    <col min="115" max="115" width="6.6328125" customWidth="1"/>
    <col min="116" max="116" width="19.36328125" customWidth="1"/>
    <col min="117" max="127" width="8.81640625" customWidth="1"/>
    <col min="128" max="128" width="10.54296875" customWidth="1"/>
    <col min="129" max="129" width="8.81640625" customWidth="1"/>
  </cols>
  <sheetData>
    <row r="1" spans="1:129" ht="33" customHeight="1" x14ac:dyDescent="0.35">
      <c r="C1" s="737" t="s">
        <v>157</v>
      </c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S1" s="685" t="s">
        <v>158</v>
      </c>
      <c r="T1" s="686"/>
      <c r="U1" s="686"/>
      <c r="V1" s="686"/>
      <c r="W1" s="686"/>
      <c r="X1" s="686"/>
      <c r="Y1" s="686"/>
      <c r="Z1" s="686"/>
      <c r="AA1" s="686"/>
      <c r="AB1" s="686"/>
      <c r="AC1" s="686"/>
      <c r="AD1" s="687"/>
      <c r="AI1" s="685" t="s">
        <v>159</v>
      </c>
      <c r="AJ1" s="686"/>
      <c r="AK1" s="686"/>
      <c r="AL1" s="686"/>
      <c r="AM1" s="686"/>
      <c r="AN1" s="686"/>
      <c r="AO1" s="686"/>
      <c r="AP1" s="686"/>
      <c r="AQ1" s="686"/>
      <c r="AR1" s="686"/>
      <c r="AS1" s="686"/>
      <c r="AT1" s="687"/>
      <c r="AY1" s="685" t="s">
        <v>160</v>
      </c>
      <c r="AZ1" s="686"/>
      <c r="BA1" s="686"/>
      <c r="BB1" s="686"/>
      <c r="BC1" s="686"/>
      <c r="BD1" s="686"/>
      <c r="BE1" s="686"/>
      <c r="BF1" s="686"/>
      <c r="BG1" s="686"/>
      <c r="BH1" s="686"/>
      <c r="BI1" s="686"/>
      <c r="BJ1" s="687"/>
      <c r="BL1" s="515"/>
      <c r="BQ1" s="731" t="s">
        <v>229</v>
      </c>
      <c r="BR1" s="732"/>
      <c r="BS1" s="732"/>
      <c r="BT1" s="732"/>
      <c r="BU1" s="732"/>
      <c r="BV1" s="732"/>
      <c r="BW1" s="732"/>
      <c r="BX1" s="732"/>
      <c r="BY1" s="732"/>
      <c r="BZ1" s="732"/>
      <c r="CA1" s="732"/>
      <c r="CB1" s="733"/>
      <c r="CG1" s="731" t="s">
        <v>228</v>
      </c>
      <c r="CH1" s="732"/>
      <c r="CI1" s="732"/>
      <c r="CJ1" s="732"/>
      <c r="CK1" s="732"/>
      <c r="CL1" s="732"/>
      <c r="CM1" s="732"/>
      <c r="CN1" s="732"/>
      <c r="CO1" s="732"/>
      <c r="CP1" s="732"/>
      <c r="CQ1" s="732"/>
      <c r="CR1" s="733"/>
      <c r="CW1" s="731" t="s">
        <v>227</v>
      </c>
      <c r="CX1" s="732"/>
      <c r="CY1" s="732"/>
      <c r="CZ1" s="732"/>
      <c r="DA1" s="732"/>
      <c r="DB1" s="732"/>
      <c r="DC1" s="732"/>
      <c r="DD1" s="732"/>
      <c r="DE1" s="732"/>
      <c r="DF1" s="732"/>
      <c r="DG1" s="732"/>
      <c r="DH1" s="733"/>
      <c r="DM1" s="731" t="s">
        <v>226</v>
      </c>
      <c r="DN1" s="732"/>
      <c r="DO1" s="732"/>
      <c r="DP1" s="732"/>
      <c r="DQ1" s="732"/>
      <c r="DR1" s="732"/>
      <c r="DS1" s="732"/>
      <c r="DT1" s="732"/>
      <c r="DU1" s="732"/>
      <c r="DV1" s="732"/>
      <c r="DW1" s="732"/>
      <c r="DX1" s="733"/>
    </row>
    <row r="2" spans="1:129" ht="16.25" customHeight="1" thickBot="1" x14ac:dyDescent="0.4">
      <c r="C2" s="91"/>
      <c r="D2" s="92"/>
      <c r="E2" s="92"/>
      <c r="F2" s="92"/>
      <c r="G2" s="92"/>
      <c r="H2" s="92"/>
      <c r="I2" s="92"/>
      <c r="J2" s="92"/>
      <c r="K2" s="92"/>
      <c r="L2" s="92"/>
      <c r="M2" s="412" t="s">
        <v>253</v>
      </c>
      <c r="N2" s="41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412" t="s">
        <v>253</v>
      </c>
      <c r="AD2" s="416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412" t="s">
        <v>253</v>
      </c>
      <c r="AT2" s="416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412" t="s">
        <v>253</v>
      </c>
      <c r="BJ2" s="416"/>
      <c r="BQ2" s="734"/>
      <c r="BR2" s="735"/>
      <c r="BS2" s="735"/>
      <c r="BT2" s="735"/>
      <c r="BU2" s="735"/>
      <c r="BV2" s="735"/>
      <c r="BW2" s="735"/>
      <c r="BX2" s="735"/>
      <c r="BY2" s="735"/>
      <c r="BZ2" s="735"/>
      <c r="CA2" s="735"/>
      <c r="CB2" s="736"/>
      <c r="CG2" s="734"/>
      <c r="CH2" s="735"/>
      <c r="CI2" s="735"/>
      <c r="CJ2" s="735"/>
      <c r="CK2" s="735"/>
      <c r="CL2" s="735"/>
      <c r="CM2" s="735"/>
      <c r="CN2" s="735"/>
      <c r="CO2" s="735"/>
      <c r="CP2" s="735"/>
      <c r="CQ2" s="735"/>
      <c r="CR2" s="736"/>
      <c r="CW2" s="734"/>
      <c r="CX2" s="735"/>
      <c r="CY2" s="735"/>
      <c r="CZ2" s="735"/>
      <c r="DA2" s="735"/>
      <c r="DB2" s="735"/>
      <c r="DC2" s="735"/>
      <c r="DD2" s="735"/>
      <c r="DE2" s="735"/>
      <c r="DF2" s="735"/>
      <c r="DG2" s="735"/>
      <c r="DH2" s="736"/>
      <c r="DM2" s="734"/>
      <c r="DN2" s="735"/>
      <c r="DO2" s="735"/>
      <c r="DP2" s="735"/>
      <c r="DQ2" s="735"/>
      <c r="DR2" s="735"/>
      <c r="DS2" s="735"/>
      <c r="DT2" s="735"/>
      <c r="DU2" s="735"/>
      <c r="DV2" s="735"/>
      <c r="DW2" s="735"/>
      <c r="DX2" s="736"/>
    </row>
    <row r="3" spans="1:129" ht="15" thickBot="1" x14ac:dyDescent="0.4">
      <c r="B3" s="202" t="s">
        <v>36</v>
      </c>
      <c r="C3" s="203">
        <f>'YTD PROGRAM SUMMARY'!C5</f>
        <v>44562</v>
      </c>
      <c r="D3" s="203">
        <f>'YTD PROGRAM SUMMARY'!D5</f>
        <v>44593</v>
      </c>
      <c r="E3" s="203">
        <f>'YTD PROGRAM SUMMARY'!E5</f>
        <v>44621</v>
      </c>
      <c r="F3" s="203">
        <f>'YTD PROGRAM SUMMARY'!F5</f>
        <v>44652</v>
      </c>
      <c r="G3" s="203">
        <f>'YTD PROGRAM SUMMARY'!G5</f>
        <v>44682</v>
      </c>
      <c r="H3" s="203">
        <f>'YTD PROGRAM SUMMARY'!H5</f>
        <v>44713</v>
      </c>
      <c r="I3" s="203">
        <f>'YTD PROGRAM SUMMARY'!I5</f>
        <v>44743</v>
      </c>
      <c r="J3" s="203">
        <f>'YTD PROGRAM SUMMARY'!J5</f>
        <v>44774</v>
      </c>
      <c r="K3" s="401">
        <f>'YTD PROGRAM SUMMARY'!K5</f>
        <v>44805</v>
      </c>
      <c r="L3" s="536">
        <f>'YTD PROGRAM SUMMARY'!L5</f>
        <v>44835</v>
      </c>
      <c r="M3" s="413">
        <f>'YTD PROGRAM SUMMARY'!M5</f>
        <v>44866</v>
      </c>
      <c r="N3" s="413">
        <f>'YTD PROGRAM SUMMARY'!N5</f>
        <v>44896</v>
      </c>
      <c r="O3" s="204" t="s">
        <v>34</v>
      </c>
      <c r="R3" s="202" t="s">
        <v>36</v>
      </c>
      <c r="S3" s="203">
        <f>C3</f>
        <v>44562</v>
      </c>
      <c r="T3" s="203">
        <f t="shared" ref="T3:AD3" si="0">D3</f>
        <v>44593</v>
      </c>
      <c r="U3" s="203">
        <f t="shared" si="0"/>
        <v>44621</v>
      </c>
      <c r="V3" s="203">
        <f t="shared" si="0"/>
        <v>44652</v>
      </c>
      <c r="W3" s="203">
        <f t="shared" si="0"/>
        <v>44682</v>
      </c>
      <c r="X3" s="203">
        <f t="shared" si="0"/>
        <v>44713</v>
      </c>
      <c r="Y3" s="203">
        <f t="shared" si="0"/>
        <v>44743</v>
      </c>
      <c r="Z3" s="203">
        <f t="shared" si="0"/>
        <v>44774</v>
      </c>
      <c r="AA3" s="401">
        <f t="shared" si="0"/>
        <v>44805</v>
      </c>
      <c r="AB3" s="536">
        <f t="shared" si="0"/>
        <v>44835</v>
      </c>
      <c r="AC3" s="413">
        <f t="shared" si="0"/>
        <v>44866</v>
      </c>
      <c r="AD3" s="413">
        <f t="shared" si="0"/>
        <v>44896</v>
      </c>
      <c r="AE3" s="204" t="s">
        <v>34</v>
      </c>
      <c r="AH3" s="202" t="s">
        <v>36</v>
      </c>
      <c r="AI3" s="203">
        <f>C3</f>
        <v>44562</v>
      </c>
      <c r="AJ3" s="203">
        <f t="shared" ref="AJ3:AT3" si="1">D3</f>
        <v>44593</v>
      </c>
      <c r="AK3" s="203">
        <f t="shared" si="1"/>
        <v>44621</v>
      </c>
      <c r="AL3" s="203">
        <f t="shared" si="1"/>
        <v>44652</v>
      </c>
      <c r="AM3" s="203">
        <f t="shared" si="1"/>
        <v>44682</v>
      </c>
      <c r="AN3" s="203">
        <f t="shared" si="1"/>
        <v>44713</v>
      </c>
      <c r="AO3" s="203">
        <f t="shared" si="1"/>
        <v>44743</v>
      </c>
      <c r="AP3" s="203">
        <f t="shared" si="1"/>
        <v>44774</v>
      </c>
      <c r="AQ3" s="401">
        <f t="shared" si="1"/>
        <v>44805</v>
      </c>
      <c r="AR3" s="536">
        <f t="shared" si="1"/>
        <v>44835</v>
      </c>
      <c r="AS3" s="413">
        <f t="shared" si="1"/>
        <v>44866</v>
      </c>
      <c r="AT3" s="413">
        <f t="shared" si="1"/>
        <v>44896</v>
      </c>
      <c r="AU3" s="204" t="s">
        <v>34</v>
      </c>
      <c r="AX3" s="202" t="s">
        <v>36</v>
      </c>
      <c r="AY3" s="203">
        <f>C3</f>
        <v>44562</v>
      </c>
      <c r="AZ3" s="203">
        <f t="shared" ref="AZ3:BJ3" si="2">D3</f>
        <v>44593</v>
      </c>
      <c r="BA3" s="203">
        <f t="shared" si="2"/>
        <v>44621</v>
      </c>
      <c r="BB3" s="203">
        <f t="shared" si="2"/>
        <v>44652</v>
      </c>
      <c r="BC3" s="203">
        <f t="shared" si="2"/>
        <v>44682</v>
      </c>
      <c r="BD3" s="203">
        <f t="shared" si="2"/>
        <v>44713</v>
      </c>
      <c r="BE3" s="203">
        <f t="shared" si="2"/>
        <v>44743</v>
      </c>
      <c r="BF3" s="203">
        <f t="shared" si="2"/>
        <v>44774</v>
      </c>
      <c r="BG3" s="401">
        <f t="shared" si="2"/>
        <v>44805</v>
      </c>
      <c r="BH3" s="536">
        <f t="shared" si="2"/>
        <v>44835</v>
      </c>
      <c r="BI3" s="413">
        <f t="shared" si="2"/>
        <v>44866</v>
      </c>
      <c r="BJ3" s="413">
        <f t="shared" si="2"/>
        <v>44896</v>
      </c>
      <c r="BK3" s="204" t="s">
        <v>34</v>
      </c>
      <c r="BP3" s="323" t="s">
        <v>36</v>
      </c>
      <c r="BQ3" s="474" t="s">
        <v>202</v>
      </c>
      <c r="BR3" s="474" t="s">
        <v>203</v>
      </c>
      <c r="BS3" s="474" t="s">
        <v>204</v>
      </c>
      <c r="BT3" s="474" t="s">
        <v>205</v>
      </c>
      <c r="BU3" s="474" t="s">
        <v>44</v>
      </c>
      <c r="BV3" s="474" t="s">
        <v>206</v>
      </c>
      <c r="BW3" s="474" t="s">
        <v>207</v>
      </c>
      <c r="BX3" s="474" t="s">
        <v>208</v>
      </c>
      <c r="BY3" s="474" t="s">
        <v>209</v>
      </c>
      <c r="BZ3" s="474" t="s">
        <v>210</v>
      </c>
      <c r="CA3" s="474" t="s">
        <v>211</v>
      </c>
      <c r="CB3" s="474" t="s">
        <v>212</v>
      </c>
      <c r="CC3" s="325" t="s">
        <v>34</v>
      </c>
      <c r="CF3" s="323" t="s">
        <v>36</v>
      </c>
      <c r="CG3" s="474" t="s">
        <v>202</v>
      </c>
      <c r="CH3" s="474" t="s">
        <v>203</v>
      </c>
      <c r="CI3" s="474" t="s">
        <v>204</v>
      </c>
      <c r="CJ3" s="474" t="s">
        <v>205</v>
      </c>
      <c r="CK3" s="474" t="s">
        <v>44</v>
      </c>
      <c r="CL3" s="474" t="s">
        <v>206</v>
      </c>
      <c r="CM3" s="474" t="s">
        <v>207</v>
      </c>
      <c r="CN3" s="474" t="s">
        <v>208</v>
      </c>
      <c r="CO3" s="474" t="s">
        <v>209</v>
      </c>
      <c r="CP3" s="474" t="s">
        <v>210</v>
      </c>
      <c r="CQ3" s="474" t="s">
        <v>211</v>
      </c>
      <c r="CR3" s="474" t="s">
        <v>212</v>
      </c>
      <c r="CS3" s="325" t="s">
        <v>34</v>
      </c>
      <c r="CV3" s="323" t="s">
        <v>36</v>
      </c>
      <c r="CW3" s="474" t="s">
        <v>202</v>
      </c>
      <c r="CX3" s="474" t="s">
        <v>203</v>
      </c>
      <c r="CY3" s="474" t="s">
        <v>204</v>
      </c>
      <c r="CZ3" s="474" t="s">
        <v>205</v>
      </c>
      <c r="DA3" s="474" t="s">
        <v>44</v>
      </c>
      <c r="DB3" s="474" t="s">
        <v>206</v>
      </c>
      <c r="DC3" s="474" t="s">
        <v>207</v>
      </c>
      <c r="DD3" s="474" t="s">
        <v>208</v>
      </c>
      <c r="DE3" s="474" t="s">
        <v>209</v>
      </c>
      <c r="DF3" s="474" t="s">
        <v>210</v>
      </c>
      <c r="DG3" s="474" t="s">
        <v>211</v>
      </c>
      <c r="DH3" s="474" t="s">
        <v>212</v>
      </c>
      <c r="DI3" s="325" t="s">
        <v>34</v>
      </c>
      <c r="DL3" s="323" t="s">
        <v>36</v>
      </c>
      <c r="DM3" s="474" t="s">
        <v>202</v>
      </c>
      <c r="DN3" s="474" t="s">
        <v>203</v>
      </c>
      <c r="DO3" s="474" t="s">
        <v>204</v>
      </c>
      <c r="DP3" s="474" t="s">
        <v>205</v>
      </c>
      <c r="DQ3" s="474" t="s">
        <v>44</v>
      </c>
      <c r="DR3" s="474" t="s">
        <v>206</v>
      </c>
      <c r="DS3" s="474" t="s">
        <v>207</v>
      </c>
      <c r="DT3" s="474" t="s">
        <v>208</v>
      </c>
      <c r="DU3" s="474" t="s">
        <v>209</v>
      </c>
      <c r="DV3" s="474" t="s">
        <v>210</v>
      </c>
      <c r="DW3" s="474" t="s">
        <v>211</v>
      </c>
      <c r="DX3" s="474" t="s">
        <v>212</v>
      </c>
      <c r="DY3" s="325" t="s">
        <v>34</v>
      </c>
    </row>
    <row r="4" spans="1:129" ht="15" customHeight="1" x14ac:dyDescent="0.35">
      <c r="A4" s="719" t="s">
        <v>73</v>
      </c>
      <c r="B4" s="214" t="s">
        <v>65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402">
        <v>0</v>
      </c>
      <c r="L4" s="101">
        <v>0</v>
      </c>
      <c r="M4" s="326">
        <f>CA4*$BL17</f>
        <v>0</v>
      </c>
      <c r="N4" s="326">
        <f>CB4*$BM17</f>
        <v>0</v>
      </c>
      <c r="O4" s="79">
        <f t="shared" ref="O4:O17" si="3">SUM(C4:N4)</f>
        <v>0</v>
      </c>
      <c r="Q4" s="719" t="s">
        <v>73</v>
      </c>
      <c r="R4" s="214" t="s">
        <v>65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402">
        <v>0</v>
      </c>
      <c r="AB4" s="101">
        <v>0</v>
      </c>
      <c r="AC4" s="326">
        <f>CQ4*$BL17</f>
        <v>0</v>
      </c>
      <c r="AD4" s="326">
        <f>CR4*$BM17</f>
        <v>0</v>
      </c>
      <c r="AE4" s="79">
        <f t="shared" ref="AE4:AE17" si="4">SUM(S4:AD4)</f>
        <v>0</v>
      </c>
      <c r="AG4" s="719" t="s">
        <v>73</v>
      </c>
      <c r="AH4" s="214" t="s">
        <v>65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402">
        <v>0</v>
      </c>
      <c r="AR4" s="101">
        <v>0</v>
      </c>
      <c r="AS4" s="326">
        <f>DG4*$BL17</f>
        <v>0</v>
      </c>
      <c r="AT4" s="326">
        <f>DH4*$BM17</f>
        <v>0</v>
      </c>
      <c r="AU4" s="79">
        <f t="shared" ref="AU4:AU17" si="5">SUM(AI4:AT4)</f>
        <v>0</v>
      </c>
      <c r="AW4" s="719" t="s">
        <v>73</v>
      </c>
      <c r="AX4" s="214" t="s">
        <v>65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402">
        <v>0</v>
      </c>
      <c r="BH4" s="101">
        <v>0</v>
      </c>
      <c r="BI4" s="326">
        <f>DW4*$BL17</f>
        <v>0</v>
      </c>
      <c r="BJ4" s="326">
        <f>DX4*$BM17</f>
        <v>0</v>
      </c>
      <c r="BK4" s="79">
        <f t="shared" ref="BK4:BK17" si="6">SUM(AY4:BJ4)</f>
        <v>0</v>
      </c>
      <c r="BL4" s="515"/>
      <c r="BO4" s="740" t="s">
        <v>73</v>
      </c>
      <c r="BP4" s="498" t="s">
        <v>65</v>
      </c>
      <c r="BQ4" s="499"/>
      <c r="BR4" s="477"/>
      <c r="BS4" s="477"/>
      <c r="BT4" s="477"/>
      <c r="BU4" s="477"/>
      <c r="BV4" s="477"/>
      <c r="BW4" s="477"/>
      <c r="BX4" s="477"/>
      <c r="BY4" s="477"/>
      <c r="BZ4" s="477"/>
      <c r="CA4" s="477">
        <v>0</v>
      </c>
      <c r="CB4" s="500">
        <v>0</v>
      </c>
      <c r="CC4" s="501"/>
      <c r="CE4" s="740" t="s">
        <v>73</v>
      </c>
      <c r="CF4" s="80" t="s">
        <v>65</v>
      </c>
      <c r="CG4" s="499"/>
      <c r="CH4" s="477"/>
      <c r="CI4" s="477"/>
      <c r="CJ4" s="477"/>
      <c r="CK4" s="477"/>
      <c r="CL4" s="477"/>
      <c r="CM4" s="477"/>
      <c r="CN4" s="477"/>
      <c r="CO4" s="477"/>
      <c r="CP4" s="477"/>
      <c r="CQ4" s="477">
        <v>0</v>
      </c>
      <c r="CR4" s="500">
        <v>0</v>
      </c>
      <c r="CS4" s="501"/>
      <c r="CU4" s="740" t="s">
        <v>73</v>
      </c>
      <c r="CV4" s="80" t="s">
        <v>65</v>
      </c>
      <c r="CW4" s="499"/>
      <c r="CX4" s="477"/>
      <c r="CY4" s="477"/>
      <c r="CZ4" s="477"/>
      <c r="DA4" s="477"/>
      <c r="DB4" s="477"/>
      <c r="DC4" s="477"/>
      <c r="DD4" s="477"/>
      <c r="DE4" s="477"/>
      <c r="DF4" s="477"/>
      <c r="DG4" s="477">
        <v>0</v>
      </c>
      <c r="DH4" s="500">
        <v>0</v>
      </c>
      <c r="DI4" s="501"/>
      <c r="DK4" s="740" t="s">
        <v>73</v>
      </c>
      <c r="DL4" s="80" t="s">
        <v>65</v>
      </c>
      <c r="DM4" s="499"/>
      <c r="DN4" s="477"/>
      <c r="DO4" s="477"/>
      <c r="DP4" s="477"/>
      <c r="DQ4" s="477"/>
      <c r="DR4" s="477"/>
      <c r="DS4" s="477"/>
      <c r="DT4" s="477"/>
      <c r="DU4" s="477"/>
      <c r="DV4" s="477"/>
      <c r="DW4" s="477">
        <v>0</v>
      </c>
      <c r="DX4" s="500">
        <v>0</v>
      </c>
      <c r="DY4" s="501"/>
    </row>
    <row r="5" spans="1:129" x14ac:dyDescent="0.35">
      <c r="A5" s="720"/>
      <c r="B5" s="214" t="s">
        <v>64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402">
        <v>0</v>
      </c>
      <c r="L5" s="101">
        <v>0</v>
      </c>
      <c r="M5" s="326">
        <f>CA5*$BL17</f>
        <v>0</v>
      </c>
      <c r="N5" s="326">
        <f>CB5*$BM17</f>
        <v>0</v>
      </c>
      <c r="O5" s="79">
        <f t="shared" si="3"/>
        <v>0</v>
      </c>
      <c r="Q5" s="720"/>
      <c r="R5" s="214" t="s">
        <v>64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402">
        <v>0</v>
      </c>
      <c r="AB5" s="101">
        <v>0</v>
      </c>
      <c r="AC5" s="326">
        <f>CQ5*$BL17</f>
        <v>0</v>
      </c>
      <c r="AD5" s="326">
        <f>CR5*$BM17</f>
        <v>0</v>
      </c>
      <c r="AE5" s="79">
        <f t="shared" si="4"/>
        <v>0</v>
      </c>
      <c r="AG5" s="720"/>
      <c r="AH5" s="214" t="s">
        <v>64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402">
        <v>0</v>
      </c>
      <c r="AR5" s="101">
        <v>0</v>
      </c>
      <c r="AS5" s="326">
        <f>DG5*$BL17</f>
        <v>0</v>
      </c>
      <c r="AT5" s="326">
        <f>DH5*$BM17</f>
        <v>0</v>
      </c>
      <c r="AU5" s="79">
        <f t="shared" si="5"/>
        <v>0</v>
      </c>
      <c r="AW5" s="720"/>
      <c r="AX5" s="214" t="s">
        <v>64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402">
        <v>0</v>
      </c>
      <c r="BH5" s="101">
        <v>0</v>
      </c>
      <c r="BI5" s="326">
        <f>DW5*$BL17</f>
        <v>0</v>
      </c>
      <c r="BJ5" s="326">
        <f>DX5*$BM17</f>
        <v>0</v>
      </c>
      <c r="BK5" s="79">
        <f t="shared" si="6"/>
        <v>0</v>
      </c>
      <c r="BO5" s="741"/>
      <c r="BP5" s="502" t="s">
        <v>64</v>
      </c>
      <c r="BQ5" s="503"/>
      <c r="BR5" s="479"/>
      <c r="BS5" s="479"/>
      <c r="BT5" s="479"/>
      <c r="BU5" s="479"/>
      <c r="BV5" s="479"/>
      <c r="BW5" s="479"/>
      <c r="BX5" s="479"/>
      <c r="BY5" s="479"/>
      <c r="BZ5" s="479"/>
      <c r="CA5" s="479">
        <v>0</v>
      </c>
      <c r="CB5" s="504">
        <v>0</v>
      </c>
      <c r="CC5" s="505"/>
      <c r="CE5" s="741"/>
      <c r="CF5" s="3" t="s">
        <v>64</v>
      </c>
      <c r="CG5" s="503"/>
      <c r="CH5" s="479"/>
      <c r="CI5" s="479"/>
      <c r="CJ5" s="479"/>
      <c r="CK5" s="479"/>
      <c r="CL5" s="479"/>
      <c r="CM5" s="479"/>
      <c r="CN5" s="479"/>
      <c r="CO5" s="479"/>
      <c r="CP5" s="479"/>
      <c r="CQ5" s="479">
        <v>0</v>
      </c>
      <c r="CR5" s="504">
        <v>0</v>
      </c>
      <c r="CS5" s="505"/>
      <c r="CU5" s="741"/>
      <c r="CV5" s="3" t="s">
        <v>64</v>
      </c>
      <c r="CW5" s="503"/>
      <c r="CX5" s="479"/>
      <c r="CY5" s="479"/>
      <c r="CZ5" s="479"/>
      <c r="DA5" s="479"/>
      <c r="DB5" s="479"/>
      <c r="DC5" s="479"/>
      <c r="DD5" s="479"/>
      <c r="DE5" s="479"/>
      <c r="DF5" s="479"/>
      <c r="DG5" s="479">
        <v>0</v>
      </c>
      <c r="DH5" s="504">
        <v>0</v>
      </c>
      <c r="DI5" s="505"/>
      <c r="DK5" s="741"/>
      <c r="DL5" s="3" t="s">
        <v>64</v>
      </c>
      <c r="DM5" s="503"/>
      <c r="DN5" s="479"/>
      <c r="DO5" s="479"/>
      <c r="DP5" s="479"/>
      <c r="DQ5" s="479"/>
      <c r="DR5" s="479"/>
      <c r="DS5" s="479"/>
      <c r="DT5" s="479"/>
      <c r="DU5" s="479"/>
      <c r="DV5" s="479"/>
      <c r="DW5" s="479">
        <v>0</v>
      </c>
      <c r="DX5" s="504">
        <v>0</v>
      </c>
      <c r="DY5" s="505"/>
    </row>
    <row r="6" spans="1:129" x14ac:dyDescent="0.35">
      <c r="A6" s="720"/>
      <c r="B6" s="214" t="s">
        <v>63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402">
        <v>0</v>
      </c>
      <c r="L6" s="101">
        <v>0</v>
      </c>
      <c r="M6" s="326">
        <f>CA6*$BL17</f>
        <v>0</v>
      </c>
      <c r="N6" s="326">
        <f>CB6*$BM17</f>
        <v>0</v>
      </c>
      <c r="O6" s="79">
        <f t="shared" si="3"/>
        <v>0</v>
      </c>
      <c r="Q6" s="720"/>
      <c r="R6" s="214" t="s">
        <v>63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402">
        <v>0</v>
      </c>
      <c r="AB6" s="101">
        <v>0</v>
      </c>
      <c r="AC6" s="326">
        <f>CQ6*$BL17</f>
        <v>0</v>
      </c>
      <c r="AD6" s="326">
        <f>CR6*$BM17</f>
        <v>0</v>
      </c>
      <c r="AE6" s="79">
        <f t="shared" si="4"/>
        <v>0</v>
      </c>
      <c r="AG6" s="720"/>
      <c r="AH6" s="214" t="s">
        <v>63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402">
        <v>0</v>
      </c>
      <c r="AR6" s="101">
        <v>0</v>
      </c>
      <c r="AS6" s="326">
        <f>DG6*$BL17</f>
        <v>0</v>
      </c>
      <c r="AT6" s="326">
        <f>DH6*$BM17</f>
        <v>0</v>
      </c>
      <c r="AU6" s="79">
        <f t="shared" si="5"/>
        <v>0</v>
      </c>
      <c r="AW6" s="720"/>
      <c r="AX6" s="214" t="s">
        <v>63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402">
        <v>0</v>
      </c>
      <c r="BH6" s="101">
        <v>0</v>
      </c>
      <c r="BI6" s="326">
        <f>DW6*$BL17</f>
        <v>0</v>
      </c>
      <c r="BJ6" s="326">
        <f>DX6*$BM17</f>
        <v>0</v>
      </c>
      <c r="BK6" s="79">
        <f t="shared" si="6"/>
        <v>0</v>
      </c>
      <c r="BO6" s="741"/>
      <c r="BP6" s="502" t="s">
        <v>63</v>
      </c>
      <c r="BQ6" s="503"/>
      <c r="BR6" s="479"/>
      <c r="BS6" s="479"/>
      <c r="BT6" s="479"/>
      <c r="BU6" s="479"/>
      <c r="BV6" s="479"/>
      <c r="BW6" s="479"/>
      <c r="BX6" s="479"/>
      <c r="BY6" s="479"/>
      <c r="BZ6" s="479"/>
      <c r="CA6" s="479">
        <v>0</v>
      </c>
      <c r="CB6" s="504">
        <v>0</v>
      </c>
      <c r="CC6" s="505"/>
      <c r="CE6" s="741"/>
      <c r="CF6" s="3" t="s">
        <v>63</v>
      </c>
      <c r="CG6" s="503"/>
      <c r="CH6" s="479"/>
      <c r="CI6" s="479"/>
      <c r="CJ6" s="479"/>
      <c r="CK6" s="479"/>
      <c r="CL6" s="479"/>
      <c r="CM6" s="479"/>
      <c r="CN6" s="479"/>
      <c r="CO6" s="479"/>
      <c r="CP6" s="479"/>
      <c r="CQ6" s="479">
        <v>0</v>
      </c>
      <c r="CR6" s="504">
        <v>0</v>
      </c>
      <c r="CS6" s="505"/>
      <c r="CU6" s="741"/>
      <c r="CV6" s="3" t="s">
        <v>63</v>
      </c>
      <c r="CW6" s="503"/>
      <c r="CX6" s="479"/>
      <c r="CY6" s="479"/>
      <c r="CZ6" s="479"/>
      <c r="DA6" s="479"/>
      <c r="DB6" s="479"/>
      <c r="DC6" s="479"/>
      <c r="DD6" s="479"/>
      <c r="DE6" s="479"/>
      <c r="DF6" s="479"/>
      <c r="DG6" s="479">
        <v>0</v>
      </c>
      <c r="DH6" s="504">
        <v>0</v>
      </c>
      <c r="DI6" s="505"/>
      <c r="DK6" s="741"/>
      <c r="DL6" s="3" t="s">
        <v>63</v>
      </c>
      <c r="DM6" s="503"/>
      <c r="DN6" s="479"/>
      <c r="DO6" s="479"/>
      <c r="DP6" s="479"/>
      <c r="DQ6" s="479"/>
      <c r="DR6" s="479"/>
      <c r="DS6" s="479"/>
      <c r="DT6" s="479"/>
      <c r="DU6" s="479"/>
      <c r="DV6" s="479"/>
      <c r="DW6" s="479">
        <v>0</v>
      </c>
      <c r="DX6" s="504">
        <v>0</v>
      </c>
      <c r="DY6" s="505"/>
    </row>
    <row r="7" spans="1:129" x14ac:dyDescent="0.35">
      <c r="A7" s="720"/>
      <c r="B7" s="214" t="s">
        <v>62</v>
      </c>
      <c r="C7" s="3">
        <v>0</v>
      </c>
      <c r="D7" s="3">
        <v>0</v>
      </c>
      <c r="E7" s="3">
        <v>0</v>
      </c>
      <c r="F7" s="3">
        <v>1511</v>
      </c>
      <c r="G7" s="3">
        <v>0</v>
      </c>
      <c r="H7" s="3">
        <v>0</v>
      </c>
      <c r="I7" s="3">
        <v>0</v>
      </c>
      <c r="J7" s="3">
        <v>0</v>
      </c>
      <c r="K7" s="402">
        <v>0</v>
      </c>
      <c r="L7" s="101">
        <v>0</v>
      </c>
      <c r="M7" s="326">
        <f>CA7*$BL17</f>
        <v>233.01822914437906</v>
      </c>
      <c r="N7" s="326">
        <f>CB7*$BM17</f>
        <v>104.60626227702153</v>
      </c>
      <c r="O7" s="79">
        <f t="shared" si="3"/>
        <v>1848.6244914214008</v>
      </c>
      <c r="Q7" s="720"/>
      <c r="R7" s="214" t="s">
        <v>62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402">
        <v>0</v>
      </c>
      <c r="AB7" s="101">
        <v>0</v>
      </c>
      <c r="AC7" s="326">
        <f>CQ7*$BL17</f>
        <v>0</v>
      </c>
      <c r="AD7" s="326">
        <f>CR7*$BM17</f>
        <v>0</v>
      </c>
      <c r="AE7" s="79">
        <f t="shared" si="4"/>
        <v>0</v>
      </c>
      <c r="AG7" s="720"/>
      <c r="AH7" s="214" t="s">
        <v>62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402">
        <v>0</v>
      </c>
      <c r="AR7" s="101">
        <v>0</v>
      </c>
      <c r="AS7" s="326">
        <f>DG7*$BL17</f>
        <v>0</v>
      </c>
      <c r="AT7" s="326">
        <f>DH7*$BM17</f>
        <v>0</v>
      </c>
      <c r="AU7" s="79">
        <f t="shared" si="5"/>
        <v>0</v>
      </c>
      <c r="AW7" s="720"/>
      <c r="AX7" s="214" t="s">
        <v>62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402">
        <v>0</v>
      </c>
      <c r="BH7" s="101">
        <v>0</v>
      </c>
      <c r="BI7" s="326">
        <f>DW7*$BL17</f>
        <v>0</v>
      </c>
      <c r="BJ7" s="326">
        <f>DX7*$BM17</f>
        <v>0</v>
      </c>
      <c r="BK7" s="79">
        <f t="shared" si="6"/>
        <v>0</v>
      </c>
      <c r="BO7" s="741"/>
      <c r="BP7" s="502" t="s">
        <v>62</v>
      </c>
      <c r="BQ7" s="503"/>
      <c r="BR7" s="479"/>
      <c r="BS7" s="479"/>
      <c r="BT7" s="479"/>
      <c r="BU7" s="479"/>
      <c r="BV7" s="479"/>
      <c r="BW7" s="479"/>
      <c r="BX7" s="479"/>
      <c r="BY7" s="479"/>
      <c r="BZ7" s="479"/>
      <c r="CA7" s="479">
        <v>1.3382990892070849E-3</v>
      </c>
      <c r="CB7" s="504">
        <v>1.3382990892070849E-3</v>
      </c>
      <c r="CC7" s="505"/>
      <c r="CE7" s="741"/>
      <c r="CF7" s="3" t="s">
        <v>62</v>
      </c>
      <c r="CG7" s="503"/>
      <c r="CH7" s="479"/>
      <c r="CI7" s="479"/>
      <c r="CJ7" s="479"/>
      <c r="CK7" s="479"/>
      <c r="CL7" s="479"/>
      <c r="CM7" s="479"/>
      <c r="CN7" s="479"/>
      <c r="CO7" s="479"/>
      <c r="CP7" s="479"/>
      <c r="CQ7" s="479">
        <v>0</v>
      </c>
      <c r="CR7" s="504">
        <v>0</v>
      </c>
      <c r="CS7" s="505"/>
      <c r="CU7" s="741"/>
      <c r="CV7" s="3" t="s">
        <v>62</v>
      </c>
      <c r="CW7" s="503"/>
      <c r="CX7" s="479"/>
      <c r="CY7" s="479"/>
      <c r="CZ7" s="479"/>
      <c r="DA7" s="479"/>
      <c r="DB7" s="479"/>
      <c r="DC7" s="479"/>
      <c r="DD7" s="479"/>
      <c r="DE7" s="479"/>
      <c r="DF7" s="479"/>
      <c r="DG7" s="479">
        <v>0</v>
      </c>
      <c r="DH7" s="504">
        <v>0</v>
      </c>
      <c r="DI7" s="505"/>
      <c r="DK7" s="741"/>
      <c r="DL7" s="3" t="s">
        <v>62</v>
      </c>
      <c r="DM7" s="503"/>
      <c r="DN7" s="479"/>
      <c r="DO7" s="479"/>
      <c r="DP7" s="479"/>
      <c r="DQ7" s="479"/>
      <c r="DR7" s="479"/>
      <c r="DS7" s="479"/>
      <c r="DT7" s="479"/>
      <c r="DU7" s="479"/>
      <c r="DV7" s="479"/>
      <c r="DW7" s="479">
        <v>0</v>
      </c>
      <c r="DX7" s="504">
        <v>0</v>
      </c>
      <c r="DY7" s="505"/>
    </row>
    <row r="8" spans="1:129" x14ac:dyDescent="0.35">
      <c r="A8" s="720"/>
      <c r="B8" s="214" t="s">
        <v>61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402">
        <v>0</v>
      </c>
      <c r="L8" s="101">
        <v>0</v>
      </c>
      <c r="M8" s="326">
        <f>CA8*$BL17</f>
        <v>0</v>
      </c>
      <c r="N8" s="326">
        <f>CB8*$BM17</f>
        <v>0</v>
      </c>
      <c r="O8" s="79">
        <f t="shared" si="3"/>
        <v>0</v>
      </c>
      <c r="Q8" s="720"/>
      <c r="R8" s="214" t="s">
        <v>61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402">
        <v>0</v>
      </c>
      <c r="AB8" s="101">
        <v>0</v>
      </c>
      <c r="AC8" s="326">
        <f>CQ8*$BL17</f>
        <v>0</v>
      </c>
      <c r="AD8" s="326">
        <f>CR8*$BM17</f>
        <v>0</v>
      </c>
      <c r="AE8" s="79">
        <f t="shared" si="4"/>
        <v>0</v>
      </c>
      <c r="AG8" s="720"/>
      <c r="AH8" s="214" t="s">
        <v>61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402">
        <v>0</v>
      </c>
      <c r="AR8" s="101">
        <v>0</v>
      </c>
      <c r="AS8" s="326">
        <f>DG8*$BL17</f>
        <v>0</v>
      </c>
      <c r="AT8" s="326">
        <f>DH8*$BM17</f>
        <v>0</v>
      </c>
      <c r="AU8" s="79">
        <f t="shared" si="5"/>
        <v>0</v>
      </c>
      <c r="AW8" s="720"/>
      <c r="AX8" s="214" t="s">
        <v>61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402">
        <v>0</v>
      </c>
      <c r="BH8" s="101">
        <v>0</v>
      </c>
      <c r="BI8" s="326">
        <f>DW8*$BL17</f>
        <v>0</v>
      </c>
      <c r="BJ8" s="326">
        <f>DX8*$BM17</f>
        <v>0</v>
      </c>
      <c r="BK8" s="79">
        <f t="shared" si="6"/>
        <v>0</v>
      </c>
      <c r="BO8" s="741"/>
      <c r="BP8" s="502" t="s">
        <v>61</v>
      </c>
      <c r="BQ8" s="503"/>
      <c r="BR8" s="479"/>
      <c r="BS8" s="479"/>
      <c r="BT8" s="479"/>
      <c r="BU8" s="479"/>
      <c r="BV8" s="479"/>
      <c r="BW8" s="479"/>
      <c r="BX8" s="479"/>
      <c r="BY8" s="479"/>
      <c r="BZ8" s="479"/>
      <c r="CA8" s="479">
        <v>0</v>
      </c>
      <c r="CB8" s="504">
        <v>0</v>
      </c>
      <c r="CC8" s="505"/>
      <c r="CE8" s="741"/>
      <c r="CF8" s="3" t="s">
        <v>61</v>
      </c>
      <c r="CG8" s="503"/>
      <c r="CH8" s="479"/>
      <c r="CI8" s="479"/>
      <c r="CJ8" s="479"/>
      <c r="CK8" s="479"/>
      <c r="CL8" s="479"/>
      <c r="CM8" s="479"/>
      <c r="CN8" s="479"/>
      <c r="CO8" s="479"/>
      <c r="CP8" s="479"/>
      <c r="CQ8" s="479">
        <v>0</v>
      </c>
      <c r="CR8" s="504">
        <v>0</v>
      </c>
      <c r="CS8" s="505"/>
      <c r="CU8" s="741"/>
      <c r="CV8" s="3" t="s">
        <v>61</v>
      </c>
      <c r="CW8" s="503"/>
      <c r="CX8" s="479"/>
      <c r="CY8" s="479"/>
      <c r="CZ8" s="479"/>
      <c r="DA8" s="479"/>
      <c r="DB8" s="479"/>
      <c r="DC8" s="479"/>
      <c r="DD8" s="479"/>
      <c r="DE8" s="479"/>
      <c r="DF8" s="479"/>
      <c r="DG8" s="479">
        <v>0</v>
      </c>
      <c r="DH8" s="504">
        <v>0</v>
      </c>
      <c r="DI8" s="505"/>
      <c r="DK8" s="741"/>
      <c r="DL8" s="3" t="s">
        <v>61</v>
      </c>
      <c r="DM8" s="503"/>
      <c r="DN8" s="479"/>
      <c r="DO8" s="479"/>
      <c r="DP8" s="479"/>
      <c r="DQ8" s="479"/>
      <c r="DR8" s="479"/>
      <c r="DS8" s="479"/>
      <c r="DT8" s="479"/>
      <c r="DU8" s="479"/>
      <c r="DV8" s="479"/>
      <c r="DW8" s="479">
        <v>0</v>
      </c>
      <c r="DX8" s="504">
        <v>0</v>
      </c>
      <c r="DY8" s="505"/>
    </row>
    <row r="9" spans="1:129" x14ac:dyDescent="0.35">
      <c r="A9" s="720"/>
      <c r="B9" s="214" t="s">
        <v>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402">
        <v>0</v>
      </c>
      <c r="L9" s="101">
        <v>0</v>
      </c>
      <c r="M9" s="326">
        <f>CA9*$BL17</f>
        <v>0</v>
      </c>
      <c r="N9" s="326">
        <f>CB9*$BM17</f>
        <v>0</v>
      </c>
      <c r="O9" s="79">
        <f t="shared" si="3"/>
        <v>0</v>
      </c>
      <c r="Q9" s="720"/>
      <c r="R9" s="214" t="s">
        <v>60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402">
        <v>0</v>
      </c>
      <c r="AB9" s="101">
        <v>0</v>
      </c>
      <c r="AC9" s="326">
        <f>CQ9*$BL17</f>
        <v>0</v>
      </c>
      <c r="AD9" s="326">
        <f>CR9*$BM17</f>
        <v>0</v>
      </c>
      <c r="AE9" s="79">
        <f t="shared" si="4"/>
        <v>0</v>
      </c>
      <c r="AG9" s="720"/>
      <c r="AH9" s="214" t="s">
        <v>60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402">
        <v>0</v>
      </c>
      <c r="AR9" s="101">
        <v>0</v>
      </c>
      <c r="AS9" s="326">
        <f>DG9*$BL17</f>
        <v>0</v>
      </c>
      <c r="AT9" s="326">
        <f>DH9*$BM17</f>
        <v>0</v>
      </c>
      <c r="AU9" s="79">
        <f t="shared" si="5"/>
        <v>0</v>
      </c>
      <c r="AW9" s="720"/>
      <c r="AX9" s="214" t="s">
        <v>60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402">
        <v>0</v>
      </c>
      <c r="BH9" s="101">
        <v>0</v>
      </c>
      <c r="BI9" s="326">
        <f>DW9*$BL17</f>
        <v>0</v>
      </c>
      <c r="BJ9" s="326">
        <f>DX9*$BM17</f>
        <v>0</v>
      </c>
      <c r="BK9" s="79">
        <f t="shared" si="6"/>
        <v>0</v>
      </c>
      <c r="BO9" s="741"/>
      <c r="BP9" s="502" t="s">
        <v>60</v>
      </c>
      <c r="BQ9" s="503"/>
      <c r="BR9" s="479"/>
      <c r="BS9" s="479"/>
      <c r="BT9" s="479"/>
      <c r="BU9" s="479"/>
      <c r="BV9" s="479"/>
      <c r="BW9" s="479"/>
      <c r="BX9" s="479"/>
      <c r="BY9" s="479"/>
      <c r="BZ9" s="479"/>
      <c r="CA9" s="479">
        <v>0</v>
      </c>
      <c r="CB9" s="504">
        <v>0</v>
      </c>
      <c r="CC9" s="505"/>
      <c r="CE9" s="741"/>
      <c r="CF9" s="3" t="s">
        <v>60</v>
      </c>
      <c r="CG9" s="503"/>
      <c r="CH9" s="479"/>
      <c r="CI9" s="479"/>
      <c r="CJ9" s="479"/>
      <c r="CK9" s="479"/>
      <c r="CL9" s="479"/>
      <c r="CM9" s="479"/>
      <c r="CN9" s="479"/>
      <c r="CO9" s="479"/>
      <c r="CP9" s="479"/>
      <c r="CQ9" s="479">
        <v>0</v>
      </c>
      <c r="CR9" s="504">
        <v>0</v>
      </c>
      <c r="CS9" s="505"/>
      <c r="CU9" s="741"/>
      <c r="CV9" s="3" t="s">
        <v>60</v>
      </c>
      <c r="CW9" s="503"/>
      <c r="CX9" s="479"/>
      <c r="CY9" s="479"/>
      <c r="CZ9" s="479"/>
      <c r="DA9" s="479"/>
      <c r="DB9" s="479"/>
      <c r="DC9" s="479"/>
      <c r="DD9" s="479"/>
      <c r="DE9" s="479"/>
      <c r="DF9" s="479"/>
      <c r="DG9" s="479">
        <v>0</v>
      </c>
      <c r="DH9" s="504">
        <v>0</v>
      </c>
      <c r="DI9" s="505"/>
      <c r="DK9" s="741"/>
      <c r="DL9" s="3" t="s">
        <v>60</v>
      </c>
      <c r="DM9" s="503"/>
      <c r="DN9" s="479"/>
      <c r="DO9" s="479"/>
      <c r="DP9" s="479"/>
      <c r="DQ9" s="479"/>
      <c r="DR9" s="479"/>
      <c r="DS9" s="479"/>
      <c r="DT9" s="479"/>
      <c r="DU9" s="479"/>
      <c r="DV9" s="479"/>
      <c r="DW9" s="479">
        <v>0</v>
      </c>
      <c r="DX9" s="504">
        <v>0</v>
      </c>
      <c r="DY9" s="505"/>
    </row>
    <row r="10" spans="1:129" x14ac:dyDescent="0.35">
      <c r="A10" s="720"/>
      <c r="B10" s="214" t="s">
        <v>59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402">
        <v>0</v>
      </c>
      <c r="L10" s="101">
        <v>0</v>
      </c>
      <c r="M10" s="326">
        <f>CA10*$BL17</f>
        <v>0</v>
      </c>
      <c r="N10" s="326">
        <f>CB10*$BM17</f>
        <v>0</v>
      </c>
      <c r="O10" s="79">
        <f t="shared" si="3"/>
        <v>0</v>
      </c>
      <c r="Q10" s="720"/>
      <c r="R10" s="214" t="s">
        <v>59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402">
        <v>0</v>
      </c>
      <c r="AB10" s="101">
        <v>0</v>
      </c>
      <c r="AC10" s="326">
        <f>CQ10*$BL17</f>
        <v>0</v>
      </c>
      <c r="AD10" s="326">
        <f>CR10*$BM17</f>
        <v>0</v>
      </c>
      <c r="AE10" s="79">
        <f t="shared" si="4"/>
        <v>0</v>
      </c>
      <c r="AG10" s="720"/>
      <c r="AH10" s="214" t="s">
        <v>59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402">
        <v>0</v>
      </c>
      <c r="AR10" s="101">
        <v>0</v>
      </c>
      <c r="AS10" s="326">
        <f>DG10*$BL17</f>
        <v>0</v>
      </c>
      <c r="AT10" s="326">
        <f>DH10*$BM17</f>
        <v>0</v>
      </c>
      <c r="AU10" s="79">
        <f t="shared" si="5"/>
        <v>0</v>
      </c>
      <c r="AW10" s="720"/>
      <c r="AX10" s="214" t="s">
        <v>59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402">
        <v>0</v>
      </c>
      <c r="BH10" s="101">
        <v>0</v>
      </c>
      <c r="BI10" s="326">
        <f>DW10*$BL17</f>
        <v>0</v>
      </c>
      <c r="BJ10" s="326">
        <f>DX10*$BM17</f>
        <v>0</v>
      </c>
      <c r="BK10" s="79">
        <f t="shared" si="6"/>
        <v>0</v>
      </c>
      <c r="BO10" s="741"/>
      <c r="BP10" s="502" t="s">
        <v>59</v>
      </c>
      <c r="BQ10" s="503"/>
      <c r="BR10" s="479"/>
      <c r="BS10" s="479"/>
      <c r="BT10" s="479"/>
      <c r="BU10" s="479"/>
      <c r="BV10" s="479"/>
      <c r="BW10" s="479"/>
      <c r="BX10" s="479"/>
      <c r="BY10" s="479"/>
      <c r="BZ10" s="479"/>
      <c r="CA10" s="479">
        <v>0</v>
      </c>
      <c r="CB10" s="504">
        <v>0</v>
      </c>
      <c r="CC10" s="505"/>
      <c r="CE10" s="741"/>
      <c r="CF10" s="3" t="s">
        <v>59</v>
      </c>
      <c r="CG10" s="503"/>
      <c r="CH10" s="479"/>
      <c r="CI10" s="479"/>
      <c r="CJ10" s="479"/>
      <c r="CK10" s="479"/>
      <c r="CL10" s="479"/>
      <c r="CM10" s="479"/>
      <c r="CN10" s="479"/>
      <c r="CO10" s="479"/>
      <c r="CP10" s="479"/>
      <c r="CQ10" s="479">
        <v>0</v>
      </c>
      <c r="CR10" s="504">
        <v>0</v>
      </c>
      <c r="CS10" s="505"/>
      <c r="CU10" s="741"/>
      <c r="CV10" s="3" t="s">
        <v>59</v>
      </c>
      <c r="CW10" s="503"/>
      <c r="CX10" s="479"/>
      <c r="CY10" s="479"/>
      <c r="CZ10" s="479"/>
      <c r="DA10" s="479"/>
      <c r="DB10" s="479"/>
      <c r="DC10" s="479"/>
      <c r="DD10" s="479"/>
      <c r="DE10" s="479"/>
      <c r="DF10" s="479"/>
      <c r="DG10" s="479">
        <v>0</v>
      </c>
      <c r="DH10" s="504">
        <v>0</v>
      </c>
      <c r="DI10" s="505"/>
      <c r="DK10" s="741"/>
      <c r="DL10" s="3" t="s">
        <v>59</v>
      </c>
      <c r="DM10" s="503"/>
      <c r="DN10" s="479"/>
      <c r="DO10" s="479"/>
      <c r="DP10" s="479"/>
      <c r="DQ10" s="479"/>
      <c r="DR10" s="479"/>
      <c r="DS10" s="479"/>
      <c r="DT10" s="479"/>
      <c r="DU10" s="479"/>
      <c r="DV10" s="479"/>
      <c r="DW10" s="479">
        <v>0</v>
      </c>
      <c r="DX10" s="504">
        <v>0</v>
      </c>
      <c r="DY10" s="505"/>
    </row>
    <row r="11" spans="1:129" x14ac:dyDescent="0.35">
      <c r="A11" s="720"/>
      <c r="B11" s="214" t="s">
        <v>58</v>
      </c>
      <c r="C11" s="3">
        <v>0</v>
      </c>
      <c r="D11" s="3">
        <v>0</v>
      </c>
      <c r="E11" s="3">
        <v>0</v>
      </c>
      <c r="F11" s="3">
        <v>137533</v>
      </c>
      <c r="G11" s="3">
        <v>397865</v>
      </c>
      <c r="H11" s="3">
        <v>225512</v>
      </c>
      <c r="I11" s="3">
        <v>95676</v>
      </c>
      <c r="J11" s="3">
        <v>130044</v>
      </c>
      <c r="K11" s="402">
        <v>129287</v>
      </c>
      <c r="L11" s="101">
        <v>87032</v>
      </c>
      <c r="M11" s="326">
        <f>CA11*$BL17</f>
        <v>76109.957370628836</v>
      </c>
      <c r="N11" s="326">
        <f>CB11*$BM17</f>
        <v>34167.190231592998</v>
      </c>
      <c r="O11" s="79">
        <f t="shared" si="3"/>
        <v>1313226.1476022219</v>
      </c>
      <c r="Q11" s="720"/>
      <c r="R11" s="214" t="s">
        <v>58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90871</v>
      </c>
      <c r="Y11" s="3">
        <v>143274</v>
      </c>
      <c r="Z11" s="3">
        <v>91143</v>
      </c>
      <c r="AA11" s="402">
        <v>115217</v>
      </c>
      <c r="AB11" s="101">
        <v>40480</v>
      </c>
      <c r="AC11" s="326">
        <f>CQ11*$BL17</f>
        <v>89332.51247644781</v>
      </c>
      <c r="AD11" s="326">
        <f>CR11*$BM17</f>
        <v>40103.043715891246</v>
      </c>
      <c r="AE11" s="79">
        <f t="shared" si="4"/>
        <v>610420.55619233905</v>
      </c>
      <c r="AG11" s="720"/>
      <c r="AH11" s="214" t="s">
        <v>58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402">
        <v>0</v>
      </c>
      <c r="AR11" s="101">
        <v>0</v>
      </c>
      <c r="AS11" s="326">
        <f>DG11*$BL17</f>
        <v>8439.7235559094825</v>
      </c>
      <c r="AT11" s="326">
        <f>DH11*$BM17</f>
        <v>3788.7505156860834</v>
      </c>
      <c r="AU11" s="79">
        <f t="shared" si="5"/>
        <v>12228.474071595567</v>
      </c>
      <c r="AW11" s="720"/>
      <c r="AX11" s="214" t="s">
        <v>58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402">
        <v>0</v>
      </c>
      <c r="BH11" s="101">
        <v>0</v>
      </c>
      <c r="BI11" s="326">
        <f>DW11*$BL17</f>
        <v>0</v>
      </c>
      <c r="BJ11" s="326">
        <f>DX11*$BM17</f>
        <v>0</v>
      </c>
      <c r="BK11" s="79">
        <f t="shared" si="6"/>
        <v>0</v>
      </c>
      <c r="BO11" s="741"/>
      <c r="BP11" s="502" t="s">
        <v>58</v>
      </c>
      <c r="BQ11" s="503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>
        <v>0.43712411257572065</v>
      </c>
      <c r="CB11" s="504">
        <v>0.43712411257572065</v>
      </c>
      <c r="CC11" s="505"/>
      <c r="CE11" s="741"/>
      <c r="CF11" s="3" t="s">
        <v>58</v>
      </c>
      <c r="CG11" s="503"/>
      <c r="CH11" s="479"/>
      <c r="CI11" s="479"/>
      <c r="CJ11" s="479"/>
      <c r="CK11" s="479"/>
      <c r="CL11" s="479"/>
      <c r="CM11" s="479"/>
      <c r="CN11" s="479"/>
      <c r="CO11" s="479"/>
      <c r="CP11" s="479"/>
      <c r="CQ11" s="479">
        <v>0.5130655250569891</v>
      </c>
      <c r="CR11" s="504">
        <v>0.5130655250569891</v>
      </c>
      <c r="CS11" s="505"/>
      <c r="CU11" s="741"/>
      <c r="CV11" s="3" t="s">
        <v>58</v>
      </c>
      <c r="CW11" s="503"/>
      <c r="CX11" s="479"/>
      <c r="CY11" s="479"/>
      <c r="CZ11" s="479"/>
      <c r="DA11" s="479"/>
      <c r="DB11" s="479"/>
      <c r="DC11" s="479"/>
      <c r="DD11" s="479"/>
      <c r="DE11" s="479"/>
      <c r="DF11" s="479"/>
      <c r="DG11" s="479">
        <v>4.8472063278083233E-2</v>
      </c>
      <c r="DH11" s="504">
        <v>4.8472063278083233E-2</v>
      </c>
      <c r="DI11" s="505"/>
      <c r="DK11" s="741"/>
      <c r="DL11" s="3" t="s">
        <v>58</v>
      </c>
      <c r="DM11" s="503"/>
      <c r="DN11" s="479"/>
      <c r="DO11" s="479"/>
      <c r="DP11" s="479"/>
      <c r="DQ11" s="479"/>
      <c r="DR11" s="479"/>
      <c r="DS11" s="479"/>
      <c r="DT11" s="479"/>
      <c r="DU11" s="479"/>
      <c r="DV11" s="479"/>
      <c r="DW11" s="479">
        <v>0</v>
      </c>
      <c r="DX11" s="504">
        <v>0</v>
      </c>
      <c r="DY11" s="505"/>
    </row>
    <row r="12" spans="1:129" x14ac:dyDescent="0.35">
      <c r="A12" s="720"/>
      <c r="B12" s="214" t="s">
        <v>57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402">
        <v>0</v>
      </c>
      <c r="L12" s="101">
        <v>0</v>
      </c>
      <c r="M12" s="326">
        <f>CA12*$BL17</f>
        <v>0</v>
      </c>
      <c r="N12" s="326">
        <f>CB12*$BM17</f>
        <v>0</v>
      </c>
      <c r="O12" s="79">
        <f t="shared" si="3"/>
        <v>0</v>
      </c>
      <c r="Q12" s="720"/>
      <c r="R12" s="214" t="s">
        <v>57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402">
        <v>0</v>
      </c>
      <c r="AB12" s="101">
        <v>0</v>
      </c>
      <c r="AC12" s="326">
        <f>CQ12*$BL17</f>
        <v>0</v>
      </c>
      <c r="AD12" s="326">
        <f>CR12*$BM17</f>
        <v>0</v>
      </c>
      <c r="AE12" s="79">
        <f t="shared" si="4"/>
        <v>0</v>
      </c>
      <c r="AG12" s="720"/>
      <c r="AH12" s="214" t="s">
        <v>57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402">
        <v>0</v>
      </c>
      <c r="AR12" s="101">
        <v>0</v>
      </c>
      <c r="AS12" s="326">
        <f>DG12*$BL17</f>
        <v>0</v>
      </c>
      <c r="AT12" s="326">
        <f>DH12*$BM17</f>
        <v>0</v>
      </c>
      <c r="AU12" s="79">
        <f t="shared" si="5"/>
        <v>0</v>
      </c>
      <c r="AW12" s="720"/>
      <c r="AX12" s="214" t="s">
        <v>57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402">
        <v>0</v>
      </c>
      <c r="BH12" s="101">
        <v>0</v>
      </c>
      <c r="BI12" s="326">
        <f>DW12*$BL17</f>
        <v>0</v>
      </c>
      <c r="BJ12" s="326">
        <f>DX12*$BM17</f>
        <v>0</v>
      </c>
      <c r="BK12" s="79">
        <f t="shared" si="6"/>
        <v>0</v>
      </c>
      <c r="BO12" s="741"/>
      <c r="BP12" s="502" t="s">
        <v>57</v>
      </c>
      <c r="BQ12" s="503"/>
      <c r="BR12" s="479"/>
      <c r="BS12" s="479"/>
      <c r="BT12" s="479"/>
      <c r="BU12" s="479"/>
      <c r="BV12" s="479"/>
      <c r="BW12" s="479"/>
      <c r="BX12" s="479"/>
      <c r="BY12" s="479"/>
      <c r="BZ12" s="479"/>
      <c r="CA12" s="479">
        <v>0</v>
      </c>
      <c r="CB12" s="504">
        <v>0</v>
      </c>
      <c r="CC12" s="505"/>
      <c r="CE12" s="741"/>
      <c r="CF12" s="3" t="s">
        <v>57</v>
      </c>
      <c r="CG12" s="503"/>
      <c r="CH12" s="479"/>
      <c r="CI12" s="479"/>
      <c r="CJ12" s="479"/>
      <c r="CK12" s="479"/>
      <c r="CL12" s="479"/>
      <c r="CM12" s="479"/>
      <c r="CN12" s="479"/>
      <c r="CO12" s="479"/>
      <c r="CP12" s="479"/>
      <c r="CQ12" s="479">
        <v>0</v>
      </c>
      <c r="CR12" s="504">
        <v>0</v>
      </c>
      <c r="CS12" s="505"/>
      <c r="CU12" s="741"/>
      <c r="CV12" s="3" t="s">
        <v>57</v>
      </c>
      <c r="CW12" s="503"/>
      <c r="CX12" s="479"/>
      <c r="CY12" s="479"/>
      <c r="CZ12" s="479"/>
      <c r="DA12" s="479"/>
      <c r="DB12" s="479"/>
      <c r="DC12" s="479"/>
      <c r="DD12" s="479"/>
      <c r="DE12" s="479"/>
      <c r="DF12" s="479"/>
      <c r="DG12" s="479">
        <v>0</v>
      </c>
      <c r="DH12" s="504">
        <v>0</v>
      </c>
      <c r="DI12" s="505"/>
      <c r="DK12" s="741"/>
      <c r="DL12" s="3" t="s">
        <v>57</v>
      </c>
      <c r="DM12" s="503"/>
      <c r="DN12" s="479"/>
      <c r="DO12" s="479"/>
      <c r="DP12" s="479"/>
      <c r="DQ12" s="479"/>
      <c r="DR12" s="479"/>
      <c r="DS12" s="479"/>
      <c r="DT12" s="479"/>
      <c r="DU12" s="479"/>
      <c r="DV12" s="479"/>
      <c r="DW12" s="479">
        <v>0</v>
      </c>
      <c r="DX12" s="504">
        <v>0</v>
      </c>
      <c r="DY12" s="505"/>
    </row>
    <row r="13" spans="1:129" x14ac:dyDescent="0.35">
      <c r="A13" s="720"/>
      <c r="B13" s="214" t="s">
        <v>56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02">
        <v>0</v>
      </c>
      <c r="L13" s="101">
        <v>0</v>
      </c>
      <c r="M13" s="326">
        <f>CA13*$BL17</f>
        <v>0</v>
      </c>
      <c r="N13" s="326">
        <f>CB13*$BM17</f>
        <v>0</v>
      </c>
      <c r="O13" s="79">
        <f t="shared" si="3"/>
        <v>0</v>
      </c>
      <c r="Q13" s="720"/>
      <c r="R13" s="214" t="s">
        <v>56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402">
        <v>0</v>
      </c>
      <c r="AB13" s="101">
        <v>0</v>
      </c>
      <c r="AC13" s="326">
        <f>CQ13*$BL17</f>
        <v>0</v>
      </c>
      <c r="AD13" s="326">
        <f>CR13*$BM17</f>
        <v>0</v>
      </c>
      <c r="AE13" s="79">
        <f t="shared" si="4"/>
        <v>0</v>
      </c>
      <c r="AG13" s="720"/>
      <c r="AH13" s="214" t="s">
        <v>56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402">
        <v>0</v>
      </c>
      <c r="AR13" s="101">
        <v>0</v>
      </c>
      <c r="AS13" s="326">
        <f>DG13*$BL17</f>
        <v>0</v>
      </c>
      <c r="AT13" s="326">
        <f>DH13*$BM17</f>
        <v>0</v>
      </c>
      <c r="AU13" s="79">
        <f t="shared" si="5"/>
        <v>0</v>
      </c>
      <c r="AW13" s="720"/>
      <c r="AX13" s="214" t="s">
        <v>56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402">
        <v>0</v>
      </c>
      <c r="BH13" s="101">
        <v>0</v>
      </c>
      <c r="BI13" s="326">
        <f>DW13*$BL17</f>
        <v>0</v>
      </c>
      <c r="BJ13" s="326">
        <f>DX13*$BM17</f>
        <v>0</v>
      </c>
      <c r="BK13" s="79">
        <f t="shared" si="6"/>
        <v>0</v>
      </c>
      <c r="BO13" s="741"/>
      <c r="BP13" s="502" t="s">
        <v>56</v>
      </c>
      <c r="BQ13" s="503"/>
      <c r="BR13" s="479"/>
      <c r="BS13" s="479"/>
      <c r="BT13" s="479"/>
      <c r="BU13" s="479"/>
      <c r="BV13" s="479"/>
      <c r="BW13" s="479"/>
      <c r="BX13" s="479"/>
      <c r="BY13" s="479"/>
      <c r="BZ13" s="479"/>
      <c r="CA13" s="479">
        <v>0</v>
      </c>
      <c r="CB13" s="504">
        <v>0</v>
      </c>
      <c r="CC13" s="505"/>
      <c r="CE13" s="741"/>
      <c r="CF13" s="3" t="s">
        <v>56</v>
      </c>
      <c r="CG13" s="503"/>
      <c r="CH13" s="479"/>
      <c r="CI13" s="479"/>
      <c r="CJ13" s="479"/>
      <c r="CK13" s="479"/>
      <c r="CL13" s="479"/>
      <c r="CM13" s="479"/>
      <c r="CN13" s="479"/>
      <c r="CO13" s="479"/>
      <c r="CP13" s="479"/>
      <c r="CQ13" s="479">
        <v>0</v>
      </c>
      <c r="CR13" s="504">
        <v>0</v>
      </c>
      <c r="CS13" s="505"/>
      <c r="CU13" s="741"/>
      <c r="CV13" s="3" t="s">
        <v>56</v>
      </c>
      <c r="CW13" s="503"/>
      <c r="CX13" s="479"/>
      <c r="CY13" s="479"/>
      <c r="CZ13" s="479"/>
      <c r="DA13" s="479"/>
      <c r="DB13" s="479"/>
      <c r="DC13" s="479"/>
      <c r="DD13" s="479"/>
      <c r="DE13" s="479"/>
      <c r="DF13" s="479"/>
      <c r="DG13" s="479">
        <v>0</v>
      </c>
      <c r="DH13" s="504">
        <v>0</v>
      </c>
      <c r="DI13" s="505"/>
      <c r="DK13" s="741"/>
      <c r="DL13" s="3" t="s">
        <v>56</v>
      </c>
      <c r="DM13" s="503"/>
      <c r="DN13" s="479"/>
      <c r="DO13" s="479"/>
      <c r="DP13" s="479"/>
      <c r="DQ13" s="479"/>
      <c r="DR13" s="479"/>
      <c r="DS13" s="479"/>
      <c r="DT13" s="479"/>
      <c r="DU13" s="479"/>
      <c r="DV13" s="479"/>
      <c r="DW13" s="479">
        <v>0</v>
      </c>
      <c r="DX13" s="504">
        <v>0</v>
      </c>
      <c r="DY13" s="505"/>
    </row>
    <row r="14" spans="1:129" x14ac:dyDescent="0.35">
      <c r="A14" s="720"/>
      <c r="B14" s="214" t="s">
        <v>55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02">
        <v>0</v>
      </c>
      <c r="L14" s="101">
        <v>0</v>
      </c>
      <c r="M14" s="326">
        <f>CA14*$BL17</f>
        <v>0</v>
      </c>
      <c r="N14" s="326">
        <f>CB14*$BM17</f>
        <v>0</v>
      </c>
      <c r="O14" s="79">
        <f t="shared" si="3"/>
        <v>0</v>
      </c>
      <c r="Q14" s="720"/>
      <c r="R14" s="214" t="s">
        <v>55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402">
        <v>0</v>
      </c>
      <c r="AB14" s="101">
        <v>0</v>
      </c>
      <c r="AC14" s="326">
        <f>CQ14*$BL17</f>
        <v>0</v>
      </c>
      <c r="AD14" s="326">
        <f>CR14*$BM17</f>
        <v>0</v>
      </c>
      <c r="AE14" s="79">
        <f t="shared" si="4"/>
        <v>0</v>
      </c>
      <c r="AG14" s="720"/>
      <c r="AH14" s="214" t="s">
        <v>55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402">
        <v>0</v>
      </c>
      <c r="AR14" s="101">
        <v>0</v>
      </c>
      <c r="AS14" s="326">
        <f>DG14*$BL17</f>
        <v>0</v>
      </c>
      <c r="AT14" s="326">
        <f>DH14*$BM17</f>
        <v>0</v>
      </c>
      <c r="AU14" s="79">
        <f t="shared" si="5"/>
        <v>0</v>
      </c>
      <c r="AW14" s="720"/>
      <c r="AX14" s="214" t="s">
        <v>55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402">
        <v>0</v>
      </c>
      <c r="BH14" s="101">
        <v>0</v>
      </c>
      <c r="BI14" s="326">
        <f>DW14*$BL17</f>
        <v>0</v>
      </c>
      <c r="BJ14" s="326">
        <f>DX14*$BM17</f>
        <v>0</v>
      </c>
      <c r="BK14" s="79">
        <f t="shared" si="6"/>
        <v>0</v>
      </c>
      <c r="BO14" s="741"/>
      <c r="BP14" s="502" t="s">
        <v>55</v>
      </c>
      <c r="BQ14" s="503"/>
      <c r="BR14" s="479"/>
      <c r="BS14" s="479"/>
      <c r="BT14" s="479"/>
      <c r="BU14" s="479"/>
      <c r="BV14" s="479"/>
      <c r="BW14" s="479"/>
      <c r="BX14" s="479"/>
      <c r="BY14" s="479"/>
      <c r="BZ14" s="479"/>
      <c r="CA14" s="479">
        <v>0</v>
      </c>
      <c r="CB14" s="504">
        <v>0</v>
      </c>
      <c r="CC14" s="505"/>
      <c r="CE14" s="741"/>
      <c r="CF14" s="3" t="s">
        <v>55</v>
      </c>
      <c r="CG14" s="503"/>
      <c r="CH14" s="479"/>
      <c r="CI14" s="479"/>
      <c r="CJ14" s="479"/>
      <c r="CK14" s="479"/>
      <c r="CL14" s="479"/>
      <c r="CM14" s="479"/>
      <c r="CN14" s="479"/>
      <c r="CO14" s="479"/>
      <c r="CP14" s="479"/>
      <c r="CQ14" s="479">
        <v>0</v>
      </c>
      <c r="CR14" s="504">
        <v>0</v>
      </c>
      <c r="CS14" s="505"/>
      <c r="CU14" s="741"/>
      <c r="CV14" s="3" t="s">
        <v>55</v>
      </c>
      <c r="CW14" s="503"/>
      <c r="CX14" s="479"/>
      <c r="CY14" s="479"/>
      <c r="CZ14" s="479"/>
      <c r="DA14" s="479"/>
      <c r="DB14" s="479"/>
      <c r="DC14" s="479"/>
      <c r="DD14" s="479"/>
      <c r="DE14" s="479"/>
      <c r="DF14" s="479"/>
      <c r="DG14" s="479">
        <v>0</v>
      </c>
      <c r="DH14" s="504">
        <v>0</v>
      </c>
      <c r="DI14" s="505"/>
      <c r="DK14" s="741"/>
      <c r="DL14" s="3" t="s">
        <v>55</v>
      </c>
      <c r="DM14" s="503"/>
      <c r="DN14" s="479"/>
      <c r="DO14" s="479"/>
      <c r="DP14" s="479"/>
      <c r="DQ14" s="479"/>
      <c r="DR14" s="479"/>
      <c r="DS14" s="479"/>
      <c r="DT14" s="479"/>
      <c r="DU14" s="479"/>
      <c r="DV14" s="479"/>
      <c r="DW14" s="479">
        <v>0</v>
      </c>
      <c r="DX14" s="504">
        <v>0</v>
      </c>
      <c r="DY14" s="505"/>
    </row>
    <row r="15" spans="1:129" x14ac:dyDescent="0.35">
      <c r="A15" s="720"/>
      <c r="B15" s="214" t="s">
        <v>54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02">
        <v>0</v>
      </c>
      <c r="L15" s="101">
        <v>0</v>
      </c>
      <c r="M15" s="326">
        <f>CA15*$BL17</f>
        <v>0</v>
      </c>
      <c r="N15" s="326">
        <f>CB15*$BM17</f>
        <v>0</v>
      </c>
      <c r="O15" s="79">
        <f t="shared" si="3"/>
        <v>0</v>
      </c>
      <c r="Q15" s="720"/>
      <c r="R15" s="214" t="s">
        <v>54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402">
        <v>0</v>
      </c>
      <c r="AB15" s="101">
        <v>0</v>
      </c>
      <c r="AC15" s="326">
        <f>CQ15*$BL17</f>
        <v>0</v>
      </c>
      <c r="AD15" s="326">
        <f>CR15*$BM17</f>
        <v>0</v>
      </c>
      <c r="AE15" s="79">
        <f t="shared" si="4"/>
        <v>0</v>
      </c>
      <c r="AG15" s="720"/>
      <c r="AH15" s="214" t="s">
        <v>54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402">
        <v>0</v>
      </c>
      <c r="AR15" s="101">
        <v>0</v>
      </c>
      <c r="AS15" s="326">
        <f>DG15*$BL17</f>
        <v>0</v>
      </c>
      <c r="AT15" s="326">
        <f>DH15*$BM17</f>
        <v>0</v>
      </c>
      <c r="AU15" s="79">
        <f t="shared" si="5"/>
        <v>0</v>
      </c>
      <c r="AW15" s="720"/>
      <c r="AX15" s="214" t="s">
        <v>54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402">
        <v>0</v>
      </c>
      <c r="BH15" s="101">
        <v>0</v>
      </c>
      <c r="BI15" s="326">
        <f>DW15*$BL17</f>
        <v>0</v>
      </c>
      <c r="BJ15" s="326">
        <f>DX15*$BM17</f>
        <v>0</v>
      </c>
      <c r="BK15" s="79">
        <f t="shared" si="6"/>
        <v>0</v>
      </c>
      <c r="BO15" s="741"/>
      <c r="BP15" s="502" t="s">
        <v>54</v>
      </c>
      <c r="BQ15" s="503"/>
      <c r="BR15" s="479"/>
      <c r="BS15" s="479"/>
      <c r="BT15" s="479"/>
      <c r="BU15" s="479"/>
      <c r="BV15" s="479"/>
      <c r="BW15" s="479"/>
      <c r="BX15" s="479"/>
      <c r="BY15" s="479"/>
      <c r="BZ15" s="479"/>
      <c r="CA15" s="479">
        <v>0</v>
      </c>
      <c r="CB15" s="504">
        <v>0</v>
      </c>
      <c r="CC15" s="505"/>
      <c r="CE15" s="741"/>
      <c r="CF15" s="3" t="s">
        <v>54</v>
      </c>
      <c r="CG15" s="503"/>
      <c r="CH15" s="479"/>
      <c r="CI15" s="479"/>
      <c r="CJ15" s="479"/>
      <c r="CK15" s="479"/>
      <c r="CL15" s="479"/>
      <c r="CM15" s="479"/>
      <c r="CN15" s="479"/>
      <c r="CO15" s="479"/>
      <c r="CP15" s="479"/>
      <c r="CQ15" s="479">
        <v>0</v>
      </c>
      <c r="CR15" s="504">
        <v>0</v>
      </c>
      <c r="CS15" s="505"/>
      <c r="CU15" s="741"/>
      <c r="CV15" s="3" t="s">
        <v>54</v>
      </c>
      <c r="CW15" s="503"/>
      <c r="CX15" s="479"/>
      <c r="CY15" s="479"/>
      <c r="CZ15" s="479"/>
      <c r="DA15" s="479"/>
      <c r="DB15" s="479"/>
      <c r="DC15" s="479"/>
      <c r="DD15" s="479"/>
      <c r="DE15" s="479"/>
      <c r="DF15" s="479"/>
      <c r="DG15" s="479">
        <v>0</v>
      </c>
      <c r="DH15" s="504">
        <v>0</v>
      </c>
      <c r="DI15" s="505"/>
      <c r="DK15" s="741"/>
      <c r="DL15" s="3" t="s">
        <v>54</v>
      </c>
      <c r="DM15" s="503"/>
      <c r="DN15" s="479"/>
      <c r="DO15" s="479"/>
      <c r="DP15" s="479"/>
      <c r="DQ15" s="479"/>
      <c r="DR15" s="479"/>
      <c r="DS15" s="479"/>
      <c r="DT15" s="479"/>
      <c r="DU15" s="479"/>
      <c r="DV15" s="479"/>
      <c r="DW15" s="479">
        <v>0</v>
      </c>
      <c r="DX15" s="504">
        <v>0</v>
      </c>
      <c r="DY15" s="505"/>
    </row>
    <row r="16" spans="1:129" ht="16.5" customHeight="1" thickBot="1" x14ac:dyDescent="0.4">
      <c r="A16" s="721"/>
      <c r="B16" s="214" t="s">
        <v>53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02">
        <v>0</v>
      </c>
      <c r="L16" s="101">
        <v>0</v>
      </c>
      <c r="M16" s="326">
        <f>CA16*$BL17</f>
        <v>0</v>
      </c>
      <c r="N16" s="326">
        <f>CB16*$BM17</f>
        <v>0</v>
      </c>
      <c r="O16" s="79">
        <f t="shared" si="3"/>
        <v>0</v>
      </c>
      <c r="Q16" s="721"/>
      <c r="R16" s="214" t="s">
        <v>53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402">
        <v>0</v>
      </c>
      <c r="AB16" s="101">
        <v>0</v>
      </c>
      <c r="AC16" s="326">
        <f>CQ16*$BL17</f>
        <v>0</v>
      </c>
      <c r="AD16" s="326">
        <f>CR16*$BM17</f>
        <v>0</v>
      </c>
      <c r="AE16" s="79">
        <f t="shared" si="4"/>
        <v>0</v>
      </c>
      <c r="AG16" s="721"/>
      <c r="AH16" s="214" t="s">
        <v>53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402">
        <v>0</v>
      </c>
      <c r="AR16" s="101">
        <v>0</v>
      </c>
      <c r="AS16" s="326">
        <f>DG16*$BL17</f>
        <v>0</v>
      </c>
      <c r="AT16" s="326">
        <f>DH16*$BM17</f>
        <v>0</v>
      </c>
      <c r="AU16" s="79">
        <f t="shared" si="5"/>
        <v>0</v>
      </c>
      <c r="AW16" s="721"/>
      <c r="AX16" s="214" t="s">
        <v>53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402">
        <v>0</v>
      </c>
      <c r="BH16" s="101">
        <v>0</v>
      </c>
      <c r="BI16" s="326">
        <f>DW16*$BL17</f>
        <v>0</v>
      </c>
      <c r="BJ16" s="326">
        <f>DX16*$BM17</f>
        <v>0</v>
      </c>
      <c r="BK16" s="79">
        <f t="shared" si="6"/>
        <v>0</v>
      </c>
      <c r="BL16" s="2" t="s">
        <v>272</v>
      </c>
      <c r="BM16" s="2" t="s">
        <v>273</v>
      </c>
      <c r="BO16" s="742"/>
      <c r="BP16" s="502" t="s">
        <v>53</v>
      </c>
      <c r="BQ16" s="506"/>
      <c r="BR16" s="483"/>
      <c r="BS16" s="483"/>
      <c r="BT16" s="483"/>
      <c r="BU16" s="483"/>
      <c r="BV16" s="483"/>
      <c r="BW16" s="483"/>
      <c r="BX16" s="483"/>
      <c r="BY16" s="483"/>
      <c r="BZ16" s="483"/>
      <c r="CA16" s="483">
        <v>0</v>
      </c>
      <c r="CB16" s="507">
        <v>0</v>
      </c>
      <c r="CC16" s="505"/>
      <c r="CE16" s="742"/>
      <c r="CF16" s="3" t="s">
        <v>53</v>
      </c>
      <c r="CG16" s="506"/>
      <c r="CH16" s="483"/>
      <c r="CI16" s="483"/>
      <c r="CJ16" s="483"/>
      <c r="CK16" s="483"/>
      <c r="CL16" s="483"/>
      <c r="CM16" s="483"/>
      <c r="CN16" s="483"/>
      <c r="CO16" s="483"/>
      <c r="CP16" s="483"/>
      <c r="CQ16" s="483">
        <v>0</v>
      </c>
      <c r="CR16" s="507">
        <v>0</v>
      </c>
      <c r="CS16" s="505"/>
      <c r="CU16" s="742"/>
      <c r="CV16" s="3" t="s">
        <v>53</v>
      </c>
      <c r="CW16" s="506"/>
      <c r="CX16" s="483"/>
      <c r="CY16" s="483"/>
      <c r="CZ16" s="483"/>
      <c r="DA16" s="483"/>
      <c r="DB16" s="483"/>
      <c r="DC16" s="483"/>
      <c r="DD16" s="483"/>
      <c r="DE16" s="483"/>
      <c r="DF16" s="483"/>
      <c r="DG16" s="483">
        <v>0</v>
      </c>
      <c r="DH16" s="507">
        <v>0</v>
      </c>
      <c r="DI16" s="505"/>
      <c r="DK16" s="742"/>
      <c r="DL16" s="3" t="s">
        <v>53</v>
      </c>
      <c r="DM16" s="506"/>
      <c r="DN16" s="483"/>
      <c r="DO16" s="483"/>
      <c r="DP16" s="483"/>
      <c r="DQ16" s="483"/>
      <c r="DR16" s="483"/>
      <c r="DS16" s="483"/>
      <c r="DT16" s="483"/>
      <c r="DU16" s="483"/>
      <c r="DV16" s="483"/>
      <c r="DW16" s="483">
        <v>0</v>
      </c>
      <c r="DX16" s="507">
        <v>0</v>
      </c>
      <c r="DY16" s="505"/>
    </row>
    <row r="17" spans="1:129" ht="21.5" thickBot="1" x14ac:dyDescent="0.4">
      <c r="B17" s="215" t="s">
        <v>43</v>
      </c>
      <c r="C17" s="207">
        <f>SUM(C4:C16)</f>
        <v>0</v>
      </c>
      <c r="D17" s="207">
        <f t="shared" ref="D17:N17" si="7">SUM(D4:D16)</f>
        <v>0</v>
      </c>
      <c r="E17" s="207">
        <f t="shared" si="7"/>
        <v>0</v>
      </c>
      <c r="F17" s="207">
        <f t="shared" si="7"/>
        <v>139044</v>
      </c>
      <c r="G17" s="207">
        <f t="shared" si="7"/>
        <v>397865</v>
      </c>
      <c r="H17" s="207">
        <f t="shared" si="7"/>
        <v>225512</v>
      </c>
      <c r="I17" s="207">
        <f t="shared" si="7"/>
        <v>95676</v>
      </c>
      <c r="J17" s="207">
        <f t="shared" si="7"/>
        <v>130044</v>
      </c>
      <c r="K17" s="403">
        <f t="shared" si="7"/>
        <v>129287</v>
      </c>
      <c r="L17" s="542">
        <f t="shared" si="7"/>
        <v>87032</v>
      </c>
      <c r="M17" s="417">
        <f t="shared" si="7"/>
        <v>76342.975599773214</v>
      </c>
      <c r="N17" s="417">
        <f t="shared" si="7"/>
        <v>34271.796493870017</v>
      </c>
      <c r="O17" s="82">
        <f t="shared" si="3"/>
        <v>1315074.7720936432</v>
      </c>
      <c r="Q17" s="83"/>
      <c r="R17" s="215" t="s">
        <v>43</v>
      </c>
      <c r="S17" s="207">
        <f>SUM(S4:S16)</f>
        <v>0</v>
      </c>
      <c r="T17" s="207">
        <f t="shared" ref="T17" si="8">SUM(T4:T16)</f>
        <v>0</v>
      </c>
      <c r="U17" s="207">
        <f t="shared" ref="U17" si="9">SUM(U4:U16)</f>
        <v>0</v>
      </c>
      <c r="V17" s="207">
        <f t="shared" ref="V17" si="10">SUM(V4:V16)</f>
        <v>0</v>
      </c>
      <c r="W17" s="207">
        <f t="shared" ref="W17" si="11">SUM(W4:W16)</f>
        <v>0</v>
      </c>
      <c r="X17" s="207">
        <f t="shared" ref="X17" si="12">SUM(X4:X16)</f>
        <v>90871</v>
      </c>
      <c r="Y17" s="207">
        <f t="shared" ref="Y17" si="13">SUM(Y4:Y16)</f>
        <v>143274</v>
      </c>
      <c r="Z17" s="207">
        <f t="shared" ref="Z17" si="14">SUM(Z4:Z16)</f>
        <v>91143</v>
      </c>
      <c r="AA17" s="403">
        <f t="shared" ref="AA17" si="15">SUM(AA4:AA16)</f>
        <v>115217</v>
      </c>
      <c r="AB17" s="542">
        <f t="shared" ref="AB17" si="16">SUM(AB4:AB16)</f>
        <v>40480</v>
      </c>
      <c r="AC17" s="417">
        <f t="shared" ref="AC17" si="17">SUM(AC4:AC16)</f>
        <v>89332.51247644781</v>
      </c>
      <c r="AD17" s="417">
        <f t="shared" ref="AD17" si="18">SUM(AD4:AD16)</f>
        <v>40103.043715891246</v>
      </c>
      <c r="AE17" s="82">
        <f t="shared" si="4"/>
        <v>610420.55619233905</v>
      </c>
      <c r="AG17" s="83"/>
      <c r="AH17" s="215" t="s">
        <v>43</v>
      </c>
      <c r="AI17" s="207">
        <f>SUM(AI4:AI16)</f>
        <v>0</v>
      </c>
      <c r="AJ17" s="207">
        <f t="shared" ref="AJ17" si="19">SUM(AJ4:AJ16)</f>
        <v>0</v>
      </c>
      <c r="AK17" s="207">
        <f t="shared" ref="AK17" si="20">SUM(AK4:AK16)</f>
        <v>0</v>
      </c>
      <c r="AL17" s="207">
        <f t="shared" ref="AL17" si="21">SUM(AL4:AL16)</f>
        <v>0</v>
      </c>
      <c r="AM17" s="207">
        <f t="shared" ref="AM17" si="22">SUM(AM4:AM16)</f>
        <v>0</v>
      </c>
      <c r="AN17" s="207">
        <f t="shared" ref="AN17" si="23">SUM(AN4:AN16)</f>
        <v>0</v>
      </c>
      <c r="AO17" s="207">
        <f t="shared" ref="AO17" si="24">SUM(AO4:AO16)</f>
        <v>0</v>
      </c>
      <c r="AP17" s="207">
        <f t="shared" ref="AP17" si="25">SUM(AP4:AP16)</f>
        <v>0</v>
      </c>
      <c r="AQ17" s="403">
        <f t="shared" ref="AQ17" si="26">SUM(AQ4:AQ16)</f>
        <v>0</v>
      </c>
      <c r="AR17" s="542">
        <f t="shared" ref="AR17" si="27">SUM(AR4:AR16)</f>
        <v>0</v>
      </c>
      <c r="AS17" s="417">
        <f t="shared" ref="AS17" si="28">SUM(AS4:AS16)</f>
        <v>8439.7235559094825</v>
      </c>
      <c r="AT17" s="417">
        <f t="shared" ref="AT17" si="29">SUM(AT4:AT16)</f>
        <v>3788.7505156860834</v>
      </c>
      <c r="AU17" s="82">
        <f t="shared" si="5"/>
        <v>12228.474071595567</v>
      </c>
      <c r="AW17" s="83"/>
      <c r="AX17" s="215" t="s">
        <v>43</v>
      </c>
      <c r="AY17" s="207">
        <f>SUM(AY4:AY16)</f>
        <v>0</v>
      </c>
      <c r="AZ17" s="207">
        <f t="shared" ref="AZ17" si="30">SUM(AZ4:AZ16)</f>
        <v>0</v>
      </c>
      <c r="BA17" s="207">
        <f t="shared" ref="BA17" si="31">SUM(BA4:BA16)</f>
        <v>0</v>
      </c>
      <c r="BB17" s="207">
        <f t="shared" ref="BB17" si="32">SUM(BB4:BB16)</f>
        <v>0</v>
      </c>
      <c r="BC17" s="207">
        <f t="shared" ref="BC17" si="33">SUM(BC4:BC16)</f>
        <v>0</v>
      </c>
      <c r="BD17" s="207">
        <f t="shared" ref="BD17" si="34">SUM(BD4:BD16)</f>
        <v>0</v>
      </c>
      <c r="BE17" s="207">
        <f t="shared" ref="BE17" si="35">SUM(BE4:BE16)</f>
        <v>0</v>
      </c>
      <c r="BF17" s="207">
        <f t="shared" ref="BF17" si="36">SUM(BF4:BF16)</f>
        <v>0</v>
      </c>
      <c r="BG17" s="403">
        <f t="shared" ref="BG17" si="37">SUM(BG4:BG16)</f>
        <v>0</v>
      </c>
      <c r="BH17" s="542">
        <f t="shared" ref="BH17" si="38">SUM(BH4:BH16)</f>
        <v>0</v>
      </c>
      <c r="BI17" s="417">
        <f t="shared" ref="BI17" si="39">SUM(BI4:BI16)</f>
        <v>0</v>
      </c>
      <c r="BJ17" s="417">
        <f t="shared" ref="BJ17" si="40">SUM(BJ4:BJ16)</f>
        <v>0</v>
      </c>
      <c r="BK17" s="82">
        <f t="shared" si="6"/>
        <v>0</v>
      </c>
      <c r="BL17" s="2">
        <f>'FORECAST OVERVIEW'!M18</f>
        <v>174115.21163213049</v>
      </c>
      <c r="BM17" s="2">
        <f>'FORECAST OVERVIEW'!N18</f>
        <v>78163.590725447342</v>
      </c>
      <c r="BO17" s="84"/>
      <c r="BP17" s="508" t="s">
        <v>43</v>
      </c>
      <c r="BQ17" s="509">
        <v>0</v>
      </c>
      <c r="BR17" s="487">
        <v>0</v>
      </c>
      <c r="BS17" s="510">
        <v>0</v>
      </c>
      <c r="BT17" s="510">
        <v>0</v>
      </c>
      <c r="BU17" s="510">
        <v>0</v>
      </c>
      <c r="BV17" s="510">
        <v>0</v>
      </c>
      <c r="BW17" s="510">
        <v>0</v>
      </c>
      <c r="BX17" s="510">
        <v>0</v>
      </c>
      <c r="BY17" s="487">
        <v>0</v>
      </c>
      <c r="BZ17" s="510">
        <v>0</v>
      </c>
      <c r="CA17" s="487">
        <v>0.43846241166492778</v>
      </c>
      <c r="CB17" s="487">
        <v>0.43846241166492778</v>
      </c>
      <c r="CC17" s="511"/>
      <c r="CE17" s="83"/>
      <c r="CF17" s="72" t="s">
        <v>43</v>
      </c>
      <c r="CG17" s="509">
        <v>0</v>
      </c>
      <c r="CH17" s="487">
        <v>0</v>
      </c>
      <c r="CI17" s="510">
        <v>0</v>
      </c>
      <c r="CJ17" s="510">
        <v>0</v>
      </c>
      <c r="CK17" s="510">
        <v>0</v>
      </c>
      <c r="CL17" s="510">
        <v>0</v>
      </c>
      <c r="CM17" s="510">
        <v>0</v>
      </c>
      <c r="CN17" s="510">
        <v>0</v>
      </c>
      <c r="CO17" s="487">
        <v>0</v>
      </c>
      <c r="CP17" s="510">
        <v>0</v>
      </c>
      <c r="CQ17" s="487">
        <v>0.5130655250569891</v>
      </c>
      <c r="CR17" s="487">
        <v>0.5130655250569891</v>
      </c>
      <c r="CS17" s="511"/>
      <c r="CU17" s="83"/>
      <c r="CV17" s="72" t="s">
        <v>43</v>
      </c>
      <c r="CW17" s="509">
        <v>0</v>
      </c>
      <c r="CX17" s="487">
        <v>0</v>
      </c>
      <c r="CY17" s="510">
        <v>0</v>
      </c>
      <c r="CZ17" s="510">
        <v>0</v>
      </c>
      <c r="DA17" s="510">
        <v>0</v>
      </c>
      <c r="DB17" s="510">
        <v>0</v>
      </c>
      <c r="DC17" s="510">
        <v>0</v>
      </c>
      <c r="DD17" s="510">
        <v>0</v>
      </c>
      <c r="DE17" s="487">
        <v>0</v>
      </c>
      <c r="DF17" s="510">
        <v>0</v>
      </c>
      <c r="DG17" s="487">
        <v>4.8472063278083233E-2</v>
      </c>
      <c r="DH17" s="487">
        <v>4.8472063278083233E-2</v>
      </c>
      <c r="DI17" s="511"/>
      <c r="DK17" s="83"/>
      <c r="DL17" s="72" t="s">
        <v>43</v>
      </c>
      <c r="DM17" s="509">
        <v>0</v>
      </c>
      <c r="DN17" s="487">
        <v>0</v>
      </c>
      <c r="DO17" s="510">
        <v>0</v>
      </c>
      <c r="DP17" s="510">
        <v>0</v>
      </c>
      <c r="DQ17" s="510">
        <v>0</v>
      </c>
      <c r="DR17" s="510">
        <v>0</v>
      </c>
      <c r="DS17" s="510">
        <v>0</v>
      </c>
      <c r="DT17" s="510">
        <v>0</v>
      </c>
      <c r="DU17" s="487">
        <v>0</v>
      </c>
      <c r="DV17" s="510">
        <v>0</v>
      </c>
      <c r="DW17" s="487">
        <v>0</v>
      </c>
      <c r="DX17" s="487">
        <v>0</v>
      </c>
      <c r="DY17" s="511"/>
    </row>
    <row r="18" spans="1:129" ht="21.5" thickBot="1" x14ac:dyDescent="0.55000000000000004">
      <c r="A18" s="85"/>
      <c r="M18" s="418"/>
      <c r="N18" s="418"/>
      <c r="Q18" s="85"/>
      <c r="AC18" s="418"/>
      <c r="AD18" s="418"/>
      <c r="AG18" s="85"/>
      <c r="AS18" s="418"/>
      <c r="AT18" s="418"/>
      <c r="AW18" s="85"/>
      <c r="BI18" s="418"/>
      <c r="BJ18" s="418"/>
      <c r="BL18" s="520">
        <f>SUM(AY4:BJ16)</f>
        <v>0</v>
      </c>
      <c r="BO18" s="84"/>
      <c r="CA18" s="211" t="s">
        <v>275</v>
      </c>
      <c r="CE18" s="85"/>
      <c r="CU18" s="85"/>
      <c r="DK18" s="85"/>
    </row>
    <row r="19" spans="1:129" ht="21.5" thickBot="1" x14ac:dyDescent="0.55000000000000004">
      <c r="A19" s="85"/>
      <c r="B19" s="202" t="s">
        <v>36</v>
      </c>
      <c r="C19" s="203">
        <f>C$3</f>
        <v>44562</v>
      </c>
      <c r="D19" s="203">
        <f t="shared" ref="D19:N19" si="41">D$3</f>
        <v>44593</v>
      </c>
      <c r="E19" s="203">
        <f t="shared" si="41"/>
        <v>44621</v>
      </c>
      <c r="F19" s="203">
        <f t="shared" si="41"/>
        <v>44652</v>
      </c>
      <c r="G19" s="203">
        <f t="shared" si="41"/>
        <v>44682</v>
      </c>
      <c r="H19" s="203">
        <f t="shared" si="41"/>
        <v>44713</v>
      </c>
      <c r="I19" s="203">
        <f t="shared" si="41"/>
        <v>44743</v>
      </c>
      <c r="J19" s="203">
        <f t="shared" si="41"/>
        <v>44774</v>
      </c>
      <c r="K19" s="401">
        <f t="shared" si="41"/>
        <v>44805</v>
      </c>
      <c r="L19" s="536">
        <f t="shared" si="41"/>
        <v>44835</v>
      </c>
      <c r="M19" s="413">
        <f t="shared" si="41"/>
        <v>44866</v>
      </c>
      <c r="N19" s="413">
        <f t="shared" si="41"/>
        <v>44896</v>
      </c>
      <c r="O19" s="204" t="s">
        <v>34</v>
      </c>
      <c r="Q19" s="85"/>
      <c r="R19" s="202" t="s">
        <v>36</v>
      </c>
      <c r="S19" s="203">
        <f t="shared" ref="S19:AD19" si="42">S$3</f>
        <v>44562</v>
      </c>
      <c r="T19" s="203">
        <f t="shared" si="42"/>
        <v>44593</v>
      </c>
      <c r="U19" s="203">
        <f t="shared" si="42"/>
        <v>44621</v>
      </c>
      <c r="V19" s="203">
        <f t="shared" si="42"/>
        <v>44652</v>
      </c>
      <c r="W19" s="203">
        <f t="shared" si="42"/>
        <v>44682</v>
      </c>
      <c r="X19" s="203">
        <f t="shared" si="42"/>
        <v>44713</v>
      </c>
      <c r="Y19" s="203">
        <f t="shared" si="42"/>
        <v>44743</v>
      </c>
      <c r="Z19" s="203">
        <f t="shared" si="42"/>
        <v>44774</v>
      </c>
      <c r="AA19" s="401">
        <f t="shared" si="42"/>
        <v>44805</v>
      </c>
      <c r="AB19" s="536">
        <f t="shared" si="42"/>
        <v>44835</v>
      </c>
      <c r="AC19" s="413">
        <f t="shared" si="42"/>
        <v>44866</v>
      </c>
      <c r="AD19" s="413">
        <f t="shared" si="42"/>
        <v>44896</v>
      </c>
      <c r="AE19" s="204" t="s">
        <v>34</v>
      </c>
      <c r="AG19" s="85"/>
      <c r="AH19" s="216" t="s">
        <v>36</v>
      </c>
      <c r="AI19" s="203">
        <f t="shared" ref="AI19:AT19" si="43">AI$3</f>
        <v>44562</v>
      </c>
      <c r="AJ19" s="203">
        <f t="shared" si="43"/>
        <v>44593</v>
      </c>
      <c r="AK19" s="203">
        <f t="shared" si="43"/>
        <v>44621</v>
      </c>
      <c r="AL19" s="203">
        <f t="shared" si="43"/>
        <v>44652</v>
      </c>
      <c r="AM19" s="203">
        <f t="shared" si="43"/>
        <v>44682</v>
      </c>
      <c r="AN19" s="203">
        <f t="shared" si="43"/>
        <v>44713</v>
      </c>
      <c r="AO19" s="203">
        <f t="shared" si="43"/>
        <v>44743</v>
      </c>
      <c r="AP19" s="203">
        <f t="shared" si="43"/>
        <v>44774</v>
      </c>
      <c r="AQ19" s="401">
        <f t="shared" si="43"/>
        <v>44805</v>
      </c>
      <c r="AR19" s="536">
        <f t="shared" si="43"/>
        <v>44835</v>
      </c>
      <c r="AS19" s="413">
        <f t="shared" si="43"/>
        <v>44866</v>
      </c>
      <c r="AT19" s="413">
        <f t="shared" si="43"/>
        <v>44896</v>
      </c>
      <c r="AU19" s="204" t="s">
        <v>34</v>
      </c>
      <c r="AW19" s="85"/>
      <c r="AX19" s="202" t="s">
        <v>36</v>
      </c>
      <c r="AY19" s="203">
        <f t="shared" ref="AY19:BJ19" si="44">AY$3</f>
        <v>44562</v>
      </c>
      <c r="AZ19" s="203">
        <f t="shared" si="44"/>
        <v>44593</v>
      </c>
      <c r="BA19" s="203">
        <f t="shared" si="44"/>
        <v>44621</v>
      </c>
      <c r="BB19" s="203">
        <f t="shared" si="44"/>
        <v>44652</v>
      </c>
      <c r="BC19" s="203">
        <f t="shared" si="44"/>
        <v>44682</v>
      </c>
      <c r="BD19" s="203">
        <f t="shared" si="44"/>
        <v>44713</v>
      </c>
      <c r="BE19" s="203">
        <f t="shared" si="44"/>
        <v>44743</v>
      </c>
      <c r="BF19" s="203">
        <f t="shared" si="44"/>
        <v>44774</v>
      </c>
      <c r="BG19" s="401">
        <f t="shared" si="44"/>
        <v>44805</v>
      </c>
      <c r="BH19" s="536">
        <f t="shared" si="44"/>
        <v>44835</v>
      </c>
      <c r="BI19" s="413">
        <f t="shared" si="44"/>
        <v>44866</v>
      </c>
      <c r="BJ19" s="413">
        <f t="shared" si="44"/>
        <v>44896</v>
      </c>
      <c r="BK19" s="204" t="s">
        <v>34</v>
      </c>
      <c r="BO19" s="84"/>
      <c r="BP19" s="323" t="s">
        <v>36</v>
      </c>
      <c r="BQ19" s="324" t="s">
        <v>202</v>
      </c>
      <c r="BR19" s="324" t="s">
        <v>203</v>
      </c>
      <c r="BS19" s="324" t="s">
        <v>204</v>
      </c>
      <c r="BT19" s="324" t="s">
        <v>205</v>
      </c>
      <c r="BU19" s="324" t="s">
        <v>44</v>
      </c>
      <c r="BV19" s="324" t="s">
        <v>206</v>
      </c>
      <c r="BW19" s="324" t="s">
        <v>207</v>
      </c>
      <c r="BX19" s="324" t="s">
        <v>208</v>
      </c>
      <c r="BY19" s="324" t="s">
        <v>209</v>
      </c>
      <c r="BZ19" s="324" t="s">
        <v>210</v>
      </c>
      <c r="CA19" s="324" t="s">
        <v>34</v>
      </c>
      <c r="CB19" s="324" t="s">
        <v>34</v>
      </c>
      <c r="CC19" s="325" t="s">
        <v>34</v>
      </c>
      <c r="CE19" s="85"/>
      <c r="CF19" s="323" t="s">
        <v>36</v>
      </c>
      <c r="CG19" s="324" t="s">
        <v>202</v>
      </c>
      <c r="CH19" s="324" t="s">
        <v>203</v>
      </c>
      <c r="CI19" s="324" t="s">
        <v>204</v>
      </c>
      <c r="CJ19" s="324" t="s">
        <v>205</v>
      </c>
      <c r="CK19" s="324" t="s">
        <v>44</v>
      </c>
      <c r="CL19" s="324" t="s">
        <v>206</v>
      </c>
      <c r="CM19" s="324" t="s">
        <v>207</v>
      </c>
      <c r="CN19" s="324" t="s">
        <v>208</v>
      </c>
      <c r="CO19" s="324" t="s">
        <v>209</v>
      </c>
      <c r="CP19" s="324" t="s">
        <v>210</v>
      </c>
      <c r="CQ19" s="324" t="s">
        <v>34</v>
      </c>
      <c r="CR19" s="324" t="s">
        <v>34</v>
      </c>
      <c r="CS19" s="325" t="s">
        <v>34</v>
      </c>
      <c r="CU19" s="85"/>
      <c r="CV19" s="323" t="s">
        <v>36</v>
      </c>
      <c r="CW19" s="324" t="s">
        <v>202</v>
      </c>
      <c r="CX19" s="324" t="s">
        <v>203</v>
      </c>
      <c r="CY19" s="324" t="s">
        <v>204</v>
      </c>
      <c r="CZ19" s="324" t="s">
        <v>205</v>
      </c>
      <c r="DA19" s="324" t="s">
        <v>44</v>
      </c>
      <c r="DB19" s="324" t="s">
        <v>206</v>
      </c>
      <c r="DC19" s="324" t="s">
        <v>207</v>
      </c>
      <c r="DD19" s="324" t="s">
        <v>208</v>
      </c>
      <c r="DE19" s="324" t="s">
        <v>209</v>
      </c>
      <c r="DF19" s="324" t="s">
        <v>210</v>
      </c>
      <c r="DG19" s="324" t="s">
        <v>34</v>
      </c>
      <c r="DH19" s="324" t="s">
        <v>34</v>
      </c>
      <c r="DI19" s="325" t="s">
        <v>34</v>
      </c>
      <c r="DK19" s="85"/>
      <c r="DL19" s="323" t="s">
        <v>36</v>
      </c>
      <c r="DM19" s="324" t="s">
        <v>202</v>
      </c>
      <c r="DN19" s="324" t="s">
        <v>203</v>
      </c>
      <c r="DO19" s="324" t="s">
        <v>204</v>
      </c>
      <c r="DP19" s="324" t="s">
        <v>205</v>
      </c>
      <c r="DQ19" s="324" t="s">
        <v>44</v>
      </c>
      <c r="DR19" s="324" t="s">
        <v>206</v>
      </c>
      <c r="DS19" s="324" t="s">
        <v>207</v>
      </c>
      <c r="DT19" s="324" t="s">
        <v>208</v>
      </c>
      <c r="DU19" s="324" t="s">
        <v>209</v>
      </c>
      <c r="DV19" s="324" t="s">
        <v>210</v>
      </c>
      <c r="DW19" s="324" t="s">
        <v>34</v>
      </c>
      <c r="DX19" s="324" t="s">
        <v>34</v>
      </c>
      <c r="DY19" s="325" t="s">
        <v>34</v>
      </c>
    </row>
    <row r="20" spans="1:129" ht="15" customHeight="1" x14ac:dyDescent="0.35">
      <c r="A20" s="716" t="s">
        <v>72</v>
      </c>
      <c r="B20" s="214" t="s">
        <v>65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90140</v>
      </c>
      <c r="I20" s="3">
        <v>0</v>
      </c>
      <c r="J20" s="3">
        <v>-90140</v>
      </c>
      <c r="K20" s="402">
        <v>0</v>
      </c>
      <c r="L20" s="101">
        <v>0</v>
      </c>
      <c r="M20" s="326">
        <f>CA20*$BL33</f>
        <v>3257.9511308382889</v>
      </c>
      <c r="N20" s="326">
        <f>CB20*$BM33</f>
        <v>13302.847154229341</v>
      </c>
      <c r="O20" s="79">
        <f t="shared" ref="O20:O33" si="45">SUM(C20:N20)</f>
        <v>16560.798285067631</v>
      </c>
      <c r="Q20" s="716" t="s">
        <v>72</v>
      </c>
      <c r="R20" s="214" t="s">
        <v>65</v>
      </c>
      <c r="S20" s="3">
        <v>0</v>
      </c>
      <c r="T20" s="3">
        <v>411390</v>
      </c>
      <c r="U20" s="3">
        <v>0</v>
      </c>
      <c r="V20" s="3">
        <v>123211</v>
      </c>
      <c r="W20" s="3">
        <v>602350</v>
      </c>
      <c r="X20" s="3">
        <v>41972</v>
      </c>
      <c r="Y20" s="3">
        <v>125784</v>
      </c>
      <c r="Z20" s="3">
        <v>0</v>
      </c>
      <c r="AA20" s="402">
        <v>0</v>
      </c>
      <c r="AB20" s="101">
        <v>95743</v>
      </c>
      <c r="AC20" s="326">
        <f>CQ20*$BL33</f>
        <v>463734.84742296085</v>
      </c>
      <c r="AD20" s="326">
        <f>CR20*$BM33</f>
        <v>1893519.438325705</v>
      </c>
      <c r="AE20" s="79">
        <f t="shared" ref="AE20:AE33" si="46">SUM(S20:AD20)</f>
        <v>3757704.2857486662</v>
      </c>
      <c r="AG20" s="716" t="s">
        <v>72</v>
      </c>
      <c r="AH20" s="214" t="s">
        <v>65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223562</v>
      </c>
      <c r="AP20" s="3">
        <v>90140</v>
      </c>
      <c r="AQ20" s="402">
        <v>0</v>
      </c>
      <c r="AR20" s="101">
        <v>0</v>
      </c>
      <c r="AS20" s="326">
        <f>DG20*$BL33</f>
        <v>402107.66334472556</v>
      </c>
      <c r="AT20" s="326">
        <f>DH20*$BM33</f>
        <v>1641883.6778692931</v>
      </c>
      <c r="AU20" s="79">
        <f t="shared" ref="AU20:AU33" si="47">SUM(AI20:AT20)</f>
        <v>2357693.3412140189</v>
      </c>
      <c r="AW20" s="716" t="s">
        <v>72</v>
      </c>
      <c r="AX20" s="214" t="s">
        <v>65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402">
        <v>0</v>
      </c>
      <c r="BH20" s="101">
        <v>0</v>
      </c>
      <c r="BI20" s="326">
        <f>DW20*$BL33</f>
        <v>176911.63005866361</v>
      </c>
      <c r="BJ20" s="326">
        <f>DX20*$BM33</f>
        <v>722364.54138292023</v>
      </c>
      <c r="BK20" s="79">
        <f t="shared" ref="BK20:BK33" si="48">SUM(AY20:BJ20)</f>
        <v>899276.17144158389</v>
      </c>
      <c r="BL20" s="515"/>
      <c r="BO20" s="743" t="s">
        <v>72</v>
      </c>
      <c r="BP20" s="80" t="s">
        <v>65</v>
      </c>
      <c r="BQ20" s="499"/>
      <c r="BR20" s="477"/>
      <c r="BS20" s="477"/>
      <c r="BT20" s="477"/>
      <c r="BU20" s="477"/>
      <c r="BV20" s="477"/>
      <c r="BW20" s="477"/>
      <c r="BX20" s="477"/>
      <c r="BY20" s="477"/>
      <c r="BZ20" s="477"/>
      <c r="CA20" s="477">
        <v>3.5790686375874146E-4</v>
      </c>
      <c r="CB20" s="500">
        <v>3.5790686375874146E-4</v>
      </c>
      <c r="CC20" s="501"/>
      <c r="CE20" s="743" t="s">
        <v>72</v>
      </c>
      <c r="CF20" s="80" t="s">
        <v>65</v>
      </c>
      <c r="CG20" s="499"/>
      <c r="CH20" s="477"/>
      <c r="CI20" s="477"/>
      <c r="CJ20" s="477"/>
      <c r="CK20" s="477"/>
      <c r="CL20" s="477"/>
      <c r="CM20" s="477"/>
      <c r="CN20" s="477"/>
      <c r="CO20" s="477"/>
      <c r="CP20" s="477"/>
      <c r="CQ20" s="477">
        <v>5.0944252443125018E-2</v>
      </c>
      <c r="CR20" s="500">
        <v>5.0944252443125018E-2</v>
      </c>
      <c r="CS20" s="501"/>
      <c r="CU20" s="743" t="s">
        <v>72</v>
      </c>
      <c r="CV20" s="80" t="s">
        <v>65</v>
      </c>
      <c r="CW20" s="499"/>
      <c r="CX20" s="477"/>
      <c r="CY20" s="477"/>
      <c r="CZ20" s="477"/>
      <c r="DA20" s="477"/>
      <c r="DB20" s="477"/>
      <c r="DC20" s="477"/>
      <c r="DD20" s="477"/>
      <c r="DE20" s="477"/>
      <c r="DF20" s="477"/>
      <c r="DG20" s="477">
        <v>4.4174110323145305E-2</v>
      </c>
      <c r="DH20" s="500">
        <v>4.4174110323145305E-2</v>
      </c>
      <c r="DI20" s="501"/>
      <c r="DK20" s="743" t="s">
        <v>72</v>
      </c>
      <c r="DL20" s="80" t="s">
        <v>65</v>
      </c>
      <c r="DM20" s="499"/>
      <c r="DN20" s="477"/>
      <c r="DO20" s="477"/>
      <c r="DP20" s="477"/>
      <c r="DQ20" s="477"/>
      <c r="DR20" s="477"/>
      <c r="DS20" s="477"/>
      <c r="DT20" s="477"/>
      <c r="DU20" s="477"/>
      <c r="DV20" s="477"/>
      <c r="DW20" s="477">
        <v>1.9434879202884465E-2</v>
      </c>
      <c r="DX20" s="500">
        <v>1.9434879202884465E-2</v>
      </c>
      <c r="DY20" s="501"/>
    </row>
    <row r="21" spans="1:129" x14ac:dyDescent="0.35">
      <c r="A21" s="717"/>
      <c r="B21" s="214" t="s">
        <v>64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02">
        <v>0</v>
      </c>
      <c r="L21" s="101">
        <v>0</v>
      </c>
      <c r="M21" s="326">
        <f>CA21*$BL33</f>
        <v>415.86580653259563</v>
      </c>
      <c r="N21" s="326">
        <f>CB21*$BM33</f>
        <v>1698.0608483068204</v>
      </c>
      <c r="O21" s="79">
        <f t="shared" si="45"/>
        <v>2113.9266548394162</v>
      </c>
      <c r="Q21" s="717"/>
      <c r="R21" s="214" t="s">
        <v>64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402">
        <v>0</v>
      </c>
      <c r="AB21" s="101">
        <v>0</v>
      </c>
      <c r="AC21" s="326">
        <f>CQ21*$BL33</f>
        <v>28805.839586957565</v>
      </c>
      <c r="AD21" s="326">
        <f>CR21*$BM33</f>
        <v>117619.83706488131</v>
      </c>
      <c r="AE21" s="79">
        <f t="shared" si="46"/>
        <v>146425.67665183888</v>
      </c>
      <c r="AG21" s="717"/>
      <c r="AH21" s="214" t="s">
        <v>64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402">
        <v>0</v>
      </c>
      <c r="AR21" s="101">
        <v>0</v>
      </c>
      <c r="AS21" s="326">
        <f>DG21*$BL33</f>
        <v>1823.2308806174815</v>
      </c>
      <c r="AT21" s="326">
        <f>DH21*$BM33</f>
        <v>7444.6057530287717</v>
      </c>
      <c r="AU21" s="79">
        <f t="shared" si="47"/>
        <v>9267.8366336462532</v>
      </c>
      <c r="AW21" s="717"/>
      <c r="AX21" s="214" t="s">
        <v>64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402">
        <v>0</v>
      </c>
      <c r="BH21" s="101">
        <v>0</v>
      </c>
      <c r="BI21" s="326">
        <f>DW21*$BL33</f>
        <v>0</v>
      </c>
      <c r="BJ21" s="326">
        <f>DX21*$BM33</f>
        <v>0</v>
      </c>
      <c r="BK21" s="79">
        <f t="shared" si="48"/>
        <v>0</v>
      </c>
      <c r="BO21" s="744"/>
      <c r="BP21" s="3" t="s">
        <v>64</v>
      </c>
      <c r="BQ21" s="503"/>
      <c r="BR21" s="479"/>
      <c r="BS21" s="479"/>
      <c r="BT21" s="479"/>
      <c r="BU21" s="479"/>
      <c r="BV21" s="479"/>
      <c r="BW21" s="479"/>
      <c r="BX21" s="479"/>
      <c r="BY21" s="479"/>
      <c r="BZ21" s="479"/>
      <c r="CA21" s="479">
        <v>4.5685530747136521E-5</v>
      </c>
      <c r="CB21" s="504">
        <v>4.5685530747136521E-5</v>
      </c>
      <c r="CC21" s="505"/>
      <c r="CE21" s="744"/>
      <c r="CF21" s="3" t="s">
        <v>64</v>
      </c>
      <c r="CG21" s="503"/>
      <c r="CH21" s="479"/>
      <c r="CI21" s="479"/>
      <c r="CJ21" s="479"/>
      <c r="CK21" s="479"/>
      <c r="CL21" s="479"/>
      <c r="CM21" s="479"/>
      <c r="CN21" s="479"/>
      <c r="CO21" s="479"/>
      <c r="CP21" s="479"/>
      <c r="CQ21" s="479">
        <v>3.1645065534953599E-3</v>
      </c>
      <c r="CR21" s="504">
        <v>3.1645065534953599E-3</v>
      </c>
      <c r="CS21" s="505"/>
      <c r="CU21" s="744"/>
      <c r="CV21" s="3" t="s">
        <v>64</v>
      </c>
      <c r="CW21" s="503"/>
      <c r="CX21" s="479"/>
      <c r="CY21" s="479"/>
      <c r="CZ21" s="479"/>
      <c r="DA21" s="479"/>
      <c r="DB21" s="479"/>
      <c r="DC21" s="479"/>
      <c r="DD21" s="479"/>
      <c r="DE21" s="479"/>
      <c r="DF21" s="479"/>
      <c r="DG21" s="479">
        <v>2.0029362632642905E-4</v>
      </c>
      <c r="DH21" s="504">
        <v>2.0029362632642905E-4</v>
      </c>
      <c r="DI21" s="505"/>
      <c r="DK21" s="744"/>
      <c r="DL21" s="3" t="s">
        <v>64</v>
      </c>
      <c r="DM21" s="503"/>
      <c r="DN21" s="479"/>
      <c r="DO21" s="479"/>
      <c r="DP21" s="479"/>
      <c r="DQ21" s="479"/>
      <c r="DR21" s="479"/>
      <c r="DS21" s="479"/>
      <c r="DT21" s="479"/>
      <c r="DU21" s="479"/>
      <c r="DV21" s="479"/>
      <c r="DW21" s="479">
        <v>0</v>
      </c>
      <c r="DX21" s="504">
        <v>0</v>
      </c>
      <c r="DY21" s="505"/>
    </row>
    <row r="22" spans="1:129" x14ac:dyDescent="0.35">
      <c r="A22" s="717"/>
      <c r="B22" s="214" t="s">
        <v>63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02">
        <v>0</v>
      </c>
      <c r="L22" s="101">
        <v>0</v>
      </c>
      <c r="M22" s="326">
        <f>CA22*$BL33</f>
        <v>0</v>
      </c>
      <c r="N22" s="326">
        <f>CB22*$BM33</f>
        <v>0</v>
      </c>
      <c r="O22" s="79">
        <f t="shared" si="45"/>
        <v>0</v>
      </c>
      <c r="Q22" s="717"/>
      <c r="R22" s="214" t="s">
        <v>63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402">
        <v>0</v>
      </c>
      <c r="AB22" s="101">
        <v>0</v>
      </c>
      <c r="AC22" s="326">
        <f>CQ22*$BL33</f>
        <v>0</v>
      </c>
      <c r="AD22" s="326">
        <f>CR22*$BM33</f>
        <v>0</v>
      </c>
      <c r="AE22" s="79">
        <f t="shared" si="46"/>
        <v>0</v>
      </c>
      <c r="AG22" s="717"/>
      <c r="AH22" s="214" t="s">
        <v>63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402">
        <v>0</v>
      </c>
      <c r="AR22" s="101">
        <v>0</v>
      </c>
      <c r="AS22" s="326">
        <f>DG22*$BL33</f>
        <v>0</v>
      </c>
      <c r="AT22" s="326">
        <f>DH22*$BM33</f>
        <v>0</v>
      </c>
      <c r="AU22" s="79">
        <f t="shared" si="47"/>
        <v>0</v>
      </c>
      <c r="AW22" s="717"/>
      <c r="AX22" s="214" t="s">
        <v>63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402">
        <v>0</v>
      </c>
      <c r="BH22" s="101">
        <v>0</v>
      </c>
      <c r="BI22" s="326">
        <f>DW22*$BL33</f>
        <v>0</v>
      </c>
      <c r="BJ22" s="326">
        <f>DX22*$BM33</f>
        <v>0</v>
      </c>
      <c r="BK22" s="79">
        <f t="shared" si="48"/>
        <v>0</v>
      </c>
      <c r="BO22" s="744"/>
      <c r="BP22" s="3" t="s">
        <v>63</v>
      </c>
      <c r="BQ22" s="503"/>
      <c r="BR22" s="479"/>
      <c r="BS22" s="479"/>
      <c r="BT22" s="479"/>
      <c r="BU22" s="479"/>
      <c r="BV22" s="479"/>
      <c r="BW22" s="479"/>
      <c r="BX22" s="479"/>
      <c r="BY22" s="479"/>
      <c r="BZ22" s="479"/>
      <c r="CA22" s="479">
        <v>0</v>
      </c>
      <c r="CB22" s="504">
        <v>0</v>
      </c>
      <c r="CC22" s="505"/>
      <c r="CE22" s="744"/>
      <c r="CF22" s="3" t="s">
        <v>63</v>
      </c>
      <c r="CG22" s="503"/>
      <c r="CH22" s="479"/>
      <c r="CI22" s="479"/>
      <c r="CJ22" s="479"/>
      <c r="CK22" s="479"/>
      <c r="CL22" s="479"/>
      <c r="CM22" s="479"/>
      <c r="CN22" s="479"/>
      <c r="CO22" s="479"/>
      <c r="CP22" s="479"/>
      <c r="CQ22" s="479">
        <v>0</v>
      </c>
      <c r="CR22" s="504">
        <v>0</v>
      </c>
      <c r="CS22" s="505"/>
      <c r="CU22" s="744"/>
      <c r="CV22" s="3" t="s">
        <v>63</v>
      </c>
      <c r="CW22" s="503"/>
      <c r="CX22" s="479"/>
      <c r="CY22" s="479"/>
      <c r="CZ22" s="479"/>
      <c r="DA22" s="479"/>
      <c r="DB22" s="479"/>
      <c r="DC22" s="479"/>
      <c r="DD22" s="479"/>
      <c r="DE22" s="479"/>
      <c r="DF22" s="479"/>
      <c r="DG22" s="479">
        <v>0</v>
      </c>
      <c r="DH22" s="504">
        <v>0</v>
      </c>
      <c r="DI22" s="505"/>
      <c r="DK22" s="744"/>
      <c r="DL22" s="3" t="s">
        <v>63</v>
      </c>
      <c r="DM22" s="503"/>
      <c r="DN22" s="479"/>
      <c r="DO22" s="479"/>
      <c r="DP22" s="479"/>
      <c r="DQ22" s="479"/>
      <c r="DR22" s="479"/>
      <c r="DS22" s="479"/>
      <c r="DT22" s="479"/>
      <c r="DU22" s="479"/>
      <c r="DV22" s="479"/>
      <c r="DW22" s="479">
        <v>0</v>
      </c>
      <c r="DX22" s="504">
        <v>0</v>
      </c>
      <c r="DY22" s="505"/>
    </row>
    <row r="23" spans="1:129" x14ac:dyDescent="0.35">
      <c r="A23" s="717"/>
      <c r="B23" s="214" t="s">
        <v>62</v>
      </c>
      <c r="C23" s="3">
        <v>0</v>
      </c>
      <c r="D23" s="3">
        <v>0</v>
      </c>
      <c r="E23" s="3">
        <v>4266</v>
      </c>
      <c r="F23" s="3">
        <v>3186</v>
      </c>
      <c r="G23" s="3">
        <v>2067</v>
      </c>
      <c r="H23" s="3">
        <v>3850</v>
      </c>
      <c r="I23" s="3">
        <v>50869</v>
      </c>
      <c r="J23" s="3">
        <v>6415</v>
      </c>
      <c r="K23" s="402">
        <v>0</v>
      </c>
      <c r="L23" s="101">
        <v>-19663</v>
      </c>
      <c r="M23" s="326">
        <f>CA23*$BL33</f>
        <v>13321.970778193694</v>
      </c>
      <c r="N23" s="326">
        <f>CB23*$BM33</f>
        <v>54396.193785086238</v>
      </c>
      <c r="O23" s="79">
        <f t="shared" si="45"/>
        <v>118708.16456327993</v>
      </c>
      <c r="Q23" s="717"/>
      <c r="R23" s="214" t="s">
        <v>62</v>
      </c>
      <c r="S23" s="3">
        <v>0</v>
      </c>
      <c r="T23" s="3">
        <v>1532</v>
      </c>
      <c r="U23" s="3">
        <v>43655</v>
      </c>
      <c r="V23" s="3">
        <v>108979</v>
      </c>
      <c r="W23" s="3">
        <v>140477</v>
      </c>
      <c r="X23" s="3">
        <v>413899</v>
      </c>
      <c r="Y23" s="3">
        <v>113991</v>
      </c>
      <c r="Z23" s="3">
        <v>0</v>
      </c>
      <c r="AA23" s="402">
        <v>83539</v>
      </c>
      <c r="AB23" s="101">
        <v>150995</v>
      </c>
      <c r="AC23" s="326">
        <f>CQ23*$BL33</f>
        <v>1113233.6612899692</v>
      </c>
      <c r="AD23" s="326">
        <f>CR23*$BM33</f>
        <v>4545549.2266003061</v>
      </c>
      <c r="AE23" s="79">
        <f t="shared" si="46"/>
        <v>6715849.8878902756</v>
      </c>
      <c r="AG23" s="717"/>
      <c r="AH23" s="214" t="s">
        <v>62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1376629</v>
      </c>
      <c r="AO23" s="3">
        <v>129186</v>
      </c>
      <c r="AP23" s="3">
        <v>0</v>
      </c>
      <c r="AQ23" s="402">
        <v>13111</v>
      </c>
      <c r="AR23" s="101">
        <v>0</v>
      </c>
      <c r="AS23" s="326">
        <f>DG23*$BL33</f>
        <v>918177.82958753163</v>
      </c>
      <c r="AT23" s="326">
        <f>DH23*$BM33</f>
        <v>3749098.3863414</v>
      </c>
      <c r="AU23" s="79">
        <f t="shared" si="47"/>
        <v>6186202.2159289317</v>
      </c>
      <c r="AW23" s="717"/>
      <c r="AX23" s="214" t="s">
        <v>62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283712</v>
      </c>
      <c r="BE23" s="3">
        <v>411375</v>
      </c>
      <c r="BF23" s="3">
        <v>0</v>
      </c>
      <c r="BG23" s="402">
        <v>0</v>
      </c>
      <c r="BH23" s="101">
        <v>0</v>
      </c>
      <c r="BI23" s="326">
        <f>DW23*$BL33</f>
        <v>435112.77420329669</v>
      </c>
      <c r="BJ23" s="326">
        <f>DX23*$BM33</f>
        <v>1776649.9550255111</v>
      </c>
      <c r="BK23" s="79">
        <f t="shared" si="48"/>
        <v>2906849.7292288076</v>
      </c>
      <c r="BO23" s="744"/>
      <c r="BP23" s="3" t="s">
        <v>62</v>
      </c>
      <c r="BQ23" s="503"/>
      <c r="BR23" s="479"/>
      <c r="BS23" s="479"/>
      <c r="BT23" s="479"/>
      <c r="BU23" s="479"/>
      <c r="BV23" s="479"/>
      <c r="BW23" s="479"/>
      <c r="BX23" s="479"/>
      <c r="BY23" s="479"/>
      <c r="BZ23" s="479"/>
      <c r="CA23" s="479">
        <v>1.4635040824206797E-3</v>
      </c>
      <c r="CB23" s="504">
        <v>1.4635040824206797E-3</v>
      </c>
      <c r="CC23" s="505"/>
      <c r="CE23" s="744"/>
      <c r="CF23" s="3" t="s">
        <v>62</v>
      </c>
      <c r="CG23" s="503"/>
      <c r="CH23" s="479"/>
      <c r="CI23" s="479"/>
      <c r="CJ23" s="479"/>
      <c r="CK23" s="479"/>
      <c r="CL23" s="479"/>
      <c r="CM23" s="479"/>
      <c r="CN23" s="479"/>
      <c r="CO23" s="479"/>
      <c r="CP23" s="479"/>
      <c r="CQ23" s="479">
        <v>0.12229587011651544</v>
      </c>
      <c r="CR23" s="504">
        <v>0.12229587011651544</v>
      </c>
      <c r="CS23" s="505"/>
      <c r="CU23" s="744"/>
      <c r="CV23" s="3" t="s">
        <v>62</v>
      </c>
      <c r="CW23" s="503"/>
      <c r="CX23" s="479"/>
      <c r="CY23" s="479"/>
      <c r="CZ23" s="479"/>
      <c r="DA23" s="479"/>
      <c r="DB23" s="479"/>
      <c r="DC23" s="479"/>
      <c r="DD23" s="479"/>
      <c r="DE23" s="479"/>
      <c r="DF23" s="479"/>
      <c r="DG23" s="479">
        <v>0.10086773378823682</v>
      </c>
      <c r="DH23" s="504">
        <v>0.10086773378823682</v>
      </c>
      <c r="DI23" s="505"/>
      <c r="DK23" s="744"/>
      <c r="DL23" s="3" t="s">
        <v>62</v>
      </c>
      <c r="DM23" s="503"/>
      <c r="DN23" s="479"/>
      <c r="DO23" s="479"/>
      <c r="DP23" s="479"/>
      <c r="DQ23" s="479"/>
      <c r="DR23" s="479"/>
      <c r="DS23" s="479"/>
      <c r="DT23" s="479"/>
      <c r="DU23" s="479"/>
      <c r="DV23" s="479"/>
      <c r="DW23" s="479">
        <v>4.7799933805758837E-2</v>
      </c>
      <c r="DX23" s="504">
        <v>4.7799933805758837E-2</v>
      </c>
      <c r="DY23" s="505"/>
    </row>
    <row r="24" spans="1:129" x14ac:dyDescent="0.35">
      <c r="A24" s="717"/>
      <c r="B24" s="214" t="s">
        <v>61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402">
        <v>0</v>
      </c>
      <c r="L24" s="101">
        <v>0</v>
      </c>
      <c r="M24" s="326">
        <f>CA24*$BL33</f>
        <v>31526.588761899631</v>
      </c>
      <c r="N24" s="326">
        <f>CB24*$BM33</f>
        <v>128729.1843097361</v>
      </c>
      <c r="O24" s="79">
        <f t="shared" si="45"/>
        <v>160255.77307163572</v>
      </c>
      <c r="Q24" s="717"/>
      <c r="R24" s="214" t="s">
        <v>61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402">
        <v>0</v>
      </c>
      <c r="AB24" s="101">
        <v>0</v>
      </c>
      <c r="AC24" s="326">
        <f>CQ24*$BL33</f>
        <v>130376.95116496534</v>
      </c>
      <c r="AD24" s="326">
        <f>CR24*$BM33</f>
        <v>532354.41052662139</v>
      </c>
      <c r="AE24" s="79">
        <f t="shared" si="46"/>
        <v>662731.36169158667</v>
      </c>
      <c r="AG24" s="717"/>
      <c r="AH24" s="214" t="s">
        <v>61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402">
        <v>0</v>
      </c>
      <c r="AR24" s="101">
        <v>0</v>
      </c>
      <c r="AS24" s="326">
        <f>DG24*$BL33</f>
        <v>0</v>
      </c>
      <c r="AT24" s="326">
        <f>DH24*$BM33</f>
        <v>0</v>
      </c>
      <c r="AU24" s="79">
        <f t="shared" si="47"/>
        <v>0</v>
      </c>
      <c r="AW24" s="717"/>
      <c r="AX24" s="214" t="s">
        <v>61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402">
        <v>0</v>
      </c>
      <c r="BH24" s="101">
        <v>0</v>
      </c>
      <c r="BI24" s="326">
        <f>DW24*$BL33</f>
        <v>0</v>
      </c>
      <c r="BJ24" s="326">
        <f>DX24*$BM33</f>
        <v>0</v>
      </c>
      <c r="BK24" s="79">
        <f t="shared" si="48"/>
        <v>0</v>
      </c>
      <c r="BO24" s="744"/>
      <c r="BP24" s="3" t="s">
        <v>61</v>
      </c>
      <c r="BQ24" s="503"/>
      <c r="BR24" s="479"/>
      <c r="BS24" s="479"/>
      <c r="BT24" s="479"/>
      <c r="BU24" s="479"/>
      <c r="BV24" s="479"/>
      <c r="BW24" s="479"/>
      <c r="BX24" s="479"/>
      <c r="BY24" s="479"/>
      <c r="BZ24" s="479"/>
      <c r="CA24" s="479">
        <v>3.4633983309257784E-3</v>
      </c>
      <c r="CB24" s="504">
        <v>3.4633983309257784E-3</v>
      </c>
      <c r="CC24" s="505"/>
      <c r="CE24" s="744"/>
      <c r="CF24" s="3" t="s">
        <v>61</v>
      </c>
      <c r="CG24" s="503"/>
      <c r="CH24" s="479"/>
      <c r="CI24" s="479"/>
      <c r="CJ24" s="479"/>
      <c r="CK24" s="479"/>
      <c r="CL24" s="479"/>
      <c r="CM24" s="479"/>
      <c r="CN24" s="479"/>
      <c r="CO24" s="479"/>
      <c r="CP24" s="479"/>
      <c r="CQ24" s="479">
        <v>1.4322745745382849E-2</v>
      </c>
      <c r="CR24" s="504">
        <v>1.4322745745382849E-2</v>
      </c>
      <c r="CS24" s="505"/>
      <c r="CU24" s="744"/>
      <c r="CV24" s="3" t="s">
        <v>61</v>
      </c>
      <c r="CW24" s="503"/>
      <c r="CX24" s="479"/>
      <c r="CY24" s="479"/>
      <c r="CZ24" s="479"/>
      <c r="DA24" s="479"/>
      <c r="DB24" s="479"/>
      <c r="DC24" s="479"/>
      <c r="DD24" s="479"/>
      <c r="DE24" s="479"/>
      <c r="DF24" s="479"/>
      <c r="DG24" s="479">
        <v>0</v>
      </c>
      <c r="DH24" s="504">
        <v>0</v>
      </c>
      <c r="DI24" s="505"/>
      <c r="DK24" s="744"/>
      <c r="DL24" s="3" t="s">
        <v>61</v>
      </c>
      <c r="DM24" s="503"/>
      <c r="DN24" s="479"/>
      <c r="DO24" s="479"/>
      <c r="DP24" s="479"/>
      <c r="DQ24" s="479"/>
      <c r="DR24" s="479"/>
      <c r="DS24" s="479"/>
      <c r="DT24" s="479"/>
      <c r="DU24" s="479"/>
      <c r="DV24" s="479"/>
      <c r="DW24" s="479">
        <v>0</v>
      </c>
      <c r="DX24" s="504">
        <v>0</v>
      </c>
      <c r="DY24" s="505"/>
    </row>
    <row r="25" spans="1:129" x14ac:dyDescent="0.35">
      <c r="A25" s="717"/>
      <c r="B25" s="214" t="s">
        <v>60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02">
        <v>0</v>
      </c>
      <c r="L25" s="101">
        <v>0</v>
      </c>
      <c r="M25" s="326">
        <f>CA25*$BL33</f>
        <v>0</v>
      </c>
      <c r="N25" s="326">
        <f>CB25*$BM33</f>
        <v>0</v>
      </c>
      <c r="O25" s="79">
        <f t="shared" si="45"/>
        <v>0</v>
      </c>
      <c r="Q25" s="717"/>
      <c r="R25" s="214" t="s">
        <v>60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402">
        <v>0</v>
      </c>
      <c r="AB25" s="101">
        <v>0</v>
      </c>
      <c r="AC25" s="326">
        <f>CQ25*$BL33</f>
        <v>0</v>
      </c>
      <c r="AD25" s="326">
        <f>CR25*$BM33</f>
        <v>0</v>
      </c>
      <c r="AE25" s="79">
        <f t="shared" si="46"/>
        <v>0</v>
      </c>
      <c r="AG25" s="717"/>
      <c r="AH25" s="214" t="s">
        <v>60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402">
        <v>0</v>
      </c>
      <c r="AR25" s="101">
        <v>0</v>
      </c>
      <c r="AS25" s="326">
        <f>DG25*$BL33</f>
        <v>7471.8230179355223</v>
      </c>
      <c r="AT25" s="326">
        <f>DH25*$BM33</f>
        <v>30508.904393993649</v>
      </c>
      <c r="AU25" s="79">
        <f t="shared" si="47"/>
        <v>37980.727411929169</v>
      </c>
      <c r="AW25" s="717"/>
      <c r="AX25" s="214" t="s">
        <v>60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402">
        <v>0</v>
      </c>
      <c r="BH25" s="101">
        <v>0</v>
      </c>
      <c r="BI25" s="326">
        <f>DW25*$BL33</f>
        <v>0</v>
      </c>
      <c r="BJ25" s="326">
        <f>DX25*$BM33</f>
        <v>0</v>
      </c>
      <c r="BK25" s="79">
        <f t="shared" si="48"/>
        <v>0</v>
      </c>
      <c r="BO25" s="744"/>
      <c r="BP25" s="3" t="s">
        <v>60</v>
      </c>
      <c r="BQ25" s="503"/>
      <c r="BR25" s="479"/>
      <c r="BS25" s="479"/>
      <c r="BT25" s="479"/>
      <c r="BU25" s="479"/>
      <c r="BV25" s="479"/>
      <c r="BW25" s="479"/>
      <c r="BX25" s="479"/>
      <c r="BY25" s="479"/>
      <c r="BZ25" s="479"/>
      <c r="CA25" s="479">
        <v>0</v>
      </c>
      <c r="CB25" s="504">
        <v>0</v>
      </c>
      <c r="CC25" s="505"/>
      <c r="CE25" s="744"/>
      <c r="CF25" s="3" t="s">
        <v>60</v>
      </c>
      <c r="CG25" s="503"/>
      <c r="CH25" s="479"/>
      <c r="CI25" s="479"/>
      <c r="CJ25" s="479"/>
      <c r="CK25" s="479"/>
      <c r="CL25" s="479"/>
      <c r="CM25" s="479"/>
      <c r="CN25" s="479"/>
      <c r="CO25" s="479"/>
      <c r="CP25" s="479"/>
      <c r="CQ25" s="479">
        <v>0</v>
      </c>
      <c r="CR25" s="504">
        <v>0</v>
      </c>
      <c r="CS25" s="505"/>
      <c r="CU25" s="744"/>
      <c r="CV25" s="3" t="s">
        <v>60</v>
      </c>
      <c r="CW25" s="503"/>
      <c r="CX25" s="479"/>
      <c r="CY25" s="479"/>
      <c r="CZ25" s="479"/>
      <c r="DA25" s="479"/>
      <c r="DB25" s="479"/>
      <c r="DC25" s="479"/>
      <c r="DD25" s="479"/>
      <c r="DE25" s="479"/>
      <c r="DF25" s="479"/>
      <c r="DG25" s="479">
        <v>8.2082776429540452E-4</v>
      </c>
      <c r="DH25" s="504">
        <v>8.2082776429540452E-4</v>
      </c>
      <c r="DI25" s="505"/>
      <c r="DK25" s="744"/>
      <c r="DL25" s="3" t="s">
        <v>60</v>
      </c>
      <c r="DM25" s="503"/>
      <c r="DN25" s="479"/>
      <c r="DO25" s="479"/>
      <c r="DP25" s="479"/>
      <c r="DQ25" s="479"/>
      <c r="DR25" s="479"/>
      <c r="DS25" s="479"/>
      <c r="DT25" s="479"/>
      <c r="DU25" s="479"/>
      <c r="DV25" s="479"/>
      <c r="DW25" s="479">
        <v>0</v>
      </c>
      <c r="DX25" s="504">
        <v>0</v>
      </c>
      <c r="DY25" s="505"/>
    </row>
    <row r="26" spans="1:129" x14ac:dyDescent="0.35">
      <c r="A26" s="717"/>
      <c r="B26" s="214" t="s">
        <v>59</v>
      </c>
      <c r="C26" s="3">
        <v>0</v>
      </c>
      <c r="D26" s="3">
        <v>0</v>
      </c>
      <c r="E26" s="3">
        <v>0</v>
      </c>
      <c r="F26" s="3">
        <v>4185314</v>
      </c>
      <c r="G26" s="3">
        <v>68603</v>
      </c>
      <c r="H26" s="3">
        <v>0</v>
      </c>
      <c r="I26" s="3">
        <v>185367</v>
      </c>
      <c r="J26" s="3">
        <v>34360</v>
      </c>
      <c r="K26" s="402">
        <v>34360</v>
      </c>
      <c r="L26" s="101">
        <v>-4184678</v>
      </c>
      <c r="M26" s="326">
        <f>CA26*$BL33</f>
        <v>230840.93331371745</v>
      </c>
      <c r="N26" s="326">
        <f>CB26*$BM33</f>
        <v>942568.35952658579</v>
      </c>
      <c r="O26" s="79">
        <f t="shared" si="45"/>
        <v>1496735.2928403034</v>
      </c>
      <c r="Q26" s="717"/>
      <c r="R26" s="214" t="s">
        <v>59</v>
      </c>
      <c r="S26" s="3">
        <v>0</v>
      </c>
      <c r="T26" s="3">
        <v>0</v>
      </c>
      <c r="U26" s="3">
        <v>79709</v>
      </c>
      <c r="V26" s="3">
        <v>123870</v>
      </c>
      <c r="W26" s="3">
        <v>263024</v>
      </c>
      <c r="X26" s="3">
        <v>342411</v>
      </c>
      <c r="Y26" s="3">
        <v>101850</v>
      </c>
      <c r="Z26" s="3">
        <v>0</v>
      </c>
      <c r="AA26" s="402">
        <v>191108</v>
      </c>
      <c r="AB26" s="101">
        <v>4496332</v>
      </c>
      <c r="AC26" s="326">
        <f>CQ26*$BL33</f>
        <v>2297256.8124320428</v>
      </c>
      <c r="AD26" s="326">
        <f>CR26*$BM33</f>
        <v>9380145.6874315646</v>
      </c>
      <c r="AE26" s="79">
        <f t="shared" si="46"/>
        <v>17275706.49986361</v>
      </c>
      <c r="AG26" s="717"/>
      <c r="AH26" s="214" t="s">
        <v>59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402">
        <v>44111</v>
      </c>
      <c r="AR26" s="101">
        <v>0</v>
      </c>
      <c r="AS26" s="326">
        <f>DG26*$BL33</f>
        <v>870659.53911510576</v>
      </c>
      <c r="AT26" s="326">
        <f>DH26*$BM33</f>
        <v>3555071.9783939291</v>
      </c>
      <c r="AU26" s="79">
        <f t="shared" si="47"/>
        <v>4469842.5175090348</v>
      </c>
      <c r="AW26" s="717"/>
      <c r="AX26" s="214" t="s">
        <v>59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402">
        <v>0</v>
      </c>
      <c r="BH26" s="101">
        <v>0</v>
      </c>
      <c r="BI26" s="326">
        <f>DW26*$BL33</f>
        <v>131636.46402938306</v>
      </c>
      <c r="BJ26" s="326">
        <f>DX26*$BM33</f>
        <v>537497.24614669511</v>
      </c>
      <c r="BK26" s="79">
        <f t="shared" si="48"/>
        <v>669133.71017607814</v>
      </c>
      <c r="BO26" s="744"/>
      <c r="BP26" s="3" t="s">
        <v>59</v>
      </c>
      <c r="BQ26" s="503"/>
      <c r="BR26" s="479"/>
      <c r="BS26" s="479"/>
      <c r="BT26" s="479"/>
      <c r="BU26" s="479"/>
      <c r="BV26" s="479"/>
      <c r="BW26" s="479"/>
      <c r="BX26" s="479"/>
      <c r="BY26" s="479"/>
      <c r="BZ26" s="479"/>
      <c r="CA26" s="479">
        <v>2.5359359656261918E-2</v>
      </c>
      <c r="CB26" s="504">
        <v>2.5359359656261918E-2</v>
      </c>
      <c r="CC26" s="505"/>
      <c r="CE26" s="744"/>
      <c r="CF26" s="3" t="s">
        <v>59</v>
      </c>
      <c r="CG26" s="503"/>
      <c r="CH26" s="479"/>
      <c r="CI26" s="479"/>
      <c r="CJ26" s="479"/>
      <c r="CK26" s="479"/>
      <c r="CL26" s="479"/>
      <c r="CM26" s="479"/>
      <c r="CN26" s="479"/>
      <c r="CO26" s="479"/>
      <c r="CP26" s="479"/>
      <c r="CQ26" s="479">
        <v>0.25236842050924141</v>
      </c>
      <c r="CR26" s="504">
        <v>0.25236842050924141</v>
      </c>
      <c r="CS26" s="505"/>
      <c r="CU26" s="744"/>
      <c r="CV26" s="3" t="s">
        <v>59</v>
      </c>
      <c r="CW26" s="503"/>
      <c r="CX26" s="479"/>
      <c r="CY26" s="479"/>
      <c r="CZ26" s="479"/>
      <c r="DA26" s="479"/>
      <c r="DB26" s="479"/>
      <c r="DC26" s="479"/>
      <c r="DD26" s="479"/>
      <c r="DE26" s="479"/>
      <c r="DF26" s="479"/>
      <c r="DG26" s="479">
        <v>9.564754427919811E-2</v>
      </c>
      <c r="DH26" s="504">
        <v>9.564754427919811E-2</v>
      </c>
      <c r="DI26" s="505"/>
      <c r="DK26" s="744"/>
      <c r="DL26" s="3" t="s">
        <v>59</v>
      </c>
      <c r="DM26" s="503"/>
      <c r="DN26" s="479"/>
      <c r="DO26" s="479"/>
      <c r="DP26" s="479"/>
      <c r="DQ26" s="479"/>
      <c r="DR26" s="479"/>
      <c r="DS26" s="479"/>
      <c r="DT26" s="479"/>
      <c r="DU26" s="479"/>
      <c r="DV26" s="479"/>
      <c r="DW26" s="479">
        <v>1.4461111325793365E-2</v>
      </c>
      <c r="DX26" s="504">
        <v>1.4461111325793365E-2</v>
      </c>
      <c r="DY26" s="505"/>
    </row>
    <row r="27" spans="1:129" x14ac:dyDescent="0.35">
      <c r="A27" s="717"/>
      <c r="B27" s="214" t="s">
        <v>58</v>
      </c>
      <c r="C27" s="3">
        <v>0</v>
      </c>
      <c r="D27" s="3">
        <v>30</v>
      </c>
      <c r="E27" s="3">
        <v>15800</v>
      </c>
      <c r="F27" s="3">
        <v>4236485</v>
      </c>
      <c r="G27" s="3">
        <v>91652</v>
      </c>
      <c r="H27" s="3">
        <v>113964</v>
      </c>
      <c r="I27" s="3">
        <v>1008060</v>
      </c>
      <c r="J27" s="3">
        <v>364376</v>
      </c>
      <c r="K27" s="402">
        <v>972656</v>
      </c>
      <c r="L27" s="101">
        <v>-4429149</v>
      </c>
      <c r="M27" s="326">
        <f>CA27*$BL33</f>
        <v>61962.998234357881</v>
      </c>
      <c r="N27" s="326">
        <f>CB27*$BM33</f>
        <v>253006.95487023849</v>
      </c>
      <c r="O27" s="79">
        <f t="shared" si="45"/>
        <v>2688843.9531045961</v>
      </c>
      <c r="Q27" s="717"/>
      <c r="R27" s="214" t="s">
        <v>58</v>
      </c>
      <c r="S27" s="3">
        <v>0</v>
      </c>
      <c r="T27" s="3">
        <v>4233</v>
      </c>
      <c r="U27" s="3">
        <v>639</v>
      </c>
      <c r="V27" s="3">
        <v>137874</v>
      </c>
      <c r="W27" s="3">
        <v>356961</v>
      </c>
      <c r="X27" s="3">
        <v>690582</v>
      </c>
      <c r="Y27" s="3">
        <v>233945</v>
      </c>
      <c r="Z27" s="3">
        <v>127249</v>
      </c>
      <c r="AA27" s="402">
        <v>44469</v>
      </c>
      <c r="AB27" s="101">
        <v>4651950</v>
      </c>
      <c r="AC27" s="326">
        <f>CQ27*$BL33</f>
        <v>529955.1837445338</v>
      </c>
      <c r="AD27" s="326">
        <f>CR27*$BM33</f>
        <v>2163909.9313718304</v>
      </c>
      <c r="AE27" s="79">
        <f t="shared" si="46"/>
        <v>8941767.1151163653</v>
      </c>
      <c r="AG27" s="717"/>
      <c r="AH27" s="214" t="s">
        <v>58</v>
      </c>
      <c r="AI27" s="3">
        <v>0</v>
      </c>
      <c r="AJ27" s="3">
        <v>0</v>
      </c>
      <c r="AK27" s="3">
        <v>0</v>
      </c>
      <c r="AL27" s="3">
        <v>21761</v>
      </c>
      <c r="AM27" s="3">
        <v>0</v>
      </c>
      <c r="AN27" s="3">
        <v>740743</v>
      </c>
      <c r="AO27" s="3">
        <v>0</v>
      </c>
      <c r="AP27" s="3">
        <v>46920</v>
      </c>
      <c r="AQ27" s="402">
        <v>67438</v>
      </c>
      <c r="AR27" s="101">
        <v>0</v>
      </c>
      <c r="AS27" s="326">
        <f>DG27*$BL33</f>
        <v>91990.254826942648</v>
      </c>
      <c r="AT27" s="326">
        <f>DH27*$BM33</f>
        <v>375614.07476561895</v>
      </c>
      <c r="AU27" s="79">
        <f t="shared" si="47"/>
        <v>1344466.3295925616</v>
      </c>
      <c r="AW27" s="717"/>
      <c r="AX27" s="214" t="s">
        <v>58</v>
      </c>
      <c r="AY27" s="3">
        <v>0</v>
      </c>
      <c r="AZ27" s="3">
        <v>0</v>
      </c>
      <c r="BA27" s="3">
        <v>0</v>
      </c>
      <c r="BB27" s="3">
        <v>0</v>
      </c>
      <c r="BC27" s="3">
        <v>33416</v>
      </c>
      <c r="BD27" s="3">
        <v>0</v>
      </c>
      <c r="BE27" s="3">
        <v>26807</v>
      </c>
      <c r="BF27" s="3">
        <v>0</v>
      </c>
      <c r="BG27" s="402">
        <v>0</v>
      </c>
      <c r="BH27" s="101">
        <v>0</v>
      </c>
      <c r="BI27" s="326">
        <f>DW27*$BL33</f>
        <v>13543.161711611758</v>
      </c>
      <c r="BJ27" s="326">
        <f>DX27*$BM33</f>
        <v>55299.3593210299</v>
      </c>
      <c r="BK27" s="79">
        <f t="shared" si="48"/>
        <v>129065.52103264166</v>
      </c>
      <c r="BO27" s="744"/>
      <c r="BP27" s="3" t="s">
        <v>58</v>
      </c>
      <c r="BQ27" s="503"/>
      <c r="BR27" s="479"/>
      <c r="BS27" s="479"/>
      <c r="BT27" s="479"/>
      <c r="BU27" s="479"/>
      <c r="BV27" s="479"/>
      <c r="BW27" s="479"/>
      <c r="BX27" s="479"/>
      <c r="BY27" s="479"/>
      <c r="BZ27" s="479"/>
      <c r="CA27" s="479">
        <v>6.8070334626048256E-3</v>
      </c>
      <c r="CB27" s="504">
        <v>6.8070334626048256E-3</v>
      </c>
      <c r="CC27" s="505"/>
      <c r="CE27" s="744"/>
      <c r="CF27" s="3" t="s">
        <v>58</v>
      </c>
      <c r="CG27" s="503"/>
      <c r="CH27" s="479"/>
      <c r="CI27" s="479"/>
      <c r="CJ27" s="479"/>
      <c r="CK27" s="479"/>
      <c r="CL27" s="479"/>
      <c r="CM27" s="479"/>
      <c r="CN27" s="479"/>
      <c r="CO27" s="479"/>
      <c r="CP27" s="479"/>
      <c r="CQ27" s="479">
        <v>5.8218981847615786E-2</v>
      </c>
      <c r="CR27" s="504">
        <v>5.8218981847615786E-2</v>
      </c>
      <c r="CS27" s="505"/>
      <c r="CU27" s="744"/>
      <c r="CV27" s="3" t="s">
        <v>58</v>
      </c>
      <c r="CW27" s="503"/>
      <c r="CX27" s="479"/>
      <c r="CY27" s="479"/>
      <c r="CZ27" s="479"/>
      <c r="DA27" s="479"/>
      <c r="DB27" s="479"/>
      <c r="DC27" s="479"/>
      <c r="DD27" s="479"/>
      <c r="DE27" s="479"/>
      <c r="DF27" s="479"/>
      <c r="DG27" s="479">
        <v>1.0105720521660175E-2</v>
      </c>
      <c r="DH27" s="504">
        <v>1.0105720521660175E-2</v>
      </c>
      <c r="DI27" s="505"/>
      <c r="DK27" s="744"/>
      <c r="DL27" s="3" t="s">
        <v>58</v>
      </c>
      <c r="DM27" s="503"/>
      <c r="DN27" s="479"/>
      <c r="DO27" s="479"/>
      <c r="DP27" s="479"/>
      <c r="DQ27" s="479"/>
      <c r="DR27" s="479"/>
      <c r="DS27" s="479"/>
      <c r="DT27" s="479"/>
      <c r="DU27" s="479"/>
      <c r="DV27" s="479"/>
      <c r="DW27" s="479">
        <v>1.4878033275880428E-3</v>
      </c>
      <c r="DX27" s="504">
        <v>1.4878033275880428E-3</v>
      </c>
      <c r="DY27" s="505"/>
    </row>
    <row r="28" spans="1:129" x14ac:dyDescent="0.35">
      <c r="A28" s="717"/>
      <c r="B28" s="214" t="s">
        <v>57</v>
      </c>
      <c r="C28" s="3">
        <v>0</v>
      </c>
      <c r="D28" s="3">
        <v>0</v>
      </c>
      <c r="E28" s="3">
        <v>0</v>
      </c>
      <c r="F28" s="3">
        <v>20971</v>
      </c>
      <c r="G28" s="3">
        <v>0</v>
      </c>
      <c r="H28" s="3">
        <v>720000</v>
      </c>
      <c r="I28" s="3">
        <v>0</v>
      </c>
      <c r="J28" s="3">
        <v>0</v>
      </c>
      <c r="K28" s="402">
        <v>0</v>
      </c>
      <c r="L28" s="101">
        <v>-720000</v>
      </c>
      <c r="M28" s="326">
        <f>CA28*$BL33</f>
        <v>0</v>
      </c>
      <c r="N28" s="326">
        <f>CB28*$BM33</f>
        <v>0</v>
      </c>
      <c r="O28" s="79">
        <f t="shared" si="45"/>
        <v>20971</v>
      </c>
      <c r="Q28" s="717"/>
      <c r="R28" s="214" t="s">
        <v>57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402">
        <v>0</v>
      </c>
      <c r="AB28" s="101">
        <v>720000</v>
      </c>
      <c r="AC28" s="326">
        <f>CQ28*$BL33</f>
        <v>106863.41513289291</v>
      </c>
      <c r="AD28" s="326">
        <f>CR28*$BM33</f>
        <v>436344.07663016446</v>
      </c>
      <c r="AE28" s="79">
        <f t="shared" si="46"/>
        <v>1263207.4917630574</v>
      </c>
      <c r="AG28" s="717"/>
      <c r="AH28" s="214" t="s">
        <v>57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402">
        <v>0</v>
      </c>
      <c r="AR28" s="101">
        <v>0</v>
      </c>
      <c r="AS28" s="326">
        <f>DG28*$BL33</f>
        <v>29356.970865671465</v>
      </c>
      <c r="AT28" s="326">
        <f>DH28*$BM33</f>
        <v>119870.21310436461</v>
      </c>
      <c r="AU28" s="79">
        <f t="shared" si="47"/>
        <v>149227.18397003607</v>
      </c>
      <c r="AW28" s="717"/>
      <c r="AX28" s="214" t="s">
        <v>57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402">
        <v>0</v>
      </c>
      <c r="BH28" s="101">
        <v>0</v>
      </c>
      <c r="BI28" s="326">
        <f>DW28*$BL33</f>
        <v>14745.446876260472</v>
      </c>
      <c r="BJ28" s="326">
        <f>DX28*$BM33</f>
        <v>60208.523129452042</v>
      </c>
      <c r="BK28" s="79">
        <f t="shared" si="48"/>
        <v>74953.970005712516</v>
      </c>
      <c r="BO28" s="744"/>
      <c r="BP28" s="3" t="s">
        <v>57</v>
      </c>
      <c r="BQ28" s="503"/>
      <c r="BR28" s="479"/>
      <c r="BS28" s="479"/>
      <c r="BT28" s="479"/>
      <c r="BU28" s="479"/>
      <c r="BV28" s="479"/>
      <c r="BW28" s="479"/>
      <c r="BX28" s="479"/>
      <c r="BY28" s="479"/>
      <c r="BZ28" s="479"/>
      <c r="CA28" s="479">
        <v>0</v>
      </c>
      <c r="CB28" s="504">
        <v>0</v>
      </c>
      <c r="CC28" s="505"/>
      <c r="CE28" s="744"/>
      <c r="CF28" s="3" t="s">
        <v>57</v>
      </c>
      <c r="CG28" s="503"/>
      <c r="CH28" s="479"/>
      <c r="CI28" s="479"/>
      <c r="CJ28" s="479"/>
      <c r="CK28" s="479"/>
      <c r="CL28" s="479"/>
      <c r="CM28" s="479"/>
      <c r="CN28" s="479"/>
      <c r="CO28" s="479"/>
      <c r="CP28" s="479"/>
      <c r="CQ28" s="479">
        <v>1.1739632739954861E-2</v>
      </c>
      <c r="CR28" s="504">
        <v>1.1739632739954861E-2</v>
      </c>
      <c r="CS28" s="505"/>
      <c r="CU28" s="744"/>
      <c r="CV28" s="3" t="s">
        <v>57</v>
      </c>
      <c r="CW28" s="503"/>
      <c r="CX28" s="479"/>
      <c r="CY28" s="479"/>
      <c r="CZ28" s="479"/>
      <c r="DA28" s="479"/>
      <c r="DB28" s="479"/>
      <c r="DC28" s="479"/>
      <c r="DD28" s="479"/>
      <c r="DE28" s="479"/>
      <c r="DF28" s="479"/>
      <c r="DG28" s="479">
        <v>3.2250518654298216E-3</v>
      </c>
      <c r="DH28" s="504">
        <v>3.2250518654298216E-3</v>
      </c>
      <c r="DI28" s="505"/>
      <c r="DK28" s="744"/>
      <c r="DL28" s="3" t="s">
        <v>57</v>
      </c>
      <c r="DM28" s="503"/>
      <c r="DN28" s="479"/>
      <c r="DO28" s="479"/>
      <c r="DP28" s="479"/>
      <c r="DQ28" s="479"/>
      <c r="DR28" s="479"/>
      <c r="DS28" s="479"/>
      <c r="DT28" s="479"/>
      <c r="DU28" s="479"/>
      <c r="DV28" s="479"/>
      <c r="DW28" s="479">
        <v>1.6198820774962293E-3</v>
      </c>
      <c r="DX28" s="504">
        <v>1.6198820774962293E-3</v>
      </c>
      <c r="DY28" s="505"/>
    </row>
    <row r="29" spans="1:129" x14ac:dyDescent="0.35">
      <c r="A29" s="717"/>
      <c r="B29" s="214" t="s">
        <v>56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402">
        <v>0</v>
      </c>
      <c r="L29" s="101">
        <v>0</v>
      </c>
      <c r="M29" s="326">
        <f>CA29*$BL33</f>
        <v>0</v>
      </c>
      <c r="N29" s="326">
        <f>CB29*$BM33</f>
        <v>0</v>
      </c>
      <c r="O29" s="79">
        <f t="shared" si="45"/>
        <v>0</v>
      </c>
      <c r="Q29" s="717"/>
      <c r="R29" s="214" t="s">
        <v>56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113148</v>
      </c>
      <c r="Z29" s="3">
        <v>0</v>
      </c>
      <c r="AA29" s="402">
        <v>0</v>
      </c>
      <c r="AB29" s="101">
        <v>0</v>
      </c>
      <c r="AC29" s="326">
        <f>CQ29*$BL33</f>
        <v>148568.81458801895</v>
      </c>
      <c r="AD29" s="326">
        <f>CR29*$BM33</f>
        <v>606635.3217032199</v>
      </c>
      <c r="AE29" s="79">
        <f t="shared" si="46"/>
        <v>868352.13629123883</v>
      </c>
      <c r="AG29" s="717"/>
      <c r="AH29" s="214" t="s">
        <v>56</v>
      </c>
      <c r="AI29" s="3">
        <v>0</v>
      </c>
      <c r="AJ29" s="3">
        <v>0</v>
      </c>
      <c r="AK29" s="3">
        <v>0</v>
      </c>
      <c r="AL29" s="3">
        <v>57804</v>
      </c>
      <c r="AM29" s="3">
        <v>0</v>
      </c>
      <c r="AN29" s="3">
        <v>75684</v>
      </c>
      <c r="AO29" s="3">
        <v>0</v>
      </c>
      <c r="AP29" s="3">
        <v>0</v>
      </c>
      <c r="AQ29" s="402">
        <v>0</v>
      </c>
      <c r="AR29" s="101">
        <v>0</v>
      </c>
      <c r="AS29" s="326">
        <f>DG29*$BL33</f>
        <v>214252.28460002859</v>
      </c>
      <c r="AT29" s="326">
        <f>DH29*$BM33</f>
        <v>874833.68534912984</v>
      </c>
      <c r="AU29" s="79">
        <f t="shared" si="47"/>
        <v>1222573.9699491584</v>
      </c>
      <c r="AW29" s="717"/>
      <c r="AX29" s="214" t="s">
        <v>56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136288</v>
      </c>
      <c r="BF29" s="3">
        <v>0</v>
      </c>
      <c r="BG29" s="402">
        <v>0</v>
      </c>
      <c r="BH29" s="101">
        <v>0</v>
      </c>
      <c r="BI29" s="326">
        <f>DW29*$BL33</f>
        <v>0</v>
      </c>
      <c r="BJ29" s="326">
        <f>DX29*$BM33</f>
        <v>0</v>
      </c>
      <c r="BK29" s="79">
        <f t="shared" si="48"/>
        <v>136288</v>
      </c>
      <c r="BO29" s="744"/>
      <c r="BP29" s="3" t="s">
        <v>56</v>
      </c>
      <c r="BQ29" s="503"/>
      <c r="BR29" s="479"/>
      <c r="BS29" s="479"/>
      <c r="BT29" s="479"/>
      <c r="BU29" s="479"/>
      <c r="BV29" s="479"/>
      <c r="BW29" s="479"/>
      <c r="BX29" s="479"/>
      <c r="BY29" s="479"/>
      <c r="BZ29" s="479"/>
      <c r="CA29" s="479">
        <v>0</v>
      </c>
      <c r="CB29" s="504">
        <v>0</v>
      </c>
      <c r="CC29" s="505"/>
      <c r="CE29" s="744"/>
      <c r="CF29" s="3" t="s">
        <v>56</v>
      </c>
      <c r="CG29" s="503"/>
      <c r="CH29" s="479"/>
      <c r="CI29" s="479"/>
      <c r="CJ29" s="479"/>
      <c r="CK29" s="479"/>
      <c r="CL29" s="479"/>
      <c r="CM29" s="479"/>
      <c r="CN29" s="479"/>
      <c r="CO29" s="479"/>
      <c r="CP29" s="479"/>
      <c r="CQ29" s="479">
        <v>1.6321238823453411E-2</v>
      </c>
      <c r="CR29" s="504">
        <v>1.6321238823453411E-2</v>
      </c>
      <c r="CS29" s="505"/>
      <c r="CU29" s="744"/>
      <c r="CV29" s="3" t="s">
        <v>56</v>
      </c>
      <c r="CW29" s="503"/>
      <c r="CX29" s="479"/>
      <c r="CY29" s="479"/>
      <c r="CZ29" s="479"/>
      <c r="DA29" s="479"/>
      <c r="DB29" s="479"/>
      <c r="DC29" s="479"/>
      <c r="DD29" s="479"/>
      <c r="DE29" s="479"/>
      <c r="DF29" s="479"/>
      <c r="DG29" s="479">
        <v>2.3536990014522023E-2</v>
      </c>
      <c r="DH29" s="504">
        <v>2.3536990014522023E-2</v>
      </c>
      <c r="DI29" s="505"/>
      <c r="DK29" s="744"/>
      <c r="DL29" s="3" t="s">
        <v>56</v>
      </c>
      <c r="DM29" s="503"/>
      <c r="DN29" s="479"/>
      <c r="DO29" s="479"/>
      <c r="DP29" s="479"/>
      <c r="DQ29" s="479"/>
      <c r="DR29" s="479"/>
      <c r="DS29" s="479"/>
      <c r="DT29" s="479"/>
      <c r="DU29" s="479"/>
      <c r="DV29" s="479"/>
      <c r="DW29" s="479">
        <v>0</v>
      </c>
      <c r="DX29" s="504">
        <v>0</v>
      </c>
      <c r="DY29" s="505"/>
    </row>
    <row r="30" spans="1:129" x14ac:dyDescent="0.35">
      <c r="A30" s="717"/>
      <c r="B30" s="214" t="s">
        <v>55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402">
        <v>0</v>
      </c>
      <c r="L30" s="101">
        <v>0</v>
      </c>
      <c r="M30" s="326">
        <f>CA30*$BL33</f>
        <v>0</v>
      </c>
      <c r="N30" s="326">
        <f>CB30*$BM33</f>
        <v>0</v>
      </c>
      <c r="O30" s="79">
        <f t="shared" si="45"/>
        <v>0</v>
      </c>
      <c r="Q30" s="717"/>
      <c r="R30" s="214" t="s">
        <v>55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402">
        <v>0</v>
      </c>
      <c r="AB30" s="101">
        <v>0</v>
      </c>
      <c r="AC30" s="326">
        <f>CQ30*$BL33</f>
        <v>0</v>
      </c>
      <c r="AD30" s="326">
        <f>CR30*$BM33</f>
        <v>0</v>
      </c>
      <c r="AE30" s="79">
        <f t="shared" si="46"/>
        <v>0</v>
      </c>
      <c r="AG30" s="717"/>
      <c r="AH30" s="214" t="s">
        <v>55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402">
        <v>0</v>
      </c>
      <c r="AR30" s="101">
        <v>0</v>
      </c>
      <c r="AS30" s="326">
        <f>DG30*$BL33</f>
        <v>373929.48240039585</v>
      </c>
      <c r="AT30" s="326">
        <f>DH30*$BM33</f>
        <v>1526826.6929322032</v>
      </c>
      <c r="AU30" s="79">
        <f t="shared" si="47"/>
        <v>1900756.1753325991</v>
      </c>
      <c r="AW30" s="717"/>
      <c r="AX30" s="214" t="s">
        <v>55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402">
        <v>0</v>
      </c>
      <c r="BH30" s="101">
        <v>0</v>
      </c>
      <c r="BI30" s="326">
        <f>DW30*$BL33</f>
        <v>0</v>
      </c>
      <c r="BJ30" s="326">
        <f>DX30*$BM33</f>
        <v>0</v>
      </c>
      <c r="BK30" s="79">
        <f t="shared" si="48"/>
        <v>0</v>
      </c>
      <c r="BO30" s="744"/>
      <c r="BP30" s="3" t="s">
        <v>55</v>
      </c>
      <c r="BQ30" s="503"/>
      <c r="BR30" s="479"/>
      <c r="BS30" s="479"/>
      <c r="BT30" s="479"/>
      <c r="BU30" s="479"/>
      <c r="BV30" s="479"/>
      <c r="BW30" s="479"/>
      <c r="BX30" s="479"/>
      <c r="BY30" s="479"/>
      <c r="BZ30" s="479"/>
      <c r="CA30" s="479">
        <v>0</v>
      </c>
      <c r="CB30" s="504">
        <v>0</v>
      </c>
      <c r="CC30" s="505"/>
      <c r="CE30" s="744"/>
      <c r="CF30" s="3" t="s">
        <v>55</v>
      </c>
      <c r="CG30" s="503"/>
      <c r="CH30" s="479"/>
      <c r="CI30" s="479"/>
      <c r="CJ30" s="479"/>
      <c r="CK30" s="479"/>
      <c r="CL30" s="479"/>
      <c r="CM30" s="479"/>
      <c r="CN30" s="479"/>
      <c r="CO30" s="479"/>
      <c r="CP30" s="479"/>
      <c r="CQ30" s="479">
        <v>0</v>
      </c>
      <c r="CR30" s="504">
        <v>0</v>
      </c>
      <c r="CS30" s="505"/>
      <c r="CU30" s="744"/>
      <c r="CV30" s="3" t="s">
        <v>55</v>
      </c>
      <c r="CW30" s="503"/>
      <c r="CX30" s="479"/>
      <c r="CY30" s="479"/>
      <c r="CZ30" s="479"/>
      <c r="DA30" s="479"/>
      <c r="DB30" s="479"/>
      <c r="DC30" s="479"/>
      <c r="DD30" s="479"/>
      <c r="DE30" s="479"/>
      <c r="DF30" s="479"/>
      <c r="DG30" s="479">
        <v>4.1078556104191623E-2</v>
      </c>
      <c r="DH30" s="504">
        <v>4.1078556104191623E-2</v>
      </c>
      <c r="DI30" s="505"/>
      <c r="DK30" s="744"/>
      <c r="DL30" s="3" t="s">
        <v>55</v>
      </c>
      <c r="DM30" s="503"/>
      <c r="DN30" s="479"/>
      <c r="DO30" s="479"/>
      <c r="DP30" s="479"/>
      <c r="DQ30" s="479"/>
      <c r="DR30" s="479"/>
      <c r="DS30" s="479"/>
      <c r="DT30" s="479"/>
      <c r="DU30" s="479"/>
      <c r="DV30" s="479"/>
      <c r="DW30" s="479">
        <v>0</v>
      </c>
      <c r="DX30" s="504">
        <v>0</v>
      </c>
      <c r="DY30" s="505"/>
    </row>
    <row r="31" spans="1:129" ht="16.5" customHeight="1" x14ac:dyDescent="0.35">
      <c r="A31" s="717"/>
      <c r="B31" s="214" t="s">
        <v>54</v>
      </c>
      <c r="C31" s="3">
        <v>0</v>
      </c>
      <c r="D31" s="3">
        <v>5778</v>
      </c>
      <c r="E31" s="3">
        <v>0</v>
      </c>
      <c r="F31" s="3">
        <v>5831</v>
      </c>
      <c r="G31" s="3">
        <v>11598</v>
      </c>
      <c r="H31" s="3">
        <v>0</v>
      </c>
      <c r="I31" s="3">
        <v>5778</v>
      </c>
      <c r="J31" s="3">
        <v>0</v>
      </c>
      <c r="K31" s="402">
        <v>0</v>
      </c>
      <c r="L31" s="101">
        <v>0</v>
      </c>
      <c r="M31" s="326">
        <f>CA31*$BL33</f>
        <v>7261.8762366714873</v>
      </c>
      <c r="N31" s="326">
        <f>CB31*$BM33</f>
        <v>29651.650914884754</v>
      </c>
      <c r="O31" s="79">
        <f t="shared" si="45"/>
        <v>65898.527151556249</v>
      </c>
      <c r="Q31" s="717"/>
      <c r="R31" s="214" t="s">
        <v>54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1936854</v>
      </c>
      <c r="AA31" s="402">
        <v>424856</v>
      </c>
      <c r="AB31" s="101">
        <v>317872</v>
      </c>
      <c r="AC31" s="326">
        <f>CQ31*$BL33</f>
        <v>206625.89644576682</v>
      </c>
      <c r="AD31" s="326">
        <f>CR31*$BM33</f>
        <v>843693.66148730309</v>
      </c>
      <c r="AE31" s="79">
        <f t="shared" si="46"/>
        <v>3729901.5579330702</v>
      </c>
      <c r="AG31" s="717"/>
      <c r="AH31" s="214" t="s">
        <v>54</v>
      </c>
      <c r="AI31" s="3">
        <v>0</v>
      </c>
      <c r="AJ31" s="3">
        <v>109535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402">
        <v>0</v>
      </c>
      <c r="AR31" s="101">
        <v>0</v>
      </c>
      <c r="AS31" s="326">
        <f>DG31*$BL33</f>
        <v>0</v>
      </c>
      <c r="AT31" s="326">
        <f>DH31*$BM33</f>
        <v>0</v>
      </c>
      <c r="AU31" s="79">
        <f t="shared" si="47"/>
        <v>109535</v>
      </c>
      <c r="AW31" s="717"/>
      <c r="AX31" s="214" t="s">
        <v>54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402">
        <v>0</v>
      </c>
      <c r="BH31" s="101">
        <v>0</v>
      </c>
      <c r="BI31" s="326">
        <f>DW31*$BL33</f>
        <v>0</v>
      </c>
      <c r="BJ31" s="326">
        <f>DX31*$BM33</f>
        <v>0</v>
      </c>
      <c r="BK31" s="79">
        <f t="shared" si="48"/>
        <v>0</v>
      </c>
      <c r="BO31" s="744"/>
      <c r="BP31" s="3" t="s">
        <v>54</v>
      </c>
      <c r="BQ31" s="503"/>
      <c r="BR31" s="479"/>
      <c r="BS31" s="479"/>
      <c r="BT31" s="479"/>
      <c r="BU31" s="479"/>
      <c r="BV31" s="479"/>
      <c r="BW31" s="479"/>
      <c r="BX31" s="479"/>
      <c r="BY31" s="479"/>
      <c r="BZ31" s="479"/>
      <c r="CA31" s="479">
        <v>7.9776376148480408E-4</v>
      </c>
      <c r="CB31" s="504">
        <v>7.9776376148480408E-4</v>
      </c>
      <c r="CC31" s="505"/>
      <c r="CE31" s="744"/>
      <c r="CF31" s="3" t="s">
        <v>54</v>
      </c>
      <c r="CG31" s="503"/>
      <c r="CH31" s="479"/>
      <c r="CI31" s="479"/>
      <c r="CJ31" s="479"/>
      <c r="CK31" s="479"/>
      <c r="CL31" s="479"/>
      <c r="CM31" s="479"/>
      <c r="CN31" s="479"/>
      <c r="CO31" s="479"/>
      <c r="CP31" s="479"/>
      <c r="CQ31" s="479">
        <v>2.2699182276934404E-2</v>
      </c>
      <c r="CR31" s="504">
        <v>2.2699182276934404E-2</v>
      </c>
      <c r="CS31" s="505"/>
      <c r="CU31" s="744"/>
      <c r="CV31" s="3" t="s">
        <v>54</v>
      </c>
      <c r="CW31" s="503"/>
      <c r="CX31" s="479"/>
      <c r="CY31" s="479"/>
      <c r="CZ31" s="479"/>
      <c r="DA31" s="479"/>
      <c r="DB31" s="479"/>
      <c r="DC31" s="479"/>
      <c r="DD31" s="479"/>
      <c r="DE31" s="479"/>
      <c r="DF31" s="479"/>
      <c r="DG31" s="479">
        <v>0</v>
      </c>
      <c r="DH31" s="504">
        <v>0</v>
      </c>
      <c r="DI31" s="505"/>
      <c r="DK31" s="744"/>
      <c r="DL31" s="3" t="s">
        <v>54</v>
      </c>
      <c r="DM31" s="503"/>
      <c r="DN31" s="479"/>
      <c r="DO31" s="479"/>
      <c r="DP31" s="479"/>
      <c r="DQ31" s="479"/>
      <c r="DR31" s="479"/>
      <c r="DS31" s="479"/>
      <c r="DT31" s="479"/>
      <c r="DU31" s="479"/>
      <c r="DV31" s="479"/>
      <c r="DW31" s="479">
        <v>0</v>
      </c>
      <c r="DX31" s="504">
        <v>0</v>
      </c>
      <c r="DY31" s="505"/>
    </row>
    <row r="32" spans="1:129" ht="15" thickBot="1" x14ac:dyDescent="0.4">
      <c r="A32" s="718"/>
      <c r="B32" s="214" t="s">
        <v>53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402">
        <v>0</v>
      </c>
      <c r="L32" s="101">
        <v>0</v>
      </c>
      <c r="M32" s="326">
        <f>CA32*$BL33</f>
        <v>2742.2305402512566</v>
      </c>
      <c r="N32" s="326">
        <f>CB32*$BM33</f>
        <v>11197.059831046588</v>
      </c>
      <c r="O32" s="79">
        <f t="shared" si="45"/>
        <v>13939.290371297844</v>
      </c>
      <c r="Q32" s="718"/>
      <c r="R32" s="214" t="s">
        <v>53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402">
        <v>0</v>
      </c>
      <c r="AB32" s="101">
        <v>0</v>
      </c>
      <c r="AC32" s="326">
        <f>CQ32*$BL33</f>
        <v>44319.916565687483</v>
      </c>
      <c r="AD32" s="326">
        <f>CR32*$BM33</f>
        <v>180966.82616900856</v>
      </c>
      <c r="AE32" s="79">
        <f t="shared" si="46"/>
        <v>225286.74273469605</v>
      </c>
      <c r="AG32" s="718"/>
      <c r="AH32" s="214" t="s">
        <v>53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402">
        <v>0</v>
      </c>
      <c r="AR32" s="101">
        <v>0</v>
      </c>
      <c r="AS32" s="326">
        <f>DG32*$BL33</f>
        <v>0</v>
      </c>
      <c r="AT32" s="326">
        <f>DH32*$BM33</f>
        <v>0</v>
      </c>
      <c r="AU32" s="79">
        <f t="shared" si="47"/>
        <v>0</v>
      </c>
      <c r="AW32" s="718"/>
      <c r="AX32" s="214" t="s">
        <v>53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402">
        <v>0</v>
      </c>
      <c r="BH32" s="101">
        <v>0</v>
      </c>
      <c r="BI32" s="326">
        <f>DW32*$BL33</f>
        <v>0</v>
      </c>
      <c r="BJ32" s="326">
        <f>DX32*$BM33</f>
        <v>0</v>
      </c>
      <c r="BK32" s="79">
        <f t="shared" si="48"/>
        <v>0</v>
      </c>
      <c r="BO32" s="745"/>
      <c r="BP32" s="3" t="s">
        <v>53</v>
      </c>
      <c r="BQ32" s="506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>
        <v>3.0125164342542811E-4</v>
      </c>
      <c r="CB32" s="507">
        <v>3.0125164342542811E-4</v>
      </c>
      <c r="CC32" s="505"/>
      <c r="CE32" s="745"/>
      <c r="CF32" s="3" t="s">
        <v>53</v>
      </c>
      <c r="CG32" s="506"/>
      <c r="CH32" s="483"/>
      <c r="CI32" s="483"/>
      <c r="CJ32" s="483"/>
      <c r="CK32" s="483"/>
      <c r="CL32" s="483"/>
      <c r="CM32" s="483"/>
      <c r="CN32" s="483"/>
      <c r="CO32" s="483"/>
      <c r="CP32" s="483"/>
      <c r="CQ32" s="483">
        <v>4.8688275861255214E-3</v>
      </c>
      <c r="CR32" s="507">
        <v>4.8688275861255214E-3</v>
      </c>
      <c r="CS32" s="505"/>
      <c r="CU32" s="745"/>
      <c r="CV32" s="3" t="s">
        <v>53</v>
      </c>
      <c r="CW32" s="506"/>
      <c r="CX32" s="483"/>
      <c r="CY32" s="483"/>
      <c r="CZ32" s="483"/>
      <c r="DA32" s="483"/>
      <c r="DB32" s="483"/>
      <c r="DC32" s="483"/>
      <c r="DD32" s="483"/>
      <c r="DE32" s="483"/>
      <c r="DF32" s="483"/>
      <c r="DG32" s="483">
        <v>0</v>
      </c>
      <c r="DH32" s="507">
        <v>0</v>
      </c>
      <c r="DI32" s="505"/>
      <c r="DK32" s="745"/>
      <c r="DL32" s="3" t="s">
        <v>53</v>
      </c>
      <c r="DM32" s="506"/>
      <c r="DN32" s="483"/>
      <c r="DO32" s="483"/>
      <c r="DP32" s="483"/>
      <c r="DQ32" s="483"/>
      <c r="DR32" s="483"/>
      <c r="DS32" s="483"/>
      <c r="DT32" s="483"/>
      <c r="DU32" s="483"/>
      <c r="DV32" s="483"/>
      <c r="DW32" s="483">
        <v>0</v>
      </c>
      <c r="DX32" s="507">
        <v>0</v>
      </c>
      <c r="DY32" s="505"/>
    </row>
    <row r="33" spans="1:129" ht="21.5" thickBot="1" x14ac:dyDescent="0.4">
      <c r="B33" s="215" t="s">
        <v>43</v>
      </c>
      <c r="C33" s="207">
        <f>SUM(C20:C32)</f>
        <v>0</v>
      </c>
      <c r="D33" s="207">
        <f t="shared" ref="D33" si="49">SUM(D20:D32)</f>
        <v>5808</v>
      </c>
      <c r="E33" s="207">
        <f t="shared" ref="E33" si="50">SUM(E20:E32)</f>
        <v>20066</v>
      </c>
      <c r="F33" s="207">
        <f t="shared" ref="F33" si="51">SUM(F20:F32)</f>
        <v>8451787</v>
      </c>
      <c r="G33" s="207">
        <f t="shared" ref="G33" si="52">SUM(G20:G32)</f>
        <v>173920</v>
      </c>
      <c r="H33" s="207">
        <f t="shared" ref="H33" si="53">SUM(H20:H32)</f>
        <v>927954</v>
      </c>
      <c r="I33" s="207">
        <f t="shared" ref="I33" si="54">SUM(I20:I32)</f>
        <v>1250074</v>
      </c>
      <c r="J33" s="207">
        <f t="shared" ref="J33" si="55">SUM(J20:J32)</f>
        <v>315011</v>
      </c>
      <c r="K33" s="403">
        <f t="shared" ref="K33" si="56">SUM(K20:K32)</f>
        <v>1007016</v>
      </c>
      <c r="L33" s="542">
        <f t="shared" ref="L33" si="57">SUM(L20:L32)</f>
        <v>-9353490</v>
      </c>
      <c r="M33" s="417">
        <f t="shared" ref="M33" si="58">SUM(M20:M32)</f>
        <v>351330.41480246221</v>
      </c>
      <c r="N33" s="417">
        <f t="shared" ref="N33" si="59">SUM(N20:N32)</f>
        <v>1434550.3112401138</v>
      </c>
      <c r="O33" s="82">
        <f t="shared" si="45"/>
        <v>4584026.7260425761</v>
      </c>
      <c r="Q33" s="83"/>
      <c r="R33" s="215" t="s">
        <v>43</v>
      </c>
      <c r="S33" s="207">
        <f>SUM(S20:S32)</f>
        <v>0</v>
      </c>
      <c r="T33" s="207">
        <f t="shared" ref="T33" si="60">SUM(T20:T32)</f>
        <v>417155</v>
      </c>
      <c r="U33" s="207">
        <f t="shared" ref="U33" si="61">SUM(U20:U32)</f>
        <v>124003</v>
      </c>
      <c r="V33" s="207">
        <f t="shared" ref="V33" si="62">SUM(V20:V32)</f>
        <v>493934</v>
      </c>
      <c r="W33" s="207">
        <f t="shared" ref="W33" si="63">SUM(W20:W32)</f>
        <v>1362812</v>
      </c>
      <c r="X33" s="207">
        <f t="shared" ref="X33" si="64">SUM(X20:X32)</f>
        <v>1488864</v>
      </c>
      <c r="Y33" s="207">
        <f t="shared" ref="Y33" si="65">SUM(Y20:Y32)</f>
        <v>688718</v>
      </c>
      <c r="Z33" s="207">
        <f t="shared" ref="Z33" si="66">SUM(Z20:Z32)</f>
        <v>2064103</v>
      </c>
      <c r="AA33" s="403">
        <f t="shared" ref="AA33" si="67">SUM(AA20:AA32)</f>
        <v>743972</v>
      </c>
      <c r="AB33" s="542">
        <f t="shared" ref="AB33" si="68">SUM(AB20:AB32)</f>
        <v>10432892</v>
      </c>
      <c r="AC33" s="417">
        <f t="shared" ref="AC33" si="69">SUM(AC20:AC32)</f>
        <v>5069741.3383737961</v>
      </c>
      <c r="AD33" s="417">
        <f t="shared" ref="AD33" si="70">SUM(AD20:AD32)</f>
        <v>20700738.417310607</v>
      </c>
      <c r="AE33" s="82">
        <f t="shared" si="46"/>
        <v>43586932.755684406</v>
      </c>
      <c r="AG33" s="83"/>
      <c r="AH33" s="215" t="s">
        <v>43</v>
      </c>
      <c r="AI33" s="207">
        <f>SUM(AI20:AI32)</f>
        <v>0</v>
      </c>
      <c r="AJ33" s="207">
        <f t="shared" ref="AJ33" si="71">SUM(AJ20:AJ32)</f>
        <v>109535</v>
      </c>
      <c r="AK33" s="207">
        <f t="shared" ref="AK33" si="72">SUM(AK20:AK32)</f>
        <v>0</v>
      </c>
      <c r="AL33" s="207">
        <f t="shared" ref="AL33" si="73">SUM(AL20:AL32)</f>
        <v>79565</v>
      </c>
      <c r="AM33" s="207">
        <f t="shared" ref="AM33" si="74">SUM(AM20:AM32)</f>
        <v>0</v>
      </c>
      <c r="AN33" s="207">
        <f t="shared" ref="AN33" si="75">SUM(AN20:AN32)</f>
        <v>2193056</v>
      </c>
      <c r="AO33" s="207">
        <f t="shared" ref="AO33" si="76">SUM(AO20:AO32)</f>
        <v>352748</v>
      </c>
      <c r="AP33" s="207">
        <f t="shared" ref="AP33" si="77">SUM(AP20:AP32)</f>
        <v>137060</v>
      </c>
      <c r="AQ33" s="403">
        <f t="shared" ref="AQ33" si="78">SUM(AQ20:AQ32)</f>
        <v>124660</v>
      </c>
      <c r="AR33" s="542">
        <f t="shared" ref="AR33" si="79">SUM(AR20:AR32)</f>
        <v>0</v>
      </c>
      <c r="AS33" s="417">
        <f t="shared" ref="AS33" si="80">SUM(AS20:AS32)</f>
        <v>2909769.0786389546</v>
      </c>
      <c r="AT33" s="417">
        <f t="shared" ref="AT33" si="81">SUM(AT20:AT32)</f>
        <v>11881152.218902962</v>
      </c>
      <c r="AU33" s="82">
        <f t="shared" si="47"/>
        <v>17787545.297541916</v>
      </c>
      <c r="AW33" s="83"/>
      <c r="AX33" s="215" t="s">
        <v>43</v>
      </c>
      <c r="AY33" s="207">
        <f>SUM(AY20:AY32)</f>
        <v>0</v>
      </c>
      <c r="AZ33" s="207">
        <f t="shared" ref="AZ33" si="82">SUM(AZ20:AZ32)</f>
        <v>0</v>
      </c>
      <c r="BA33" s="207">
        <f t="shared" ref="BA33" si="83">SUM(BA20:BA32)</f>
        <v>0</v>
      </c>
      <c r="BB33" s="207">
        <f t="shared" ref="BB33" si="84">SUM(BB20:BB32)</f>
        <v>0</v>
      </c>
      <c r="BC33" s="207">
        <f t="shared" ref="BC33" si="85">SUM(BC20:BC32)</f>
        <v>33416</v>
      </c>
      <c r="BD33" s="207">
        <f t="shared" ref="BD33" si="86">SUM(BD20:BD32)</f>
        <v>283712</v>
      </c>
      <c r="BE33" s="207">
        <f t="shared" ref="BE33" si="87">SUM(BE20:BE32)</f>
        <v>574470</v>
      </c>
      <c r="BF33" s="207">
        <f t="shared" ref="BF33" si="88">SUM(BF20:BF32)</f>
        <v>0</v>
      </c>
      <c r="BG33" s="403">
        <f t="shared" ref="BG33" si="89">SUM(BG20:BG32)</f>
        <v>0</v>
      </c>
      <c r="BH33" s="542">
        <f t="shared" ref="BH33" si="90">SUM(BH20:BH32)</f>
        <v>0</v>
      </c>
      <c r="BI33" s="417">
        <f t="shared" ref="BI33" si="91">SUM(BI20:BI32)</f>
        <v>771949.47687921557</v>
      </c>
      <c r="BJ33" s="417">
        <f t="shared" ref="BJ33" si="92">SUM(BJ20:BJ32)</f>
        <v>3152019.6250056084</v>
      </c>
      <c r="BK33" s="82">
        <f t="shared" si="48"/>
        <v>4815567.1018848242</v>
      </c>
      <c r="BL33" s="2">
        <f>'FORECAST OVERVIEW'!M19</f>
        <v>9102790.3086944278</v>
      </c>
      <c r="BM33" s="2">
        <f>'FORECAST OVERVIEW'!N19</f>
        <v>37168460.572459288</v>
      </c>
      <c r="BO33" s="84"/>
      <c r="BP33" s="72" t="s">
        <v>43</v>
      </c>
      <c r="BQ33" s="509">
        <v>0</v>
      </c>
      <c r="BR33" s="487">
        <v>0</v>
      </c>
      <c r="BS33" s="487">
        <v>0</v>
      </c>
      <c r="BT33" s="487">
        <v>0</v>
      </c>
      <c r="BU33" s="487">
        <v>0</v>
      </c>
      <c r="BV33" s="487">
        <v>0</v>
      </c>
      <c r="BW33" s="487">
        <v>0</v>
      </c>
      <c r="BX33" s="487">
        <v>0</v>
      </c>
      <c r="BY33" s="487">
        <v>0</v>
      </c>
      <c r="BZ33" s="487">
        <v>0</v>
      </c>
      <c r="CA33" s="487">
        <v>3.8595903331629315E-2</v>
      </c>
      <c r="CB33" s="487">
        <v>3.8595903331629315E-2</v>
      </c>
      <c r="CC33" s="512"/>
      <c r="CE33" s="83"/>
      <c r="CF33" s="72" t="s">
        <v>43</v>
      </c>
      <c r="CG33" s="509">
        <v>0</v>
      </c>
      <c r="CH33" s="487">
        <v>0</v>
      </c>
      <c r="CI33" s="487">
        <v>0</v>
      </c>
      <c r="CJ33" s="487">
        <v>0</v>
      </c>
      <c r="CK33" s="487">
        <v>0</v>
      </c>
      <c r="CL33" s="487">
        <v>0</v>
      </c>
      <c r="CM33" s="487">
        <v>0</v>
      </c>
      <c r="CN33" s="487">
        <v>0</v>
      </c>
      <c r="CO33" s="487">
        <v>0</v>
      </c>
      <c r="CP33" s="487">
        <v>0</v>
      </c>
      <c r="CQ33" s="487">
        <v>0.55694365864184414</v>
      </c>
      <c r="CR33" s="487">
        <v>0.55694365864184414</v>
      </c>
      <c r="CS33" s="512"/>
      <c r="CU33" s="83"/>
      <c r="CV33" s="72" t="s">
        <v>43</v>
      </c>
      <c r="CW33" s="509">
        <v>0</v>
      </c>
      <c r="CX33" s="487">
        <v>0</v>
      </c>
      <c r="CY33" s="487">
        <v>0</v>
      </c>
      <c r="CZ33" s="487">
        <v>0</v>
      </c>
      <c r="DA33" s="487">
        <v>0</v>
      </c>
      <c r="DB33" s="487">
        <v>0</v>
      </c>
      <c r="DC33" s="487">
        <v>0</v>
      </c>
      <c r="DD33" s="487">
        <v>0</v>
      </c>
      <c r="DE33" s="487">
        <v>0</v>
      </c>
      <c r="DF33" s="487">
        <v>0</v>
      </c>
      <c r="DG33" s="487">
        <v>0.3196568282870057</v>
      </c>
      <c r="DH33" s="487">
        <v>0.3196568282870057</v>
      </c>
      <c r="DI33" s="512"/>
      <c r="DK33" s="83"/>
      <c r="DL33" s="72" t="s">
        <v>43</v>
      </c>
      <c r="DM33" s="509">
        <v>0</v>
      </c>
      <c r="DN33" s="487">
        <v>0</v>
      </c>
      <c r="DO33" s="487">
        <v>0</v>
      </c>
      <c r="DP33" s="487">
        <v>0</v>
      </c>
      <c r="DQ33" s="487">
        <v>0</v>
      </c>
      <c r="DR33" s="487">
        <v>0</v>
      </c>
      <c r="DS33" s="487">
        <v>0</v>
      </c>
      <c r="DT33" s="487">
        <v>0</v>
      </c>
      <c r="DU33" s="487">
        <v>0</v>
      </c>
      <c r="DV33" s="487">
        <v>0</v>
      </c>
      <c r="DW33" s="487">
        <v>8.4803609739520946E-2</v>
      </c>
      <c r="DX33" s="487">
        <v>8.4803609739520946E-2</v>
      </c>
      <c r="DY33" s="512"/>
    </row>
    <row r="34" spans="1:129" ht="21.5" thickBot="1" x14ac:dyDescent="0.55000000000000004">
      <c r="A34" s="85"/>
      <c r="M34" s="418"/>
      <c r="N34" s="418"/>
      <c r="Q34" s="85"/>
      <c r="AC34" s="418"/>
      <c r="AD34" s="418"/>
      <c r="AG34" s="85"/>
      <c r="AS34" s="418"/>
      <c r="AT34" s="418"/>
      <c r="AW34" s="85"/>
      <c r="BI34" s="418"/>
      <c r="BJ34" s="418"/>
      <c r="BL34" s="520">
        <f>SUM(AY20:BJ32)</f>
        <v>4815567.1018848233</v>
      </c>
      <c r="BO34" s="84"/>
      <c r="CE34" s="85"/>
      <c r="CU34" s="85"/>
      <c r="DK34" s="85"/>
    </row>
    <row r="35" spans="1:129" ht="21.5" thickBot="1" x14ac:dyDescent="0.55000000000000004">
      <c r="A35" s="85"/>
      <c r="B35" s="202" t="s">
        <v>36</v>
      </c>
      <c r="C35" s="203">
        <f t="shared" ref="C35:N35" si="93">C$3</f>
        <v>44562</v>
      </c>
      <c r="D35" s="203">
        <f t="shared" si="93"/>
        <v>44593</v>
      </c>
      <c r="E35" s="203">
        <f t="shared" si="93"/>
        <v>44621</v>
      </c>
      <c r="F35" s="203">
        <f t="shared" si="93"/>
        <v>44652</v>
      </c>
      <c r="G35" s="203">
        <f t="shared" si="93"/>
        <v>44682</v>
      </c>
      <c r="H35" s="203">
        <f t="shared" si="93"/>
        <v>44713</v>
      </c>
      <c r="I35" s="203">
        <f t="shared" si="93"/>
        <v>44743</v>
      </c>
      <c r="J35" s="203">
        <f t="shared" si="93"/>
        <v>44774</v>
      </c>
      <c r="K35" s="401">
        <f t="shared" si="93"/>
        <v>44805</v>
      </c>
      <c r="L35" s="536">
        <f t="shared" si="93"/>
        <v>44835</v>
      </c>
      <c r="M35" s="413">
        <f t="shared" si="93"/>
        <v>44866</v>
      </c>
      <c r="N35" s="413">
        <f t="shared" si="93"/>
        <v>44896</v>
      </c>
      <c r="O35" s="204" t="s">
        <v>34</v>
      </c>
      <c r="Q35" s="85"/>
      <c r="R35" s="202" t="s">
        <v>36</v>
      </c>
      <c r="S35" s="203">
        <f t="shared" ref="S35:AD35" si="94">S$3</f>
        <v>44562</v>
      </c>
      <c r="T35" s="203">
        <f t="shared" si="94"/>
        <v>44593</v>
      </c>
      <c r="U35" s="203">
        <f t="shared" si="94"/>
        <v>44621</v>
      </c>
      <c r="V35" s="203">
        <f t="shared" si="94"/>
        <v>44652</v>
      </c>
      <c r="W35" s="203">
        <f t="shared" si="94"/>
        <v>44682</v>
      </c>
      <c r="X35" s="203">
        <f t="shared" si="94"/>
        <v>44713</v>
      </c>
      <c r="Y35" s="203">
        <f t="shared" si="94"/>
        <v>44743</v>
      </c>
      <c r="Z35" s="203">
        <f t="shared" si="94"/>
        <v>44774</v>
      </c>
      <c r="AA35" s="401">
        <f t="shared" si="94"/>
        <v>44805</v>
      </c>
      <c r="AB35" s="536">
        <f t="shared" si="94"/>
        <v>44835</v>
      </c>
      <c r="AC35" s="413">
        <f t="shared" si="94"/>
        <v>44866</v>
      </c>
      <c r="AD35" s="413">
        <f t="shared" si="94"/>
        <v>44896</v>
      </c>
      <c r="AE35" s="204" t="s">
        <v>34</v>
      </c>
      <c r="AG35" s="85"/>
      <c r="AH35" s="202" t="s">
        <v>36</v>
      </c>
      <c r="AI35" s="203">
        <f t="shared" ref="AI35:AT35" si="95">AI$3</f>
        <v>44562</v>
      </c>
      <c r="AJ35" s="203">
        <f t="shared" si="95"/>
        <v>44593</v>
      </c>
      <c r="AK35" s="203">
        <f t="shared" si="95"/>
        <v>44621</v>
      </c>
      <c r="AL35" s="203">
        <f t="shared" si="95"/>
        <v>44652</v>
      </c>
      <c r="AM35" s="203">
        <f t="shared" si="95"/>
        <v>44682</v>
      </c>
      <c r="AN35" s="203">
        <f t="shared" si="95"/>
        <v>44713</v>
      </c>
      <c r="AO35" s="203">
        <f t="shared" si="95"/>
        <v>44743</v>
      </c>
      <c r="AP35" s="203">
        <f t="shared" si="95"/>
        <v>44774</v>
      </c>
      <c r="AQ35" s="401">
        <f t="shared" si="95"/>
        <v>44805</v>
      </c>
      <c r="AR35" s="536">
        <f t="shared" si="95"/>
        <v>44835</v>
      </c>
      <c r="AS35" s="413">
        <f t="shared" si="95"/>
        <v>44866</v>
      </c>
      <c r="AT35" s="413">
        <f t="shared" si="95"/>
        <v>44896</v>
      </c>
      <c r="AU35" s="204" t="s">
        <v>34</v>
      </c>
      <c r="AW35" s="85"/>
      <c r="AX35" s="202" t="s">
        <v>36</v>
      </c>
      <c r="AY35" s="203">
        <f t="shared" ref="AY35:BJ35" si="96">AY$3</f>
        <v>44562</v>
      </c>
      <c r="AZ35" s="203">
        <f t="shared" si="96"/>
        <v>44593</v>
      </c>
      <c r="BA35" s="203">
        <f t="shared" si="96"/>
        <v>44621</v>
      </c>
      <c r="BB35" s="203">
        <f t="shared" si="96"/>
        <v>44652</v>
      </c>
      <c r="BC35" s="203">
        <f t="shared" si="96"/>
        <v>44682</v>
      </c>
      <c r="BD35" s="203">
        <f t="shared" si="96"/>
        <v>44713</v>
      </c>
      <c r="BE35" s="203">
        <f t="shared" si="96"/>
        <v>44743</v>
      </c>
      <c r="BF35" s="203">
        <f t="shared" si="96"/>
        <v>44774</v>
      </c>
      <c r="BG35" s="401">
        <f t="shared" si="96"/>
        <v>44805</v>
      </c>
      <c r="BH35" s="536">
        <f t="shared" si="96"/>
        <v>44835</v>
      </c>
      <c r="BI35" s="413">
        <f t="shared" si="96"/>
        <v>44866</v>
      </c>
      <c r="BJ35" s="413">
        <f t="shared" si="96"/>
        <v>44896</v>
      </c>
      <c r="BK35" s="204" t="s">
        <v>34</v>
      </c>
      <c r="BO35" s="84"/>
      <c r="BP35" s="323" t="s">
        <v>36</v>
      </c>
      <c r="BQ35" s="324" t="s">
        <v>202</v>
      </c>
      <c r="BR35" s="324" t="s">
        <v>203</v>
      </c>
      <c r="BS35" s="324" t="s">
        <v>204</v>
      </c>
      <c r="BT35" s="324" t="s">
        <v>205</v>
      </c>
      <c r="BU35" s="324" t="s">
        <v>44</v>
      </c>
      <c r="BV35" s="324" t="s">
        <v>206</v>
      </c>
      <c r="BW35" s="324" t="s">
        <v>207</v>
      </c>
      <c r="BX35" s="324" t="s">
        <v>208</v>
      </c>
      <c r="BY35" s="324" t="s">
        <v>209</v>
      </c>
      <c r="BZ35" s="324" t="s">
        <v>210</v>
      </c>
      <c r="CA35" s="324" t="s">
        <v>34</v>
      </c>
      <c r="CB35" s="324" t="s">
        <v>34</v>
      </c>
      <c r="CC35" s="325" t="s">
        <v>34</v>
      </c>
      <c r="CE35" s="85"/>
      <c r="CF35" s="323" t="s">
        <v>36</v>
      </c>
      <c r="CG35" s="324" t="s">
        <v>202</v>
      </c>
      <c r="CH35" s="324" t="s">
        <v>203</v>
      </c>
      <c r="CI35" s="324" t="s">
        <v>204</v>
      </c>
      <c r="CJ35" s="324" t="s">
        <v>205</v>
      </c>
      <c r="CK35" s="324" t="s">
        <v>44</v>
      </c>
      <c r="CL35" s="324" t="s">
        <v>206</v>
      </c>
      <c r="CM35" s="324" t="s">
        <v>207</v>
      </c>
      <c r="CN35" s="324" t="s">
        <v>208</v>
      </c>
      <c r="CO35" s="324" t="s">
        <v>209</v>
      </c>
      <c r="CP35" s="324" t="s">
        <v>210</v>
      </c>
      <c r="CQ35" s="324" t="s">
        <v>34</v>
      </c>
      <c r="CR35" s="324" t="s">
        <v>34</v>
      </c>
      <c r="CS35" s="325" t="s">
        <v>34</v>
      </c>
      <c r="CU35" s="85"/>
      <c r="CV35" s="323" t="s">
        <v>36</v>
      </c>
      <c r="CW35" s="324" t="s">
        <v>202</v>
      </c>
      <c r="CX35" s="324" t="s">
        <v>203</v>
      </c>
      <c r="CY35" s="324" t="s">
        <v>204</v>
      </c>
      <c r="CZ35" s="324" t="s">
        <v>205</v>
      </c>
      <c r="DA35" s="324" t="s">
        <v>44</v>
      </c>
      <c r="DB35" s="324" t="s">
        <v>206</v>
      </c>
      <c r="DC35" s="324" t="s">
        <v>207</v>
      </c>
      <c r="DD35" s="324" t="s">
        <v>208</v>
      </c>
      <c r="DE35" s="324" t="s">
        <v>209</v>
      </c>
      <c r="DF35" s="324" t="s">
        <v>210</v>
      </c>
      <c r="DG35" s="324" t="s">
        <v>34</v>
      </c>
      <c r="DH35" s="324" t="s">
        <v>34</v>
      </c>
      <c r="DI35" s="325" t="s">
        <v>34</v>
      </c>
      <c r="DK35" s="85"/>
      <c r="DL35" s="323" t="s">
        <v>36</v>
      </c>
      <c r="DM35" s="324" t="s">
        <v>202</v>
      </c>
      <c r="DN35" s="324" t="s">
        <v>203</v>
      </c>
      <c r="DO35" s="324" t="s">
        <v>204</v>
      </c>
      <c r="DP35" s="324" t="s">
        <v>205</v>
      </c>
      <c r="DQ35" s="324" t="s">
        <v>44</v>
      </c>
      <c r="DR35" s="324" t="s">
        <v>206</v>
      </c>
      <c r="DS35" s="324" t="s">
        <v>207</v>
      </c>
      <c r="DT35" s="324" t="s">
        <v>208</v>
      </c>
      <c r="DU35" s="324" t="s">
        <v>209</v>
      </c>
      <c r="DV35" s="324" t="s">
        <v>210</v>
      </c>
      <c r="DW35" s="324" t="s">
        <v>34</v>
      </c>
      <c r="DX35" s="324" t="s">
        <v>34</v>
      </c>
      <c r="DY35" s="325" t="s">
        <v>34</v>
      </c>
    </row>
    <row r="36" spans="1:129" ht="15" customHeight="1" x14ac:dyDescent="0.35">
      <c r="A36" s="716" t="s">
        <v>71</v>
      </c>
      <c r="B36" s="214" t="s">
        <v>65</v>
      </c>
      <c r="C36" s="3"/>
      <c r="D36" s="3"/>
      <c r="E36" s="3"/>
      <c r="F36" s="3"/>
      <c r="G36" s="3"/>
      <c r="H36" s="3"/>
      <c r="I36" s="3"/>
      <c r="J36" s="3"/>
      <c r="K36" s="402"/>
      <c r="L36" s="101"/>
      <c r="M36" s="326">
        <f>CA36*$BL49</f>
        <v>0</v>
      </c>
      <c r="N36" s="326">
        <f>CB36*$BM49</f>
        <v>0</v>
      </c>
      <c r="O36" s="79">
        <f t="shared" ref="O36:O49" si="97">SUM(C36:N36)</f>
        <v>0</v>
      </c>
      <c r="Q36" s="716" t="s">
        <v>71</v>
      </c>
      <c r="R36" s="214" t="s">
        <v>65</v>
      </c>
      <c r="S36" s="3"/>
      <c r="T36" s="3"/>
      <c r="U36" s="3"/>
      <c r="V36" s="3"/>
      <c r="W36" s="3"/>
      <c r="X36" s="3"/>
      <c r="Y36" s="3"/>
      <c r="Z36" s="3"/>
      <c r="AA36" s="402"/>
      <c r="AB36" s="101"/>
      <c r="AC36" s="326">
        <f>CQ36*$BL49</f>
        <v>0</v>
      </c>
      <c r="AD36" s="326">
        <f>CR36*$BM49</f>
        <v>0</v>
      </c>
      <c r="AE36" s="79">
        <f t="shared" ref="AE36:AE49" si="98">SUM(S36:AD36)</f>
        <v>0</v>
      </c>
      <c r="AG36" s="716" t="s">
        <v>71</v>
      </c>
      <c r="AH36" s="214" t="s">
        <v>65</v>
      </c>
      <c r="AI36" s="3"/>
      <c r="AJ36" s="3"/>
      <c r="AK36" s="3"/>
      <c r="AL36" s="3"/>
      <c r="AM36" s="3"/>
      <c r="AN36" s="3"/>
      <c r="AO36" s="3"/>
      <c r="AP36" s="3"/>
      <c r="AQ36" s="402"/>
      <c r="AR36" s="101"/>
      <c r="AS36" s="326">
        <f>DG36*$BL49</f>
        <v>0</v>
      </c>
      <c r="AT36" s="326">
        <f>DH36*$BM49</f>
        <v>0</v>
      </c>
      <c r="AU36" s="79">
        <f t="shared" ref="AU36:AU49" si="99">SUM(AI36:AT36)</f>
        <v>0</v>
      </c>
      <c r="AW36" s="716" t="s">
        <v>71</v>
      </c>
      <c r="AX36" s="214" t="s">
        <v>65</v>
      </c>
      <c r="AY36" s="3"/>
      <c r="AZ36" s="3"/>
      <c r="BA36" s="3"/>
      <c r="BB36" s="3"/>
      <c r="BC36" s="3"/>
      <c r="BD36" s="3"/>
      <c r="BE36" s="3"/>
      <c r="BF36" s="3"/>
      <c r="BG36" s="402"/>
      <c r="BH36" s="101"/>
      <c r="BI36" s="326">
        <f>DW36*$BL49</f>
        <v>0</v>
      </c>
      <c r="BJ36" s="326">
        <f>DX36*$BM49</f>
        <v>0</v>
      </c>
      <c r="BK36" s="79">
        <f t="shared" ref="BK36:BK49" si="100">SUM(AY36:BJ36)</f>
        <v>0</v>
      </c>
      <c r="BL36" s="515"/>
      <c r="BO36" s="743" t="s">
        <v>71</v>
      </c>
      <c r="BP36" s="80" t="s">
        <v>65</v>
      </c>
      <c r="BQ36" s="499"/>
      <c r="BR36" s="477"/>
      <c r="BS36" s="477"/>
      <c r="BT36" s="477"/>
      <c r="BU36" s="477"/>
      <c r="BV36" s="477"/>
      <c r="BW36" s="477"/>
      <c r="BX36" s="477"/>
      <c r="BY36" s="477"/>
      <c r="BZ36" s="477"/>
      <c r="CA36" s="477">
        <v>0</v>
      </c>
      <c r="CB36" s="500">
        <v>0</v>
      </c>
      <c r="CC36" s="501"/>
      <c r="CE36" s="743" t="s">
        <v>71</v>
      </c>
      <c r="CF36" s="80" t="s">
        <v>65</v>
      </c>
      <c r="CG36" s="499"/>
      <c r="CH36" s="477"/>
      <c r="CI36" s="477"/>
      <c r="CJ36" s="477"/>
      <c r="CK36" s="477"/>
      <c r="CL36" s="477"/>
      <c r="CM36" s="477"/>
      <c r="CN36" s="477"/>
      <c r="CO36" s="477"/>
      <c r="CP36" s="477"/>
      <c r="CQ36" s="477">
        <v>2.3790345323781545E-3</v>
      </c>
      <c r="CR36" s="500">
        <v>2.3790345323781545E-3</v>
      </c>
      <c r="CS36" s="501"/>
      <c r="CU36" s="743" t="s">
        <v>71</v>
      </c>
      <c r="CV36" s="80" t="s">
        <v>65</v>
      </c>
      <c r="CW36" s="499"/>
      <c r="CX36" s="477"/>
      <c r="CY36" s="477"/>
      <c r="CZ36" s="477"/>
      <c r="DA36" s="477"/>
      <c r="DB36" s="477"/>
      <c r="DC36" s="477"/>
      <c r="DD36" s="477"/>
      <c r="DE36" s="477"/>
      <c r="DF36" s="477"/>
      <c r="DG36" s="477">
        <v>0</v>
      </c>
      <c r="DH36" s="500">
        <v>0</v>
      </c>
      <c r="DI36" s="501"/>
      <c r="DK36" s="743" t="s">
        <v>71</v>
      </c>
      <c r="DL36" s="80" t="s">
        <v>65</v>
      </c>
      <c r="DM36" s="499"/>
      <c r="DN36" s="477"/>
      <c r="DO36" s="477"/>
      <c r="DP36" s="477"/>
      <c r="DQ36" s="477"/>
      <c r="DR36" s="477"/>
      <c r="DS36" s="477"/>
      <c r="DT36" s="477"/>
      <c r="DU36" s="477"/>
      <c r="DV36" s="477"/>
      <c r="DW36" s="477">
        <v>0</v>
      </c>
      <c r="DX36" s="500">
        <v>0</v>
      </c>
      <c r="DY36" s="501"/>
    </row>
    <row r="37" spans="1:129" x14ac:dyDescent="0.35">
      <c r="A37" s="717"/>
      <c r="B37" s="214" t="s">
        <v>64</v>
      </c>
      <c r="C37" s="3"/>
      <c r="D37" s="3"/>
      <c r="E37" s="3"/>
      <c r="F37" s="3"/>
      <c r="G37" s="3"/>
      <c r="H37" s="3"/>
      <c r="I37" s="3"/>
      <c r="J37" s="3"/>
      <c r="K37" s="402"/>
      <c r="L37" s="101"/>
      <c r="M37" s="326">
        <f>CA37*$BL49</f>
        <v>0</v>
      </c>
      <c r="N37" s="326">
        <f>CB37*$BM49</f>
        <v>0</v>
      </c>
      <c r="O37" s="79">
        <f t="shared" si="97"/>
        <v>0</v>
      </c>
      <c r="Q37" s="717"/>
      <c r="R37" s="214" t="s">
        <v>64</v>
      </c>
      <c r="S37" s="3"/>
      <c r="T37" s="3"/>
      <c r="U37" s="3"/>
      <c r="V37" s="3"/>
      <c r="W37" s="3"/>
      <c r="X37" s="3"/>
      <c r="Y37" s="3"/>
      <c r="Z37" s="3"/>
      <c r="AA37" s="402"/>
      <c r="AB37" s="101"/>
      <c r="AC37" s="326">
        <f>CQ37*$BL49</f>
        <v>0</v>
      </c>
      <c r="AD37" s="326">
        <f>CR37*$BM49</f>
        <v>0</v>
      </c>
      <c r="AE37" s="79">
        <f t="shared" si="98"/>
        <v>0</v>
      </c>
      <c r="AG37" s="717"/>
      <c r="AH37" s="214" t="s">
        <v>64</v>
      </c>
      <c r="AI37" s="3"/>
      <c r="AJ37" s="3"/>
      <c r="AK37" s="3"/>
      <c r="AL37" s="3"/>
      <c r="AM37" s="3"/>
      <c r="AN37" s="3"/>
      <c r="AO37" s="3"/>
      <c r="AP37" s="3"/>
      <c r="AQ37" s="402"/>
      <c r="AR37" s="101"/>
      <c r="AS37" s="326">
        <f>DG37*$BL49</f>
        <v>0</v>
      </c>
      <c r="AT37" s="326">
        <f>DH37*$BM49</f>
        <v>0</v>
      </c>
      <c r="AU37" s="79">
        <f t="shared" si="99"/>
        <v>0</v>
      </c>
      <c r="AW37" s="717"/>
      <c r="AX37" s="214" t="s">
        <v>64</v>
      </c>
      <c r="AY37" s="3"/>
      <c r="AZ37" s="3"/>
      <c r="BA37" s="3"/>
      <c r="BB37" s="3"/>
      <c r="BC37" s="3"/>
      <c r="BD37" s="3"/>
      <c r="BE37" s="3"/>
      <c r="BF37" s="3"/>
      <c r="BG37" s="402"/>
      <c r="BH37" s="101"/>
      <c r="BI37" s="326">
        <f>DW37*$BL49</f>
        <v>0</v>
      </c>
      <c r="BJ37" s="326">
        <f>DX37*$BM49</f>
        <v>0</v>
      </c>
      <c r="BK37" s="79">
        <f t="shared" si="100"/>
        <v>0</v>
      </c>
      <c r="BO37" s="744"/>
      <c r="BP37" s="3" t="s">
        <v>64</v>
      </c>
      <c r="BQ37" s="503"/>
      <c r="BR37" s="479"/>
      <c r="BS37" s="479"/>
      <c r="BT37" s="479"/>
      <c r="BU37" s="479"/>
      <c r="BV37" s="479"/>
      <c r="BW37" s="479"/>
      <c r="BX37" s="479"/>
      <c r="BY37" s="479"/>
      <c r="BZ37" s="479"/>
      <c r="CA37" s="479">
        <v>0</v>
      </c>
      <c r="CB37" s="504">
        <v>0</v>
      </c>
      <c r="CC37" s="505"/>
      <c r="CE37" s="744"/>
      <c r="CF37" s="3" t="s">
        <v>64</v>
      </c>
      <c r="CG37" s="503"/>
      <c r="CH37" s="479"/>
      <c r="CI37" s="479"/>
      <c r="CJ37" s="479"/>
      <c r="CK37" s="479"/>
      <c r="CL37" s="479"/>
      <c r="CM37" s="479"/>
      <c r="CN37" s="479"/>
      <c r="CO37" s="479"/>
      <c r="CP37" s="479"/>
      <c r="CQ37" s="479">
        <v>3.0495173402145335E-3</v>
      </c>
      <c r="CR37" s="504">
        <v>3.0495173402145335E-3</v>
      </c>
      <c r="CS37" s="505"/>
      <c r="CU37" s="744"/>
      <c r="CV37" s="3" t="s">
        <v>64</v>
      </c>
      <c r="CW37" s="503"/>
      <c r="CX37" s="479"/>
      <c r="CY37" s="479"/>
      <c r="CZ37" s="479"/>
      <c r="DA37" s="479"/>
      <c r="DB37" s="479"/>
      <c r="DC37" s="479"/>
      <c r="DD37" s="479"/>
      <c r="DE37" s="479"/>
      <c r="DF37" s="479"/>
      <c r="DG37" s="479">
        <v>0</v>
      </c>
      <c r="DH37" s="504">
        <v>0</v>
      </c>
      <c r="DI37" s="505"/>
      <c r="DK37" s="744"/>
      <c r="DL37" s="3" t="s">
        <v>64</v>
      </c>
      <c r="DM37" s="503"/>
      <c r="DN37" s="479"/>
      <c r="DO37" s="479"/>
      <c r="DP37" s="479"/>
      <c r="DQ37" s="479"/>
      <c r="DR37" s="479"/>
      <c r="DS37" s="479"/>
      <c r="DT37" s="479"/>
      <c r="DU37" s="479"/>
      <c r="DV37" s="479"/>
      <c r="DW37" s="479">
        <v>0</v>
      </c>
      <c r="DX37" s="504">
        <v>0</v>
      </c>
      <c r="DY37" s="505"/>
    </row>
    <row r="38" spans="1:129" x14ac:dyDescent="0.35">
      <c r="A38" s="717"/>
      <c r="B38" s="214" t="s">
        <v>63</v>
      </c>
      <c r="C38" s="3"/>
      <c r="D38" s="3"/>
      <c r="E38" s="3"/>
      <c r="F38" s="3"/>
      <c r="G38" s="3"/>
      <c r="H38" s="3"/>
      <c r="I38" s="3"/>
      <c r="J38" s="3"/>
      <c r="K38" s="402"/>
      <c r="L38" s="101"/>
      <c r="M38" s="326">
        <f>CA38*$BL49</f>
        <v>0</v>
      </c>
      <c r="N38" s="326">
        <f>CB38*$BM49</f>
        <v>0</v>
      </c>
      <c r="O38" s="79">
        <f t="shared" si="97"/>
        <v>0</v>
      </c>
      <c r="Q38" s="717"/>
      <c r="R38" s="214" t="s">
        <v>63</v>
      </c>
      <c r="S38" s="3"/>
      <c r="T38" s="3"/>
      <c r="U38" s="3"/>
      <c r="V38" s="3"/>
      <c r="W38" s="3"/>
      <c r="X38" s="3"/>
      <c r="Y38" s="3"/>
      <c r="Z38" s="3"/>
      <c r="AA38" s="402"/>
      <c r="AB38" s="101"/>
      <c r="AC38" s="326">
        <f>CQ38*$BL49</f>
        <v>0</v>
      </c>
      <c r="AD38" s="326">
        <f>CR38*$BM49</f>
        <v>0</v>
      </c>
      <c r="AE38" s="79">
        <f t="shared" si="98"/>
        <v>0</v>
      </c>
      <c r="AG38" s="717"/>
      <c r="AH38" s="214" t="s">
        <v>63</v>
      </c>
      <c r="AI38" s="3"/>
      <c r="AJ38" s="3"/>
      <c r="AK38" s="3"/>
      <c r="AL38" s="3"/>
      <c r="AM38" s="3"/>
      <c r="AN38" s="3"/>
      <c r="AO38" s="3"/>
      <c r="AP38" s="3"/>
      <c r="AQ38" s="402"/>
      <c r="AR38" s="101"/>
      <c r="AS38" s="326">
        <f>DG38*$BL49</f>
        <v>0</v>
      </c>
      <c r="AT38" s="326">
        <f>DH38*$BM49</f>
        <v>0</v>
      </c>
      <c r="AU38" s="79">
        <f t="shared" si="99"/>
        <v>0</v>
      </c>
      <c r="AW38" s="717"/>
      <c r="AX38" s="214" t="s">
        <v>63</v>
      </c>
      <c r="AY38" s="3"/>
      <c r="AZ38" s="3"/>
      <c r="BA38" s="3"/>
      <c r="BB38" s="3"/>
      <c r="BC38" s="3"/>
      <c r="BD38" s="3"/>
      <c r="BE38" s="3"/>
      <c r="BF38" s="3"/>
      <c r="BG38" s="402"/>
      <c r="BH38" s="101"/>
      <c r="BI38" s="326">
        <f>DW38*$BL49</f>
        <v>0</v>
      </c>
      <c r="BJ38" s="326">
        <f>DX38*$BM49</f>
        <v>0</v>
      </c>
      <c r="BK38" s="79">
        <f t="shared" si="100"/>
        <v>0</v>
      </c>
      <c r="BO38" s="744"/>
      <c r="BP38" s="3" t="s">
        <v>63</v>
      </c>
      <c r="BQ38" s="503"/>
      <c r="BR38" s="479"/>
      <c r="BS38" s="479"/>
      <c r="BT38" s="479"/>
      <c r="BU38" s="479"/>
      <c r="BV38" s="479"/>
      <c r="BW38" s="479"/>
      <c r="BX38" s="479"/>
      <c r="BY38" s="479"/>
      <c r="BZ38" s="479"/>
      <c r="CA38" s="479">
        <v>0</v>
      </c>
      <c r="CB38" s="504">
        <v>0</v>
      </c>
      <c r="CC38" s="505"/>
      <c r="CE38" s="744"/>
      <c r="CF38" s="3" t="s">
        <v>63</v>
      </c>
      <c r="CG38" s="503"/>
      <c r="CH38" s="479"/>
      <c r="CI38" s="479"/>
      <c r="CJ38" s="479"/>
      <c r="CK38" s="479"/>
      <c r="CL38" s="479"/>
      <c r="CM38" s="479"/>
      <c r="CN38" s="479"/>
      <c r="CO38" s="479"/>
      <c r="CP38" s="479"/>
      <c r="CQ38" s="479">
        <v>0</v>
      </c>
      <c r="CR38" s="504">
        <v>0</v>
      </c>
      <c r="CS38" s="505"/>
      <c r="CU38" s="744"/>
      <c r="CV38" s="3" t="s">
        <v>63</v>
      </c>
      <c r="CW38" s="503"/>
      <c r="CX38" s="479"/>
      <c r="CY38" s="479"/>
      <c r="CZ38" s="479"/>
      <c r="DA38" s="479"/>
      <c r="DB38" s="479"/>
      <c r="DC38" s="479"/>
      <c r="DD38" s="479"/>
      <c r="DE38" s="479"/>
      <c r="DF38" s="479"/>
      <c r="DG38" s="479">
        <v>0</v>
      </c>
      <c r="DH38" s="504">
        <v>0</v>
      </c>
      <c r="DI38" s="505"/>
      <c r="DK38" s="744"/>
      <c r="DL38" s="3" t="s">
        <v>63</v>
      </c>
      <c r="DM38" s="503"/>
      <c r="DN38" s="479"/>
      <c r="DO38" s="479"/>
      <c r="DP38" s="479"/>
      <c r="DQ38" s="479"/>
      <c r="DR38" s="479"/>
      <c r="DS38" s="479"/>
      <c r="DT38" s="479"/>
      <c r="DU38" s="479"/>
      <c r="DV38" s="479"/>
      <c r="DW38" s="479">
        <v>0</v>
      </c>
      <c r="DX38" s="504">
        <v>0</v>
      </c>
      <c r="DY38" s="505"/>
    </row>
    <row r="39" spans="1:129" x14ac:dyDescent="0.35">
      <c r="A39" s="717"/>
      <c r="B39" s="214" t="s">
        <v>62</v>
      </c>
      <c r="C39" s="3"/>
      <c r="D39" s="3"/>
      <c r="E39" s="3"/>
      <c r="F39" s="3"/>
      <c r="G39" s="3"/>
      <c r="H39" s="3"/>
      <c r="I39" s="3"/>
      <c r="J39" s="3"/>
      <c r="K39" s="402"/>
      <c r="L39" s="101"/>
      <c r="M39" s="326">
        <f>CA39*$BL49</f>
        <v>0</v>
      </c>
      <c r="N39" s="326">
        <f>CB39*$BM49</f>
        <v>0</v>
      </c>
      <c r="O39" s="79">
        <f t="shared" si="97"/>
        <v>0</v>
      </c>
      <c r="Q39" s="717"/>
      <c r="R39" s="214" t="s">
        <v>62</v>
      </c>
      <c r="S39" s="3"/>
      <c r="T39" s="3"/>
      <c r="U39" s="3"/>
      <c r="V39" s="3"/>
      <c r="W39" s="3"/>
      <c r="X39" s="3"/>
      <c r="Y39" s="3"/>
      <c r="Z39" s="3"/>
      <c r="AA39" s="402"/>
      <c r="AB39" s="101"/>
      <c r="AC39" s="326">
        <f>CQ39*$BL49</f>
        <v>0</v>
      </c>
      <c r="AD39" s="326">
        <f>CR39*$BM49</f>
        <v>0</v>
      </c>
      <c r="AE39" s="79">
        <f t="shared" si="98"/>
        <v>0</v>
      </c>
      <c r="AG39" s="717"/>
      <c r="AH39" s="214" t="s">
        <v>62</v>
      </c>
      <c r="AI39" s="3"/>
      <c r="AJ39" s="3"/>
      <c r="AK39" s="3"/>
      <c r="AL39" s="3"/>
      <c r="AM39" s="3"/>
      <c r="AN39" s="3"/>
      <c r="AO39" s="3"/>
      <c r="AP39" s="3"/>
      <c r="AQ39" s="402"/>
      <c r="AR39" s="101"/>
      <c r="AS39" s="326">
        <f>DG39*$BL49</f>
        <v>0</v>
      </c>
      <c r="AT39" s="326">
        <f>DH39*$BM49</f>
        <v>0</v>
      </c>
      <c r="AU39" s="79">
        <f t="shared" si="99"/>
        <v>0</v>
      </c>
      <c r="AW39" s="717"/>
      <c r="AX39" s="214" t="s">
        <v>62</v>
      </c>
      <c r="AY39" s="3"/>
      <c r="AZ39" s="3"/>
      <c r="BA39" s="3"/>
      <c r="BB39" s="3"/>
      <c r="BC39" s="3"/>
      <c r="BD39" s="3"/>
      <c r="BE39" s="3"/>
      <c r="BF39" s="3"/>
      <c r="BG39" s="402"/>
      <c r="BH39" s="101"/>
      <c r="BI39" s="326">
        <f>DW39*$BL49</f>
        <v>0</v>
      </c>
      <c r="BJ39" s="326">
        <f>DX39*$BM49</f>
        <v>0</v>
      </c>
      <c r="BK39" s="79">
        <f t="shared" si="100"/>
        <v>0</v>
      </c>
      <c r="BO39" s="744"/>
      <c r="BP39" s="3" t="s">
        <v>62</v>
      </c>
      <c r="BQ39" s="503"/>
      <c r="BR39" s="479"/>
      <c r="BS39" s="479"/>
      <c r="BT39" s="479"/>
      <c r="BU39" s="479"/>
      <c r="BV39" s="479"/>
      <c r="BW39" s="479"/>
      <c r="BX39" s="479"/>
      <c r="BY39" s="479"/>
      <c r="BZ39" s="479"/>
      <c r="CA39" s="479">
        <v>1.8519235652913638E-2</v>
      </c>
      <c r="CB39" s="504">
        <v>1.8519235652913638E-2</v>
      </c>
      <c r="CC39" s="505"/>
      <c r="CE39" s="744"/>
      <c r="CF39" s="3" t="s">
        <v>62</v>
      </c>
      <c r="CG39" s="503"/>
      <c r="CH39" s="479"/>
      <c r="CI39" s="479"/>
      <c r="CJ39" s="479"/>
      <c r="CK39" s="479"/>
      <c r="CL39" s="479"/>
      <c r="CM39" s="479"/>
      <c r="CN39" s="479"/>
      <c r="CO39" s="479"/>
      <c r="CP39" s="479"/>
      <c r="CQ39" s="479">
        <v>4.1862334638041204E-2</v>
      </c>
      <c r="CR39" s="504">
        <v>4.1862334638041204E-2</v>
      </c>
      <c r="CS39" s="505"/>
      <c r="CU39" s="744"/>
      <c r="CV39" s="3" t="s">
        <v>62</v>
      </c>
      <c r="CW39" s="503"/>
      <c r="CX39" s="479"/>
      <c r="CY39" s="479"/>
      <c r="CZ39" s="479"/>
      <c r="DA39" s="479"/>
      <c r="DB39" s="479"/>
      <c r="DC39" s="479"/>
      <c r="DD39" s="479"/>
      <c r="DE39" s="479"/>
      <c r="DF39" s="479"/>
      <c r="DG39" s="479">
        <v>0</v>
      </c>
      <c r="DH39" s="504">
        <v>0</v>
      </c>
      <c r="DI39" s="505"/>
      <c r="DK39" s="744"/>
      <c r="DL39" s="3" t="s">
        <v>62</v>
      </c>
      <c r="DM39" s="503"/>
      <c r="DN39" s="479"/>
      <c r="DO39" s="479"/>
      <c r="DP39" s="479"/>
      <c r="DQ39" s="479"/>
      <c r="DR39" s="479"/>
      <c r="DS39" s="479"/>
      <c r="DT39" s="479"/>
      <c r="DU39" s="479"/>
      <c r="DV39" s="479"/>
      <c r="DW39" s="479">
        <v>0</v>
      </c>
      <c r="DX39" s="504">
        <v>0</v>
      </c>
      <c r="DY39" s="505"/>
    </row>
    <row r="40" spans="1:129" x14ac:dyDescent="0.35">
      <c r="A40" s="717"/>
      <c r="B40" s="214" t="s">
        <v>61</v>
      </c>
      <c r="C40" s="3"/>
      <c r="D40" s="3"/>
      <c r="E40" s="3"/>
      <c r="F40" s="3"/>
      <c r="G40" s="3"/>
      <c r="H40" s="3"/>
      <c r="I40" s="3"/>
      <c r="J40" s="3"/>
      <c r="K40" s="402"/>
      <c r="L40" s="101"/>
      <c r="M40" s="326">
        <f>CA40*$BL49</f>
        <v>0</v>
      </c>
      <c r="N40" s="326">
        <f>CB40*$BM49</f>
        <v>0</v>
      </c>
      <c r="O40" s="79">
        <f t="shared" si="97"/>
        <v>0</v>
      </c>
      <c r="Q40" s="717"/>
      <c r="R40" s="214" t="s">
        <v>61</v>
      </c>
      <c r="S40" s="3"/>
      <c r="T40" s="3"/>
      <c r="U40" s="3"/>
      <c r="V40" s="3"/>
      <c r="W40" s="3"/>
      <c r="X40" s="3"/>
      <c r="Y40" s="3"/>
      <c r="Z40" s="3"/>
      <c r="AA40" s="402"/>
      <c r="AB40" s="101"/>
      <c r="AC40" s="326">
        <f>CQ40*$BL49</f>
        <v>0</v>
      </c>
      <c r="AD40" s="326">
        <f>CR40*$BM49</f>
        <v>0</v>
      </c>
      <c r="AE40" s="79">
        <f t="shared" si="98"/>
        <v>0</v>
      </c>
      <c r="AG40" s="717"/>
      <c r="AH40" s="214" t="s">
        <v>61</v>
      </c>
      <c r="AI40" s="3"/>
      <c r="AJ40" s="3"/>
      <c r="AK40" s="3"/>
      <c r="AL40" s="3"/>
      <c r="AM40" s="3"/>
      <c r="AN40" s="3"/>
      <c r="AO40" s="3"/>
      <c r="AP40" s="3"/>
      <c r="AQ40" s="402"/>
      <c r="AR40" s="101"/>
      <c r="AS40" s="326">
        <f>DG40*$BL49</f>
        <v>0</v>
      </c>
      <c r="AT40" s="326">
        <f>DH40*$BM49</f>
        <v>0</v>
      </c>
      <c r="AU40" s="79">
        <f t="shared" si="99"/>
        <v>0</v>
      </c>
      <c r="AW40" s="717"/>
      <c r="AX40" s="214" t="s">
        <v>61</v>
      </c>
      <c r="AY40" s="3"/>
      <c r="AZ40" s="3"/>
      <c r="BA40" s="3"/>
      <c r="BB40" s="3"/>
      <c r="BC40" s="3"/>
      <c r="BD40" s="3"/>
      <c r="BE40" s="3"/>
      <c r="BF40" s="3"/>
      <c r="BG40" s="402"/>
      <c r="BH40" s="101"/>
      <c r="BI40" s="326">
        <f>DW40*$BL49</f>
        <v>0</v>
      </c>
      <c r="BJ40" s="326">
        <f>DX40*$BM49</f>
        <v>0</v>
      </c>
      <c r="BK40" s="79">
        <f t="shared" si="100"/>
        <v>0</v>
      </c>
      <c r="BO40" s="744"/>
      <c r="BP40" s="3" t="s">
        <v>61</v>
      </c>
      <c r="BQ40" s="503"/>
      <c r="BR40" s="479"/>
      <c r="BS40" s="479"/>
      <c r="BT40" s="479"/>
      <c r="BU40" s="479"/>
      <c r="BV40" s="479"/>
      <c r="BW40" s="479"/>
      <c r="BX40" s="479"/>
      <c r="BY40" s="479"/>
      <c r="BZ40" s="479"/>
      <c r="CA40" s="479">
        <v>0</v>
      </c>
      <c r="CB40" s="504">
        <v>0</v>
      </c>
      <c r="CC40" s="505"/>
      <c r="CE40" s="744"/>
      <c r="CF40" s="3" t="s">
        <v>61</v>
      </c>
      <c r="CG40" s="503"/>
      <c r="CH40" s="479"/>
      <c r="CI40" s="479"/>
      <c r="CJ40" s="479"/>
      <c r="CK40" s="479"/>
      <c r="CL40" s="479"/>
      <c r="CM40" s="479"/>
      <c r="CN40" s="479"/>
      <c r="CO40" s="479"/>
      <c r="CP40" s="479"/>
      <c r="CQ40" s="479">
        <v>0</v>
      </c>
      <c r="CR40" s="504">
        <v>0</v>
      </c>
      <c r="CS40" s="505"/>
      <c r="CU40" s="744"/>
      <c r="CV40" s="3" t="s">
        <v>61</v>
      </c>
      <c r="CW40" s="503"/>
      <c r="CX40" s="479"/>
      <c r="CY40" s="479"/>
      <c r="CZ40" s="479"/>
      <c r="DA40" s="479"/>
      <c r="DB40" s="479"/>
      <c r="DC40" s="479"/>
      <c r="DD40" s="479"/>
      <c r="DE40" s="479"/>
      <c r="DF40" s="479"/>
      <c r="DG40" s="479">
        <v>0</v>
      </c>
      <c r="DH40" s="504">
        <v>0</v>
      </c>
      <c r="DI40" s="505"/>
      <c r="DK40" s="744"/>
      <c r="DL40" s="3" t="s">
        <v>61</v>
      </c>
      <c r="DM40" s="503"/>
      <c r="DN40" s="479"/>
      <c r="DO40" s="479"/>
      <c r="DP40" s="479"/>
      <c r="DQ40" s="479"/>
      <c r="DR40" s="479"/>
      <c r="DS40" s="479"/>
      <c r="DT40" s="479"/>
      <c r="DU40" s="479"/>
      <c r="DV40" s="479"/>
      <c r="DW40" s="479">
        <v>0</v>
      </c>
      <c r="DX40" s="504">
        <v>0</v>
      </c>
      <c r="DY40" s="505"/>
    </row>
    <row r="41" spans="1:129" x14ac:dyDescent="0.35">
      <c r="A41" s="717"/>
      <c r="B41" s="214" t="s">
        <v>60</v>
      </c>
      <c r="C41" s="3"/>
      <c r="D41" s="3"/>
      <c r="E41" s="3"/>
      <c r="F41" s="3"/>
      <c r="G41" s="3"/>
      <c r="H41" s="3"/>
      <c r="I41" s="3"/>
      <c r="J41" s="3"/>
      <c r="K41" s="402"/>
      <c r="L41" s="101"/>
      <c r="M41" s="326">
        <f>CA41*$BL49</f>
        <v>0</v>
      </c>
      <c r="N41" s="326">
        <f>CB41*$BM49</f>
        <v>0</v>
      </c>
      <c r="O41" s="79">
        <f t="shared" si="97"/>
        <v>0</v>
      </c>
      <c r="Q41" s="717"/>
      <c r="R41" s="214" t="s">
        <v>60</v>
      </c>
      <c r="S41" s="3"/>
      <c r="T41" s="3"/>
      <c r="U41" s="3"/>
      <c r="V41" s="3"/>
      <c r="W41" s="3"/>
      <c r="X41" s="3"/>
      <c r="Y41" s="3"/>
      <c r="Z41" s="3"/>
      <c r="AA41" s="402"/>
      <c r="AB41" s="101"/>
      <c r="AC41" s="326">
        <f>CQ41*$BL49</f>
        <v>0</v>
      </c>
      <c r="AD41" s="326">
        <f>CR41*$BM49</f>
        <v>0</v>
      </c>
      <c r="AE41" s="79">
        <f t="shared" si="98"/>
        <v>0</v>
      </c>
      <c r="AG41" s="717"/>
      <c r="AH41" s="214" t="s">
        <v>60</v>
      </c>
      <c r="AI41" s="3"/>
      <c r="AJ41" s="3"/>
      <c r="AK41" s="3"/>
      <c r="AL41" s="3"/>
      <c r="AM41" s="3"/>
      <c r="AN41" s="3"/>
      <c r="AO41" s="3"/>
      <c r="AP41" s="3"/>
      <c r="AQ41" s="402"/>
      <c r="AR41" s="101"/>
      <c r="AS41" s="326">
        <f>DG41*$BL49</f>
        <v>0</v>
      </c>
      <c r="AT41" s="326">
        <f>DH41*$BM49</f>
        <v>0</v>
      </c>
      <c r="AU41" s="79">
        <f t="shared" si="99"/>
        <v>0</v>
      </c>
      <c r="AW41" s="717"/>
      <c r="AX41" s="214" t="s">
        <v>60</v>
      </c>
      <c r="AY41" s="3"/>
      <c r="AZ41" s="3"/>
      <c r="BA41" s="3"/>
      <c r="BB41" s="3"/>
      <c r="BC41" s="3"/>
      <c r="BD41" s="3"/>
      <c r="BE41" s="3"/>
      <c r="BF41" s="3"/>
      <c r="BG41" s="402"/>
      <c r="BH41" s="101"/>
      <c r="BI41" s="326">
        <f>DW41*$BL49</f>
        <v>0</v>
      </c>
      <c r="BJ41" s="326">
        <f>DX41*$BM49</f>
        <v>0</v>
      </c>
      <c r="BK41" s="79">
        <f t="shared" si="100"/>
        <v>0</v>
      </c>
      <c r="BO41" s="744"/>
      <c r="BP41" s="3" t="s">
        <v>60</v>
      </c>
      <c r="BQ41" s="503"/>
      <c r="BR41" s="479"/>
      <c r="BS41" s="479"/>
      <c r="BT41" s="479"/>
      <c r="BU41" s="479"/>
      <c r="BV41" s="479"/>
      <c r="BW41" s="479"/>
      <c r="BX41" s="479"/>
      <c r="BY41" s="479"/>
      <c r="BZ41" s="479"/>
      <c r="CA41" s="479">
        <v>0</v>
      </c>
      <c r="CB41" s="504">
        <v>0</v>
      </c>
      <c r="CC41" s="505"/>
      <c r="CE41" s="744"/>
      <c r="CF41" s="3" t="s">
        <v>60</v>
      </c>
      <c r="CG41" s="503"/>
      <c r="CH41" s="479"/>
      <c r="CI41" s="479"/>
      <c r="CJ41" s="479"/>
      <c r="CK41" s="479"/>
      <c r="CL41" s="479"/>
      <c r="CM41" s="479"/>
      <c r="CN41" s="479"/>
      <c r="CO41" s="479"/>
      <c r="CP41" s="479"/>
      <c r="CQ41" s="479">
        <v>0</v>
      </c>
      <c r="CR41" s="504">
        <v>0</v>
      </c>
      <c r="CS41" s="505"/>
      <c r="CU41" s="744"/>
      <c r="CV41" s="3" t="s">
        <v>60</v>
      </c>
      <c r="CW41" s="503"/>
      <c r="CX41" s="479"/>
      <c r="CY41" s="479"/>
      <c r="CZ41" s="479"/>
      <c r="DA41" s="479"/>
      <c r="DB41" s="479"/>
      <c r="DC41" s="479"/>
      <c r="DD41" s="479"/>
      <c r="DE41" s="479"/>
      <c r="DF41" s="479"/>
      <c r="DG41" s="479">
        <v>0</v>
      </c>
      <c r="DH41" s="504">
        <v>0</v>
      </c>
      <c r="DI41" s="505"/>
      <c r="DK41" s="744"/>
      <c r="DL41" s="3" t="s">
        <v>60</v>
      </c>
      <c r="DM41" s="503"/>
      <c r="DN41" s="479"/>
      <c r="DO41" s="479"/>
      <c r="DP41" s="479"/>
      <c r="DQ41" s="479"/>
      <c r="DR41" s="479"/>
      <c r="DS41" s="479"/>
      <c r="DT41" s="479"/>
      <c r="DU41" s="479"/>
      <c r="DV41" s="479"/>
      <c r="DW41" s="479">
        <v>0</v>
      </c>
      <c r="DX41" s="504">
        <v>0</v>
      </c>
      <c r="DY41" s="505"/>
    </row>
    <row r="42" spans="1:129" x14ac:dyDescent="0.35">
      <c r="A42" s="717"/>
      <c r="B42" s="214" t="s">
        <v>59</v>
      </c>
      <c r="C42" s="3"/>
      <c r="D42" s="3"/>
      <c r="E42" s="3"/>
      <c r="F42" s="3"/>
      <c r="G42" s="3"/>
      <c r="H42" s="3"/>
      <c r="I42" s="3"/>
      <c r="J42" s="3"/>
      <c r="K42" s="402"/>
      <c r="L42" s="101"/>
      <c r="M42" s="326">
        <f>CA42*$BL49</f>
        <v>0</v>
      </c>
      <c r="N42" s="326">
        <f>CB42*$BM49</f>
        <v>0</v>
      </c>
      <c r="O42" s="79">
        <f t="shared" si="97"/>
        <v>0</v>
      </c>
      <c r="Q42" s="717"/>
      <c r="R42" s="214" t="s">
        <v>59</v>
      </c>
      <c r="S42" s="3"/>
      <c r="T42" s="3"/>
      <c r="U42" s="3"/>
      <c r="V42" s="3"/>
      <c r="W42" s="3"/>
      <c r="X42" s="3"/>
      <c r="Y42" s="3"/>
      <c r="Z42" s="3"/>
      <c r="AA42" s="402"/>
      <c r="AB42" s="101"/>
      <c r="AC42" s="326">
        <f>CQ42*$BL49</f>
        <v>0</v>
      </c>
      <c r="AD42" s="326">
        <f>CR42*$BM49</f>
        <v>0</v>
      </c>
      <c r="AE42" s="79">
        <f t="shared" si="98"/>
        <v>0</v>
      </c>
      <c r="AG42" s="717"/>
      <c r="AH42" s="214" t="s">
        <v>59</v>
      </c>
      <c r="AI42" s="3"/>
      <c r="AJ42" s="3"/>
      <c r="AK42" s="3"/>
      <c r="AL42" s="3"/>
      <c r="AM42" s="3"/>
      <c r="AN42" s="3"/>
      <c r="AO42" s="3"/>
      <c r="AP42" s="3"/>
      <c r="AQ42" s="402"/>
      <c r="AR42" s="101"/>
      <c r="AS42" s="326">
        <f>DG42*$BL49</f>
        <v>0</v>
      </c>
      <c r="AT42" s="326">
        <f>DH42*$BM49</f>
        <v>0</v>
      </c>
      <c r="AU42" s="79">
        <f t="shared" si="99"/>
        <v>0</v>
      </c>
      <c r="AW42" s="717"/>
      <c r="AX42" s="214" t="s">
        <v>59</v>
      </c>
      <c r="AY42" s="3"/>
      <c r="AZ42" s="3"/>
      <c r="BA42" s="3"/>
      <c r="BB42" s="3"/>
      <c r="BC42" s="3"/>
      <c r="BD42" s="3"/>
      <c r="BE42" s="3"/>
      <c r="BF42" s="3"/>
      <c r="BG42" s="402"/>
      <c r="BH42" s="101"/>
      <c r="BI42" s="326">
        <f>DW42*$BL49</f>
        <v>0</v>
      </c>
      <c r="BJ42" s="326">
        <f>DX42*$BM49</f>
        <v>0</v>
      </c>
      <c r="BK42" s="79">
        <f t="shared" si="100"/>
        <v>0</v>
      </c>
      <c r="BO42" s="744"/>
      <c r="BP42" s="3" t="s">
        <v>59</v>
      </c>
      <c r="BQ42" s="503"/>
      <c r="BR42" s="479"/>
      <c r="BS42" s="479"/>
      <c r="BT42" s="479"/>
      <c r="BU42" s="479"/>
      <c r="BV42" s="479"/>
      <c r="BW42" s="479"/>
      <c r="BX42" s="479"/>
      <c r="BY42" s="479"/>
      <c r="BZ42" s="479"/>
      <c r="CA42" s="479">
        <v>0.20351343597938801</v>
      </c>
      <c r="CB42" s="504">
        <v>0.20351343597938801</v>
      </c>
      <c r="CC42" s="505"/>
      <c r="CE42" s="744"/>
      <c r="CF42" s="3" t="s">
        <v>59</v>
      </c>
      <c r="CG42" s="503"/>
      <c r="CH42" s="479"/>
      <c r="CI42" s="479"/>
      <c r="CJ42" s="479"/>
      <c r="CK42" s="479"/>
      <c r="CL42" s="479"/>
      <c r="CM42" s="479"/>
      <c r="CN42" s="479"/>
      <c r="CO42" s="479"/>
      <c r="CP42" s="479"/>
      <c r="CQ42" s="479">
        <v>3.104334847853657E-2</v>
      </c>
      <c r="CR42" s="504">
        <v>3.104334847853657E-2</v>
      </c>
      <c r="CS42" s="505"/>
      <c r="CU42" s="744"/>
      <c r="CV42" s="3" t="s">
        <v>59</v>
      </c>
      <c r="CW42" s="503"/>
      <c r="CX42" s="479"/>
      <c r="CY42" s="479"/>
      <c r="CZ42" s="479"/>
      <c r="DA42" s="479"/>
      <c r="DB42" s="479"/>
      <c r="DC42" s="479"/>
      <c r="DD42" s="479"/>
      <c r="DE42" s="479"/>
      <c r="DF42" s="479"/>
      <c r="DG42" s="479">
        <v>0</v>
      </c>
      <c r="DH42" s="504">
        <v>0</v>
      </c>
      <c r="DI42" s="505"/>
      <c r="DK42" s="744"/>
      <c r="DL42" s="3" t="s">
        <v>59</v>
      </c>
      <c r="DM42" s="503"/>
      <c r="DN42" s="479"/>
      <c r="DO42" s="479"/>
      <c r="DP42" s="479"/>
      <c r="DQ42" s="479"/>
      <c r="DR42" s="479"/>
      <c r="DS42" s="479"/>
      <c r="DT42" s="479"/>
      <c r="DU42" s="479"/>
      <c r="DV42" s="479"/>
      <c r="DW42" s="479">
        <v>0</v>
      </c>
      <c r="DX42" s="504">
        <v>0</v>
      </c>
      <c r="DY42" s="505"/>
    </row>
    <row r="43" spans="1:129" x14ac:dyDescent="0.35">
      <c r="A43" s="717"/>
      <c r="B43" s="214" t="s">
        <v>58</v>
      </c>
      <c r="C43" s="3"/>
      <c r="D43" s="3"/>
      <c r="E43" s="3"/>
      <c r="F43" s="3"/>
      <c r="G43" s="3"/>
      <c r="H43" s="3"/>
      <c r="I43" s="3"/>
      <c r="J43" s="3"/>
      <c r="K43" s="402"/>
      <c r="L43" s="101"/>
      <c r="M43" s="326">
        <f>CA43*$BL49</f>
        <v>0</v>
      </c>
      <c r="N43" s="326">
        <f>CB43*$BM49</f>
        <v>0</v>
      </c>
      <c r="O43" s="79">
        <f t="shared" si="97"/>
        <v>0</v>
      </c>
      <c r="Q43" s="717"/>
      <c r="R43" s="214" t="s">
        <v>58</v>
      </c>
      <c r="S43" s="3"/>
      <c r="T43" s="3"/>
      <c r="U43" s="3"/>
      <c r="V43" s="3"/>
      <c r="W43" s="3"/>
      <c r="X43" s="3"/>
      <c r="Y43" s="3"/>
      <c r="Z43" s="3"/>
      <c r="AA43" s="402"/>
      <c r="AB43" s="101"/>
      <c r="AC43" s="326">
        <f>CQ43*$BL49</f>
        <v>0</v>
      </c>
      <c r="AD43" s="326">
        <f>CR43*$BM49</f>
        <v>0</v>
      </c>
      <c r="AE43" s="79">
        <f t="shared" si="98"/>
        <v>0</v>
      </c>
      <c r="AG43" s="717"/>
      <c r="AH43" s="214" t="s">
        <v>58</v>
      </c>
      <c r="AI43" s="3"/>
      <c r="AJ43" s="3"/>
      <c r="AK43" s="3"/>
      <c r="AL43" s="3"/>
      <c r="AM43" s="3"/>
      <c r="AN43" s="3"/>
      <c r="AO43" s="3"/>
      <c r="AP43" s="3"/>
      <c r="AQ43" s="402"/>
      <c r="AR43" s="101"/>
      <c r="AS43" s="326">
        <f>DG43*$BL49</f>
        <v>0</v>
      </c>
      <c r="AT43" s="326">
        <f>DH43*$BM49</f>
        <v>0</v>
      </c>
      <c r="AU43" s="79">
        <f t="shared" si="99"/>
        <v>0</v>
      </c>
      <c r="AW43" s="717"/>
      <c r="AX43" s="214" t="s">
        <v>58</v>
      </c>
      <c r="AY43" s="3"/>
      <c r="AZ43" s="3"/>
      <c r="BA43" s="3"/>
      <c r="BB43" s="3"/>
      <c r="BC43" s="3"/>
      <c r="BD43" s="3"/>
      <c r="BE43" s="3"/>
      <c r="BF43" s="3"/>
      <c r="BG43" s="402"/>
      <c r="BH43" s="101"/>
      <c r="BI43" s="326">
        <f>DW43*$BL49</f>
        <v>0</v>
      </c>
      <c r="BJ43" s="326">
        <f>DX43*$BM49</f>
        <v>0</v>
      </c>
      <c r="BK43" s="79">
        <f t="shared" si="100"/>
        <v>0</v>
      </c>
      <c r="BO43" s="744"/>
      <c r="BP43" s="3" t="s">
        <v>58</v>
      </c>
      <c r="BQ43" s="503"/>
      <c r="BR43" s="479"/>
      <c r="BS43" s="479"/>
      <c r="BT43" s="479"/>
      <c r="BU43" s="479"/>
      <c r="BV43" s="479"/>
      <c r="BW43" s="479"/>
      <c r="BX43" s="479"/>
      <c r="BY43" s="479"/>
      <c r="BZ43" s="479"/>
      <c r="CA43" s="479">
        <v>0.36468453195554645</v>
      </c>
      <c r="CB43" s="504">
        <v>0.36468453195554645</v>
      </c>
      <c r="CC43" s="505"/>
      <c r="CE43" s="744"/>
      <c r="CF43" s="3" t="s">
        <v>58</v>
      </c>
      <c r="CG43" s="503"/>
      <c r="CH43" s="479"/>
      <c r="CI43" s="479"/>
      <c r="CJ43" s="479"/>
      <c r="CK43" s="479"/>
      <c r="CL43" s="479"/>
      <c r="CM43" s="479"/>
      <c r="CN43" s="479"/>
      <c r="CO43" s="479"/>
      <c r="CP43" s="479"/>
      <c r="CQ43" s="479">
        <v>0.18062161606299368</v>
      </c>
      <c r="CR43" s="504">
        <v>0.18062161606299368</v>
      </c>
      <c r="CS43" s="505"/>
      <c r="CU43" s="744"/>
      <c r="CV43" s="3" t="s">
        <v>58</v>
      </c>
      <c r="CW43" s="503"/>
      <c r="CX43" s="479"/>
      <c r="CY43" s="479"/>
      <c r="CZ43" s="479"/>
      <c r="DA43" s="479"/>
      <c r="DB43" s="479"/>
      <c r="DC43" s="479"/>
      <c r="DD43" s="479"/>
      <c r="DE43" s="479"/>
      <c r="DF43" s="479"/>
      <c r="DG43" s="479">
        <v>0</v>
      </c>
      <c r="DH43" s="504">
        <v>0</v>
      </c>
      <c r="DI43" s="505"/>
      <c r="DK43" s="744"/>
      <c r="DL43" s="3" t="s">
        <v>58</v>
      </c>
      <c r="DM43" s="503"/>
      <c r="DN43" s="479"/>
      <c r="DO43" s="479"/>
      <c r="DP43" s="479"/>
      <c r="DQ43" s="479"/>
      <c r="DR43" s="479"/>
      <c r="DS43" s="479"/>
      <c r="DT43" s="479"/>
      <c r="DU43" s="479"/>
      <c r="DV43" s="479"/>
      <c r="DW43" s="479">
        <v>5.3340313086800211E-3</v>
      </c>
      <c r="DX43" s="504">
        <v>5.3340313086800211E-3</v>
      </c>
      <c r="DY43" s="505"/>
    </row>
    <row r="44" spans="1:129" x14ac:dyDescent="0.35">
      <c r="A44" s="717"/>
      <c r="B44" s="214" t="s">
        <v>57</v>
      </c>
      <c r="C44" s="3"/>
      <c r="D44" s="3"/>
      <c r="E44" s="3"/>
      <c r="F44" s="3"/>
      <c r="G44" s="3"/>
      <c r="H44" s="3"/>
      <c r="I44" s="3"/>
      <c r="J44" s="3"/>
      <c r="K44" s="402"/>
      <c r="L44" s="101"/>
      <c r="M44" s="326">
        <f>CA44*$BL49</f>
        <v>0</v>
      </c>
      <c r="N44" s="326">
        <f>CB44*$BM49</f>
        <v>0</v>
      </c>
      <c r="O44" s="79">
        <f t="shared" si="97"/>
        <v>0</v>
      </c>
      <c r="Q44" s="717"/>
      <c r="R44" s="214" t="s">
        <v>57</v>
      </c>
      <c r="S44" s="3"/>
      <c r="T44" s="3"/>
      <c r="U44" s="3"/>
      <c r="V44" s="3"/>
      <c r="W44" s="3"/>
      <c r="X44" s="3"/>
      <c r="Y44" s="3"/>
      <c r="Z44" s="3"/>
      <c r="AA44" s="402"/>
      <c r="AB44" s="101"/>
      <c r="AC44" s="326">
        <f>CQ44*$BL49</f>
        <v>0</v>
      </c>
      <c r="AD44" s="326">
        <f>CR44*$BM49</f>
        <v>0</v>
      </c>
      <c r="AE44" s="79">
        <f t="shared" si="98"/>
        <v>0</v>
      </c>
      <c r="AG44" s="717"/>
      <c r="AH44" s="214" t="s">
        <v>57</v>
      </c>
      <c r="AI44" s="3"/>
      <c r="AJ44" s="3"/>
      <c r="AK44" s="3"/>
      <c r="AL44" s="3"/>
      <c r="AM44" s="3"/>
      <c r="AN44" s="3"/>
      <c r="AO44" s="3"/>
      <c r="AP44" s="3"/>
      <c r="AQ44" s="402"/>
      <c r="AR44" s="101"/>
      <c r="AS44" s="326">
        <f>DG44*$BL49</f>
        <v>0</v>
      </c>
      <c r="AT44" s="326">
        <f>DH44*$BM49</f>
        <v>0</v>
      </c>
      <c r="AU44" s="79">
        <f t="shared" si="99"/>
        <v>0</v>
      </c>
      <c r="AW44" s="717"/>
      <c r="AX44" s="214" t="s">
        <v>57</v>
      </c>
      <c r="AY44" s="3"/>
      <c r="AZ44" s="3"/>
      <c r="BA44" s="3"/>
      <c r="BB44" s="3"/>
      <c r="BC44" s="3"/>
      <c r="BD44" s="3"/>
      <c r="BE44" s="3"/>
      <c r="BF44" s="3"/>
      <c r="BG44" s="402"/>
      <c r="BH44" s="101"/>
      <c r="BI44" s="326">
        <f>DW44*$BL49</f>
        <v>0</v>
      </c>
      <c r="BJ44" s="326">
        <f>DX44*$BM49</f>
        <v>0</v>
      </c>
      <c r="BK44" s="79">
        <f t="shared" si="100"/>
        <v>0</v>
      </c>
      <c r="BO44" s="744"/>
      <c r="BP44" s="3" t="s">
        <v>57</v>
      </c>
      <c r="BQ44" s="503"/>
      <c r="BR44" s="479"/>
      <c r="BS44" s="479"/>
      <c r="BT44" s="479"/>
      <c r="BU44" s="479"/>
      <c r="BV44" s="479"/>
      <c r="BW44" s="479"/>
      <c r="BX44" s="479"/>
      <c r="BY44" s="479"/>
      <c r="BZ44" s="479"/>
      <c r="CA44" s="479">
        <v>0</v>
      </c>
      <c r="CB44" s="504">
        <v>0</v>
      </c>
      <c r="CC44" s="505"/>
      <c r="CE44" s="744"/>
      <c r="CF44" s="3" t="s">
        <v>57</v>
      </c>
      <c r="CG44" s="503"/>
      <c r="CH44" s="479"/>
      <c r="CI44" s="479"/>
      <c r="CJ44" s="479"/>
      <c r="CK44" s="479"/>
      <c r="CL44" s="479"/>
      <c r="CM44" s="479"/>
      <c r="CN44" s="479"/>
      <c r="CO44" s="479"/>
      <c r="CP44" s="479"/>
      <c r="CQ44" s="479">
        <v>0</v>
      </c>
      <c r="CR44" s="504">
        <v>0</v>
      </c>
      <c r="CS44" s="505"/>
      <c r="CU44" s="744"/>
      <c r="CV44" s="3" t="s">
        <v>57</v>
      </c>
      <c r="CW44" s="503"/>
      <c r="CX44" s="479"/>
      <c r="CY44" s="479"/>
      <c r="CZ44" s="479"/>
      <c r="DA44" s="479"/>
      <c r="DB44" s="479"/>
      <c r="DC44" s="479"/>
      <c r="DD44" s="479"/>
      <c r="DE44" s="479"/>
      <c r="DF44" s="479"/>
      <c r="DG44" s="479">
        <v>0</v>
      </c>
      <c r="DH44" s="504">
        <v>0</v>
      </c>
      <c r="DI44" s="505"/>
      <c r="DK44" s="744"/>
      <c r="DL44" s="3" t="s">
        <v>57</v>
      </c>
      <c r="DM44" s="503"/>
      <c r="DN44" s="479"/>
      <c r="DO44" s="479"/>
      <c r="DP44" s="479"/>
      <c r="DQ44" s="479"/>
      <c r="DR44" s="479"/>
      <c r="DS44" s="479"/>
      <c r="DT44" s="479"/>
      <c r="DU44" s="479"/>
      <c r="DV44" s="479"/>
      <c r="DW44" s="479">
        <v>0</v>
      </c>
      <c r="DX44" s="504">
        <v>0</v>
      </c>
      <c r="DY44" s="505"/>
    </row>
    <row r="45" spans="1:129" x14ac:dyDescent="0.35">
      <c r="A45" s="717"/>
      <c r="B45" s="214" t="s">
        <v>56</v>
      </c>
      <c r="C45" s="3"/>
      <c r="D45" s="3"/>
      <c r="E45" s="3"/>
      <c r="F45" s="3"/>
      <c r="G45" s="3"/>
      <c r="H45" s="3"/>
      <c r="I45" s="3"/>
      <c r="J45" s="3"/>
      <c r="K45" s="402"/>
      <c r="L45" s="101"/>
      <c r="M45" s="326">
        <f>CA45*$BL49</f>
        <v>0</v>
      </c>
      <c r="N45" s="326">
        <f>CB45*$BM49</f>
        <v>0</v>
      </c>
      <c r="O45" s="79">
        <f t="shared" si="97"/>
        <v>0</v>
      </c>
      <c r="Q45" s="717"/>
      <c r="R45" s="214" t="s">
        <v>56</v>
      </c>
      <c r="S45" s="3"/>
      <c r="T45" s="3"/>
      <c r="U45" s="3"/>
      <c r="V45" s="3"/>
      <c r="W45" s="3"/>
      <c r="X45" s="3"/>
      <c r="Y45" s="3"/>
      <c r="Z45" s="3"/>
      <c r="AA45" s="402"/>
      <c r="AB45" s="101"/>
      <c r="AC45" s="326">
        <f>CQ45*$BL49</f>
        <v>0</v>
      </c>
      <c r="AD45" s="326">
        <f>CR45*$BM49</f>
        <v>0</v>
      </c>
      <c r="AE45" s="79">
        <f t="shared" si="98"/>
        <v>0</v>
      </c>
      <c r="AG45" s="717"/>
      <c r="AH45" s="214" t="s">
        <v>56</v>
      </c>
      <c r="AI45" s="3"/>
      <c r="AJ45" s="3"/>
      <c r="AK45" s="3"/>
      <c r="AL45" s="3"/>
      <c r="AM45" s="3"/>
      <c r="AN45" s="3"/>
      <c r="AO45" s="3"/>
      <c r="AP45" s="3"/>
      <c r="AQ45" s="402"/>
      <c r="AR45" s="101"/>
      <c r="AS45" s="326">
        <f>DG45*$BL49</f>
        <v>0</v>
      </c>
      <c r="AT45" s="326">
        <f>DH45*$BM49</f>
        <v>0</v>
      </c>
      <c r="AU45" s="79">
        <f t="shared" si="99"/>
        <v>0</v>
      </c>
      <c r="AW45" s="717"/>
      <c r="AX45" s="214" t="s">
        <v>56</v>
      </c>
      <c r="AY45" s="3"/>
      <c r="AZ45" s="3"/>
      <c r="BA45" s="3"/>
      <c r="BB45" s="3"/>
      <c r="BC45" s="3"/>
      <c r="BD45" s="3"/>
      <c r="BE45" s="3"/>
      <c r="BF45" s="3"/>
      <c r="BG45" s="402"/>
      <c r="BH45" s="101"/>
      <c r="BI45" s="326">
        <f>DW45*$BL49</f>
        <v>0</v>
      </c>
      <c r="BJ45" s="326">
        <f>DX45*$BM49</f>
        <v>0</v>
      </c>
      <c r="BK45" s="79">
        <f t="shared" si="100"/>
        <v>0</v>
      </c>
      <c r="BO45" s="744"/>
      <c r="BP45" s="3" t="s">
        <v>56</v>
      </c>
      <c r="BQ45" s="503"/>
      <c r="BR45" s="479"/>
      <c r="BS45" s="479"/>
      <c r="BT45" s="479"/>
      <c r="BU45" s="479"/>
      <c r="BV45" s="479"/>
      <c r="BW45" s="479"/>
      <c r="BX45" s="479"/>
      <c r="BY45" s="479"/>
      <c r="BZ45" s="479"/>
      <c r="CA45" s="479">
        <v>0</v>
      </c>
      <c r="CB45" s="504">
        <v>0</v>
      </c>
      <c r="CC45" s="505"/>
      <c r="CE45" s="744"/>
      <c r="CF45" s="3" t="s">
        <v>56</v>
      </c>
      <c r="CG45" s="503"/>
      <c r="CH45" s="479"/>
      <c r="CI45" s="479"/>
      <c r="CJ45" s="479"/>
      <c r="CK45" s="479"/>
      <c r="CL45" s="479"/>
      <c r="CM45" s="479"/>
      <c r="CN45" s="479"/>
      <c r="CO45" s="479"/>
      <c r="CP45" s="479"/>
      <c r="CQ45" s="479">
        <v>0</v>
      </c>
      <c r="CR45" s="504">
        <v>0</v>
      </c>
      <c r="CS45" s="505"/>
      <c r="CU45" s="744"/>
      <c r="CV45" s="3" t="s">
        <v>56</v>
      </c>
      <c r="CW45" s="503"/>
      <c r="CX45" s="479"/>
      <c r="CY45" s="479"/>
      <c r="CZ45" s="479"/>
      <c r="DA45" s="479"/>
      <c r="DB45" s="479"/>
      <c r="DC45" s="479"/>
      <c r="DD45" s="479"/>
      <c r="DE45" s="479"/>
      <c r="DF45" s="479"/>
      <c r="DG45" s="479">
        <v>0</v>
      </c>
      <c r="DH45" s="504">
        <v>0</v>
      </c>
      <c r="DI45" s="505"/>
      <c r="DK45" s="744"/>
      <c r="DL45" s="3" t="s">
        <v>56</v>
      </c>
      <c r="DM45" s="503"/>
      <c r="DN45" s="479"/>
      <c r="DO45" s="479"/>
      <c r="DP45" s="479"/>
      <c r="DQ45" s="479"/>
      <c r="DR45" s="479"/>
      <c r="DS45" s="479"/>
      <c r="DT45" s="479"/>
      <c r="DU45" s="479"/>
      <c r="DV45" s="479"/>
      <c r="DW45" s="479">
        <v>0</v>
      </c>
      <c r="DX45" s="504">
        <v>0</v>
      </c>
      <c r="DY45" s="505"/>
    </row>
    <row r="46" spans="1:129" x14ac:dyDescent="0.35">
      <c r="A46" s="717"/>
      <c r="B46" s="214" t="s">
        <v>55</v>
      </c>
      <c r="C46" s="3"/>
      <c r="D46" s="3"/>
      <c r="E46" s="3"/>
      <c r="F46" s="3"/>
      <c r="G46" s="3"/>
      <c r="H46" s="3"/>
      <c r="I46" s="3"/>
      <c r="J46" s="3"/>
      <c r="K46" s="402"/>
      <c r="L46" s="101"/>
      <c r="M46" s="326">
        <f>CA46*$BL49</f>
        <v>0</v>
      </c>
      <c r="N46" s="326">
        <f>CB46*$BM49</f>
        <v>0</v>
      </c>
      <c r="O46" s="79">
        <f t="shared" si="97"/>
        <v>0</v>
      </c>
      <c r="Q46" s="717"/>
      <c r="R46" s="214" t="s">
        <v>55</v>
      </c>
      <c r="S46" s="3"/>
      <c r="T46" s="3"/>
      <c r="U46" s="3"/>
      <c r="V46" s="3"/>
      <c r="W46" s="3"/>
      <c r="X46" s="3"/>
      <c r="Y46" s="3"/>
      <c r="Z46" s="3"/>
      <c r="AA46" s="402"/>
      <c r="AB46" s="101"/>
      <c r="AC46" s="326">
        <f>CQ46*$BL49</f>
        <v>0</v>
      </c>
      <c r="AD46" s="326">
        <f>CR46*$BM49</f>
        <v>0</v>
      </c>
      <c r="AE46" s="79">
        <f t="shared" si="98"/>
        <v>0</v>
      </c>
      <c r="AG46" s="717"/>
      <c r="AH46" s="214" t="s">
        <v>55</v>
      </c>
      <c r="AI46" s="3"/>
      <c r="AJ46" s="3"/>
      <c r="AK46" s="3"/>
      <c r="AL46" s="3"/>
      <c r="AM46" s="3"/>
      <c r="AN46" s="3"/>
      <c r="AO46" s="3"/>
      <c r="AP46" s="3"/>
      <c r="AQ46" s="402"/>
      <c r="AR46" s="101"/>
      <c r="AS46" s="326">
        <f>DG46*$BL49</f>
        <v>0</v>
      </c>
      <c r="AT46" s="326">
        <f>DH46*$BM49</f>
        <v>0</v>
      </c>
      <c r="AU46" s="79">
        <f t="shared" si="99"/>
        <v>0</v>
      </c>
      <c r="AW46" s="717"/>
      <c r="AX46" s="214" t="s">
        <v>55</v>
      </c>
      <c r="AY46" s="3"/>
      <c r="AZ46" s="3"/>
      <c r="BA46" s="3"/>
      <c r="BB46" s="3"/>
      <c r="BC46" s="3"/>
      <c r="BD46" s="3"/>
      <c r="BE46" s="3"/>
      <c r="BF46" s="3"/>
      <c r="BG46" s="402"/>
      <c r="BH46" s="101"/>
      <c r="BI46" s="326">
        <f>DW46*$BL49</f>
        <v>0</v>
      </c>
      <c r="BJ46" s="326">
        <f>DX46*$BM49</f>
        <v>0</v>
      </c>
      <c r="BK46" s="79">
        <f t="shared" si="100"/>
        <v>0</v>
      </c>
      <c r="BO46" s="744"/>
      <c r="BP46" s="3" t="s">
        <v>55</v>
      </c>
      <c r="BQ46" s="503"/>
      <c r="BR46" s="479"/>
      <c r="BS46" s="479"/>
      <c r="BT46" s="479"/>
      <c r="BU46" s="479"/>
      <c r="BV46" s="479"/>
      <c r="BW46" s="479"/>
      <c r="BX46" s="479"/>
      <c r="BY46" s="479"/>
      <c r="BZ46" s="479"/>
      <c r="CA46" s="479">
        <v>0</v>
      </c>
      <c r="CB46" s="504">
        <v>0</v>
      </c>
      <c r="CC46" s="505"/>
      <c r="CE46" s="744"/>
      <c r="CF46" s="3" t="s">
        <v>55</v>
      </c>
      <c r="CG46" s="503"/>
      <c r="CH46" s="479"/>
      <c r="CI46" s="479"/>
      <c r="CJ46" s="479"/>
      <c r="CK46" s="479"/>
      <c r="CL46" s="479"/>
      <c r="CM46" s="479"/>
      <c r="CN46" s="479"/>
      <c r="CO46" s="479"/>
      <c r="CP46" s="479"/>
      <c r="CQ46" s="479">
        <v>0</v>
      </c>
      <c r="CR46" s="504">
        <v>0</v>
      </c>
      <c r="CS46" s="505"/>
      <c r="CU46" s="744"/>
      <c r="CV46" s="3" t="s">
        <v>55</v>
      </c>
      <c r="CW46" s="503"/>
      <c r="CX46" s="479"/>
      <c r="CY46" s="479"/>
      <c r="CZ46" s="479"/>
      <c r="DA46" s="479"/>
      <c r="DB46" s="479"/>
      <c r="DC46" s="479"/>
      <c r="DD46" s="479"/>
      <c r="DE46" s="479"/>
      <c r="DF46" s="479"/>
      <c r="DG46" s="479">
        <v>0</v>
      </c>
      <c r="DH46" s="504">
        <v>0</v>
      </c>
      <c r="DI46" s="505"/>
      <c r="DK46" s="744"/>
      <c r="DL46" s="3" t="s">
        <v>55</v>
      </c>
      <c r="DM46" s="503"/>
      <c r="DN46" s="479"/>
      <c r="DO46" s="479"/>
      <c r="DP46" s="479"/>
      <c r="DQ46" s="479"/>
      <c r="DR46" s="479"/>
      <c r="DS46" s="479"/>
      <c r="DT46" s="479"/>
      <c r="DU46" s="479"/>
      <c r="DV46" s="479"/>
      <c r="DW46" s="479">
        <v>0</v>
      </c>
      <c r="DX46" s="504">
        <v>0</v>
      </c>
      <c r="DY46" s="505"/>
    </row>
    <row r="47" spans="1:129" ht="16.5" customHeight="1" x14ac:dyDescent="0.35">
      <c r="A47" s="717"/>
      <c r="B47" s="214" t="s">
        <v>54</v>
      </c>
      <c r="C47" s="3"/>
      <c r="D47" s="3"/>
      <c r="E47" s="3"/>
      <c r="F47" s="3"/>
      <c r="G47" s="3"/>
      <c r="H47" s="3"/>
      <c r="I47" s="3"/>
      <c r="J47" s="3"/>
      <c r="K47" s="402"/>
      <c r="L47" s="101"/>
      <c r="M47" s="326">
        <f>CA47*$BL49</f>
        <v>0</v>
      </c>
      <c r="N47" s="326">
        <f>CB47*$BM49</f>
        <v>0</v>
      </c>
      <c r="O47" s="79">
        <f t="shared" si="97"/>
        <v>0</v>
      </c>
      <c r="Q47" s="717"/>
      <c r="R47" s="214" t="s">
        <v>54</v>
      </c>
      <c r="S47" s="3"/>
      <c r="T47" s="3"/>
      <c r="U47" s="3"/>
      <c r="V47" s="3"/>
      <c r="W47" s="3"/>
      <c r="X47" s="3"/>
      <c r="Y47" s="3"/>
      <c r="Z47" s="3"/>
      <c r="AA47" s="402"/>
      <c r="AB47" s="101"/>
      <c r="AC47" s="326">
        <f>CQ47*$BL49</f>
        <v>0</v>
      </c>
      <c r="AD47" s="326">
        <f>CR47*$BM49</f>
        <v>0</v>
      </c>
      <c r="AE47" s="79">
        <f t="shared" si="98"/>
        <v>0</v>
      </c>
      <c r="AG47" s="717"/>
      <c r="AH47" s="214" t="s">
        <v>54</v>
      </c>
      <c r="AI47" s="3"/>
      <c r="AJ47" s="3"/>
      <c r="AK47" s="3"/>
      <c r="AL47" s="3"/>
      <c r="AM47" s="3"/>
      <c r="AN47" s="3"/>
      <c r="AO47" s="3"/>
      <c r="AP47" s="3"/>
      <c r="AQ47" s="402"/>
      <c r="AR47" s="101"/>
      <c r="AS47" s="326">
        <f>DG47*$BL49</f>
        <v>0</v>
      </c>
      <c r="AT47" s="326">
        <f>DH47*$BM49</f>
        <v>0</v>
      </c>
      <c r="AU47" s="79">
        <f t="shared" si="99"/>
        <v>0</v>
      </c>
      <c r="AW47" s="717"/>
      <c r="AX47" s="214" t="s">
        <v>54</v>
      </c>
      <c r="AY47" s="3"/>
      <c r="AZ47" s="3"/>
      <c r="BA47" s="3"/>
      <c r="BB47" s="3"/>
      <c r="BC47" s="3"/>
      <c r="BD47" s="3"/>
      <c r="BE47" s="3"/>
      <c r="BF47" s="3"/>
      <c r="BG47" s="402"/>
      <c r="BH47" s="101"/>
      <c r="BI47" s="326">
        <f>DW47*$BL49</f>
        <v>0</v>
      </c>
      <c r="BJ47" s="326">
        <f>DX47*$BM49</f>
        <v>0</v>
      </c>
      <c r="BK47" s="79">
        <f t="shared" si="100"/>
        <v>0</v>
      </c>
      <c r="BO47" s="744"/>
      <c r="BP47" s="3" t="s">
        <v>54</v>
      </c>
      <c r="BQ47" s="503"/>
      <c r="BR47" s="479"/>
      <c r="BS47" s="479"/>
      <c r="BT47" s="479"/>
      <c r="BU47" s="479"/>
      <c r="BV47" s="479"/>
      <c r="BW47" s="479"/>
      <c r="BX47" s="479"/>
      <c r="BY47" s="479"/>
      <c r="BZ47" s="479"/>
      <c r="CA47" s="479">
        <v>0</v>
      </c>
      <c r="CB47" s="504">
        <v>0</v>
      </c>
      <c r="CC47" s="505"/>
      <c r="CE47" s="744"/>
      <c r="CF47" s="3" t="s">
        <v>54</v>
      </c>
      <c r="CG47" s="503"/>
      <c r="CH47" s="479"/>
      <c r="CI47" s="479"/>
      <c r="CJ47" s="479"/>
      <c r="CK47" s="479"/>
      <c r="CL47" s="479"/>
      <c r="CM47" s="479"/>
      <c r="CN47" s="479"/>
      <c r="CO47" s="479"/>
      <c r="CP47" s="479"/>
      <c r="CQ47" s="479">
        <v>0.14899291405130771</v>
      </c>
      <c r="CR47" s="504">
        <v>0.14899291405130771</v>
      </c>
      <c r="CS47" s="505"/>
      <c r="CU47" s="744"/>
      <c r="CV47" s="3" t="s">
        <v>54</v>
      </c>
      <c r="CW47" s="503"/>
      <c r="CX47" s="479"/>
      <c r="CY47" s="479"/>
      <c r="CZ47" s="479"/>
      <c r="DA47" s="479"/>
      <c r="DB47" s="479"/>
      <c r="DC47" s="479"/>
      <c r="DD47" s="479"/>
      <c r="DE47" s="479"/>
      <c r="DF47" s="479"/>
      <c r="DG47" s="479">
        <v>0</v>
      </c>
      <c r="DH47" s="504">
        <v>0</v>
      </c>
      <c r="DI47" s="505"/>
      <c r="DK47" s="744"/>
      <c r="DL47" s="3" t="s">
        <v>54</v>
      </c>
      <c r="DM47" s="503"/>
      <c r="DN47" s="479"/>
      <c r="DO47" s="479"/>
      <c r="DP47" s="479"/>
      <c r="DQ47" s="479"/>
      <c r="DR47" s="479"/>
      <c r="DS47" s="479"/>
      <c r="DT47" s="479"/>
      <c r="DU47" s="479"/>
      <c r="DV47" s="479"/>
      <c r="DW47" s="479">
        <v>0</v>
      </c>
      <c r="DX47" s="504">
        <v>0</v>
      </c>
      <c r="DY47" s="505"/>
    </row>
    <row r="48" spans="1:129" ht="15" thickBot="1" x14ac:dyDescent="0.4">
      <c r="A48" s="718"/>
      <c r="B48" s="214" t="s">
        <v>53</v>
      </c>
      <c r="C48" s="3"/>
      <c r="D48" s="3"/>
      <c r="E48" s="3"/>
      <c r="F48" s="3"/>
      <c r="G48" s="3"/>
      <c r="H48" s="3"/>
      <c r="I48" s="3"/>
      <c r="J48" s="3"/>
      <c r="K48" s="402"/>
      <c r="L48" s="101"/>
      <c r="M48" s="326">
        <f>CA48*$BL49</f>
        <v>0</v>
      </c>
      <c r="N48" s="326">
        <f>CB48*$BM49</f>
        <v>0</v>
      </c>
      <c r="O48" s="79">
        <f t="shared" si="97"/>
        <v>0</v>
      </c>
      <c r="Q48" s="718"/>
      <c r="R48" s="214" t="s">
        <v>53</v>
      </c>
      <c r="S48" s="3"/>
      <c r="T48" s="3"/>
      <c r="U48" s="3"/>
      <c r="V48" s="3"/>
      <c r="W48" s="3"/>
      <c r="X48" s="3"/>
      <c r="Y48" s="3"/>
      <c r="Z48" s="3"/>
      <c r="AA48" s="402"/>
      <c r="AB48" s="101"/>
      <c r="AC48" s="326">
        <f>CQ48*$BL49</f>
        <v>0</v>
      </c>
      <c r="AD48" s="326">
        <f>CR48*$BM49</f>
        <v>0</v>
      </c>
      <c r="AE48" s="79">
        <f t="shared" si="98"/>
        <v>0</v>
      </c>
      <c r="AG48" s="718"/>
      <c r="AH48" s="214" t="s">
        <v>53</v>
      </c>
      <c r="AI48" s="3"/>
      <c r="AJ48" s="3"/>
      <c r="AK48" s="3"/>
      <c r="AL48" s="3"/>
      <c r="AM48" s="3"/>
      <c r="AN48" s="3"/>
      <c r="AO48" s="3"/>
      <c r="AP48" s="3"/>
      <c r="AQ48" s="402"/>
      <c r="AR48" s="101"/>
      <c r="AS48" s="326">
        <f>DG48*$BL49</f>
        <v>0</v>
      </c>
      <c r="AT48" s="326">
        <f>DH48*$BM49</f>
        <v>0</v>
      </c>
      <c r="AU48" s="79">
        <f t="shared" si="99"/>
        <v>0</v>
      </c>
      <c r="AW48" s="718"/>
      <c r="AX48" s="214" t="s">
        <v>53</v>
      </c>
      <c r="AY48" s="3"/>
      <c r="AZ48" s="3"/>
      <c r="BA48" s="3"/>
      <c r="BB48" s="3"/>
      <c r="BC48" s="3"/>
      <c r="BD48" s="3"/>
      <c r="BE48" s="3"/>
      <c r="BF48" s="3"/>
      <c r="BG48" s="402"/>
      <c r="BH48" s="101"/>
      <c r="BI48" s="326">
        <f>DW48*$BL49</f>
        <v>0</v>
      </c>
      <c r="BJ48" s="326">
        <f>DX48*$BM49</f>
        <v>0</v>
      </c>
      <c r="BK48" s="79">
        <f t="shared" si="100"/>
        <v>0</v>
      </c>
      <c r="BO48" s="745"/>
      <c r="BP48" s="3" t="s">
        <v>53</v>
      </c>
      <c r="BQ48" s="506"/>
      <c r="BR48" s="483"/>
      <c r="BS48" s="483"/>
      <c r="BT48" s="483"/>
      <c r="BU48" s="483"/>
      <c r="BV48" s="483"/>
      <c r="BW48" s="483"/>
      <c r="BX48" s="483"/>
      <c r="BY48" s="483"/>
      <c r="BZ48" s="483"/>
      <c r="CA48" s="483">
        <v>0</v>
      </c>
      <c r="CB48" s="507">
        <v>0</v>
      </c>
      <c r="CC48" s="505"/>
      <c r="CE48" s="745"/>
      <c r="CF48" s="3" t="s">
        <v>53</v>
      </c>
      <c r="CG48" s="506"/>
      <c r="CH48" s="483"/>
      <c r="CI48" s="483"/>
      <c r="CJ48" s="483"/>
      <c r="CK48" s="483"/>
      <c r="CL48" s="483"/>
      <c r="CM48" s="483"/>
      <c r="CN48" s="483"/>
      <c r="CO48" s="483"/>
      <c r="CP48" s="483"/>
      <c r="CQ48" s="483">
        <v>0</v>
      </c>
      <c r="CR48" s="507">
        <v>0</v>
      </c>
      <c r="CS48" s="505"/>
      <c r="CU48" s="745"/>
      <c r="CV48" s="3" t="s">
        <v>53</v>
      </c>
      <c r="CW48" s="506"/>
      <c r="CX48" s="483"/>
      <c r="CY48" s="483"/>
      <c r="CZ48" s="483"/>
      <c r="DA48" s="483"/>
      <c r="DB48" s="483"/>
      <c r="DC48" s="483"/>
      <c r="DD48" s="483"/>
      <c r="DE48" s="483"/>
      <c r="DF48" s="483"/>
      <c r="DG48" s="483">
        <v>0</v>
      </c>
      <c r="DH48" s="507">
        <v>0</v>
      </c>
      <c r="DI48" s="505"/>
      <c r="DK48" s="745"/>
      <c r="DL48" s="3" t="s">
        <v>53</v>
      </c>
      <c r="DM48" s="506"/>
      <c r="DN48" s="483"/>
      <c r="DO48" s="483"/>
      <c r="DP48" s="483"/>
      <c r="DQ48" s="483"/>
      <c r="DR48" s="483"/>
      <c r="DS48" s="483"/>
      <c r="DT48" s="483"/>
      <c r="DU48" s="483"/>
      <c r="DV48" s="483"/>
      <c r="DW48" s="483">
        <v>0</v>
      </c>
      <c r="DX48" s="507">
        <v>0</v>
      </c>
      <c r="DY48" s="505"/>
    </row>
    <row r="49" spans="1:129" ht="21.5" thickBot="1" x14ac:dyDescent="0.4">
      <c r="B49" s="215" t="s">
        <v>43</v>
      </c>
      <c r="C49" s="207">
        <f>SUM(C36:C48)</f>
        <v>0</v>
      </c>
      <c r="D49" s="207">
        <f t="shared" ref="D49" si="101">SUM(D36:D48)</f>
        <v>0</v>
      </c>
      <c r="E49" s="207">
        <f t="shared" ref="E49" si="102">SUM(E36:E48)</f>
        <v>0</v>
      </c>
      <c r="F49" s="207">
        <f t="shared" ref="F49" si="103">SUM(F36:F48)</f>
        <v>0</v>
      </c>
      <c r="G49" s="207">
        <f t="shared" ref="G49" si="104">SUM(G36:G48)</f>
        <v>0</v>
      </c>
      <c r="H49" s="207">
        <f t="shared" ref="H49" si="105">SUM(H36:H48)</f>
        <v>0</v>
      </c>
      <c r="I49" s="207">
        <f t="shared" ref="I49" si="106">SUM(I36:I48)</f>
        <v>0</v>
      </c>
      <c r="J49" s="207">
        <f t="shared" ref="J49" si="107">SUM(J36:J48)</f>
        <v>0</v>
      </c>
      <c r="K49" s="403">
        <f t="shared" ref="K49" si="108">SUM(K36:K48)</f>
        <v>0</v>
      </c>
      <c r="L49" s="542">
        <f t="shared" ref="L49" si="109">SUM(L36:L48)</f>
        <v>0</v>
      </c>
      <c r="M49" s="417">
        <f t="shared" ref="M49" si="110">SUM(M36:M48)</f>
        <v>0</v>
      </c>
      <c r="N49" s="417">
        <f t="shared" ref="N49" si="111">SUM(N36:N48)</f>
        <v>0</v>
      </c>
      <c r="O49" s="82">
        <f t="shared" si="97"/>
        <v>0</v>
      </c>
      <c r="Q49" s="83"/>
      <c r="R49" s="215" t="s">
        <v>43</v>
      </c>
      <c r="S49" s="207">
        <f>SUM(S36:S48)</f>
        <v>0</v>
      </c>
      <c r="T49" s="207">
        <f t="shared" ref="T49" si="112">SUM(T36:T48)</f>
        <v>0</v>
      </c>
      <c r="U49" s="207">
        <f t="shared" ref="U49" si="113">SUM(U36:U48)</f>
        <v>0</v>
      </c>
      <c r="V49" s="207">
        <f t="shared" ref="V49" si="114">SUM(V36:V48)</f>
        <v>0</v>
      </c>
      <c r="W49" s="207">
        <f t="shared" ref="W49" si="115">SUM(W36:W48)</f>
        <v>0</v>
      </c>
      <c r="X49" s="207">
        <f t="shared" ref="X49" si="116">SUM(X36:X48)</f>
        <v>0</v>
      </c>
      <c r="Y49" s="207">
        <f t="shared" ref="Y49" si="117">SUM(Y36:Y48)</f>
        <v>0</v>
      </c>
      <c r="Z49" s="207">
        <f t="shared" ref="Z49" si="118">SUM(Z36:Z48)</f>
        <v>0</v>
      </c>
      <c r="AA49" s="403">
        <f t="shared" ref="AA49" si="119">SUM(AA36:AA48)</f>
        <v>0</v>
      </c>
      <c r="AB49" s="542">
        <f t="shared" ref="AB49" si="120">SUM(AB36:AB48)</f>
        <v>0</v>
      </c>
      <c r="AC49" s="417">
        <f t="shared" ref="AC49" si="121">SUM(AC36:AC48)</f>
        <v>0</v>
      </c>
      <c r="AD49" s="417">
        <f t="shared" ref="AD49" si="122">SUM(AD36:AD48)</f>
        <v>0</v>
      </c>
      <c r="AE49" s="82">
        <f t="shared" si="98"/>
        <v>0</v>
      </c>
      <c r="AG49" s="83"/>
      <c r="AH49" s="215" t="s">
        <v>43</v>
      </c>
      <c r="AI49" s="207">
        <f>SUM(AI36:AI48)</f>
        <v>0</v>
      </c>
      <c r="AJ49" s="207">
        <f t="shared" ref="AJ49" si="123">SUM(AJ36:AJ48)</f>
        <v>0</v>
      </c>
      <c r="AK49" s="207">
        <f t="shared" ref="AK49" si="124">SUM(AK36:AK48)</f>
        <v>0</v>
      </c>
      <c r="AL49" s="207">
        <f t="shared" ref="AL49" si="125">SUM(AL36:AL48)</f>
        <v>0</v>
      </c>
      <c r="AM49" s="207">
        <f t="shared" ref="AM49" si="126">SUM(AM36:AM48)</f>
        <v>0</v>
      </c>
      <c r="AN49" s="207">
        <f t="shared" ref="AN49" si="127">SUM(AN36:AN48)</f>
        <v>0</v>
      </c>
      <c r="AO49" s="207">
        <f t="shared" ref="AO49" si="128">SUM(AO36:AO48)</f>
        <v>0</v>
      </c>
      <c r="AP49" s="207">
        <f t="shared" ref="AP49" si="129">SUM(AP36:AP48)</f>
        <v>0</v>
      </c>
      <c r="AQ49" s="403">
        <v>0</v>
      </c>
      <c r="AR49" s="542">
        <f t="shared" ref="AR49" si="130">SUM(AR36:AR48)</f>
        <v>0</v>
      </c>
      <c r="AS49" s="417">
        <f t="shared" ref="AS49" si="131">SUM(AS36:AS48)</f>
        <v>0</v>
      </c>
      <c r="AT49" s="417">
        <f t="shared" ref="AT49" si="132">SUM(AT36:AT48)</f>
        <v>0</v>
      </c>
      <c r="AU49" s="82">
        <f t="shared" si="99"/>
        <v>0</v>
      </c>
      <c r="AW49" s="83"/>
      <c r="AX49" s="215" t="s">
        <v>43</v>
      </c>
      <c r="AY49" s="207">
        <f>SUM(AY36:AY48)</f>
        <v>0</v>
      </c>
      <c r="AZ49" s="207">
        <f t="shared" ref="AZ49" si="133">SUM(AZ36:AZ48)</f>
        <v>0</v>
      </c>
      <c r="BA49" s="207">
        <f t="shared" ref="BA49" si="134">SUM(BA36:BA48)</f>
        <v>0</v>
      </c>
      <c r="BB49" s="207">
        <f t="shared" ref="BB49" si="135">SUM(BB36:BB48)</f>
        <v>0</v>
      </c>
      <c r="BC49" s="207">
        <f t="shared" ref="BC49" si="136">SUM(BC36:BC48)</f>
        <v>0</v>
      </c>
      <c r="BD49" s="207">
        <f t="shared" ref="BD49" si="137">SUM(BD36:BD48)</f>
        <v>0</v>
      </c>
      <c r="BE49" s="207">
        <f t="shared" ref="BE49" si="138">SUM(BE36:BE48)</f>
        <v>0</v>
      </c>
      <c r="BF49" s="207">
        <f t="shared" ref="BF49" si="139">SUM(BF36:BF48)</f>
        <v>0</v>
      </c>
      <c r="BG49" s="403">
        <f t="shared" ref="BG49" si="140">SUM(BG36:BG48)</f>
        <v>0</v>
      </c>
      <c r="BH49" s="542">
        <f t="shared" ref="BH49" si="141">SUM(BH36:BH48)</f>
        <v>0</v>
      </c>
      <c r="BI49" s="417">
        <f t="shared" ref="BI49" si="142">SUM(BI36:BI48)</f>
        <v>0</v>
      </c>
      <c r="BJ49" s="417">
        <f t="shared" ref="BJ49" si="143">SUM(BJ36:BJ48)</f>
        <v>0</v>
      </c>
      <c r="BK49" s="82">
        <f t="shared" si="100"/>
        <v>0</v>
      </c>
      <c r="BL49" s="2">
        <f>'FORECAST OVERVIEW'!M20</f>
        <v>0</v>
      </c>
      <c r="BM49" s="2">
        <f>'FORECAST OVERVIEW'!N20</f>
        <v>0</v>
      </c>
      <c r="BO49" s="84"/>
      <c r="BP49" s="72" t="s">
        <v>43</v>
      </c>
      <c r="BQ49" s="509">
        <v>0</v>
      </c>
      <c r="BR49" s="487">
        <v>0</v>
      </c>
      <c r="BS49" s="487">
        <v>0</v>
      </c>
      <c r="BT49" s="487">
        <v>0</v>
      </c>
      <c r="BU49" s="487">
        <v>0</v>
      </c>
      <c r="BV49" s="487">
        <v>0</v>
      </c>
      <c r="BW49" s="487">
        <v>0</v>
      </c>
      <c r="BX49" s="487">
        <v>0</v>
      </c>
      <c r="BY49" s="487">
        <v>0</v>
      </c>
      <c r="BZ49" s="487">
        <v>0</v>
      </c>
      <c r="CA49" s="487">
        <v>0.58671720358784818</v>
      </c>
      <c r="CB49" s="487">
        <v>0.58671720358784818</v>
      </c>
      <c r="CC49" s="512"/>
      <c r="CE49" s="83"/>
      <c r="CF49" s="72" t="s">
        <v>43</v>
      </c>
      <c r="CG49" s="509">
        <v>0</v>
      </c>
      <c r="CH49" s="487">
        <v>0</v>
      </c>
      <c r="CI49" s="487">
        <v>0</v>
      </c>
      <c r="CJ49" s="487">
        <v>0</v>
      </c>
      <c r="CK49" s="487">
        <v>0</v>
      </c>
      <c r="CL49" s="487">
        <v>0</v>
      </c>
      <c r="CM49" s="487">
        <v>0</v>
      </c>
      <c r="CN49" s="487">
        <v>0</v>
      </c>
      <c r="CO49" s="487">
        <v>0</v>
      </c>
      <c r="CP49" s="487">
        <v>0</v>
      </c>
      <c r="CQ49" s="487">
        <v>0.40794876510347183</v>
      </c>
      <c r="CR49" s="487">
        <v>0.40794876510347183</v>
      </c>
      <c r="CS49" s="512"/>
      <c r="CU49" s="83"/>
      <c r="CV49" s="72" t="s">
        <v>43</v>
      </c>
      <c r="CW49" s="509">
        <v>0</v>
      </c>
      <c r="CX49" s="487">
        <v>0</v>
      </c>
      <c r="CY49" s="487">
        <v>0</v>
      </c>
      <c r="CZ49" s="487">
        <v>0</v>
      </c>
      <c r="DA49" s="487">
        <v>0</v>
      </c>
      <c r="DB49" s="487">
        <v>0</v>
      </c>
      <c r="DC49" s="487">
        <v>0</v>
      </c>
      <c r="DD49" s="487">
        <v>0</v>
      </c>
      <c r="DE49" s="487">
        <v>0</v>
      </c>
      <c r="DF49" s="487">
        <v>0</v>
      </c>
      <c r="DG49" s="487">
        <v>0</v>
      </c>
      <c r="DH49" s="487">
        <v>0</v>
      </c>
      <c r="DI49" s="512"/>
      <c r="DK49" s="83"/>
      <c r="DL49" s="72" t="s">
        <v>43</v>
      </c>
      <c r="DM49" s="509">
        <v>0</v>
      </c>
      <c r="DN49" s="487">
        <v>0</v>
      </c>
      <c r="DO49" s="487">
        <v>0</v>
      </c>
      <c r="DP49" s="487">
        <v>0</v>
      </c>
      <c r="DQ49" s="487">
        <v>0</v>
      </c>
      <c r="DR49" s="487">
        <v>0</v>
      </c>
      <c r="DS49" s="487">
        <v>0</v>
      </c>
      <c r="DT49" s="487">
        <v>0</v>
      </c>
      <c r="DU49" s="487">
        <v>0</v>
      </c>
      <c r="DV49" s="487">
        <v>0</v>
      </c>
      <c r="DW49" s="487">
        <v>5.3340313086800211E-3</v>
      </c>
      <c r="DX49" s="487">
        <v>5.3340313086800211E-3</v>
      </c>
      <c r="DY49" s="512"/>
    </row>
    <row r="50" spans="1:129" ht="21.5" thickBot="1" x14ac:dyDescent="0.55000000000000004">
      <c r="A50" s="85"/>
      <c r="M50" s="418"/>
      <c r="N50" s="418"/>
      <c r="Q50" s="85"/>
      <c r="AC50" s="418"/>
      <c r="AD50" s="418"/>
      <c r="AG50" s="85"/>
      <c r="AS50" s="418"/>
      <c r="AT50" s="418"/>
      <c r="AW50" s="85"/>
      <c r="BI50" s="418"/>
      <c r="BJ50" s="418"/>
      <c r="BL50" s="520">
        <f>SUM(AY36:BJ48)</f>
        <v>0</v>
      </c>
      <c r="BO50" s="84"/>
      <c r="CE50" s="85"/>
      <c r="CU50" s="85"/>
      <c r="DK50" s="85"/>
    </row>
    <row r="51" spans="1:129" ht="21.5" thickBot="1" x14ac:dyDescent="0.55000000000000004">
      <c r="A51" s="85"/>
      <c r="B51" s="202" t="s">
        <v>36</v>
      </c>
      <c r="C51" s="203">
        <f t="shared" ref="C51:N51" si="144">C$3</f>
        <v>44562</v>
      </c>
      <c r="D51" s="203">
        <f t="shared" si="144"/>
        <v>44593</v>
      </c>
      <c r="E51" s="203">
        <f t="shared" si="144"/>
        <v>44621</v>
      </c>
      <c r="F51" s="203">
        <f t="shared" si="144"/>
        <v>44652</v>
      </c>
      <c r="G51" s="203">
        <f t="shared" si="144"/>
        <v>44682</v>
      </c>
      <c r="H51" s="203">
        <f t="shared" si="144"/>
        <v>44713</v>
      </c>
      <c r="I51" s="203">
        <f t="shared" si="144"/>
        <v>44743</v>
      </c>
      <c r="J51" s="203">
        <f t="shared" si="144"/>
        <v>44774</v>
      </c>
      <c r="K51" s="401">
        <f t="shared" si="144"/>
        <v>44805</v>
      </c>
      <c r="L51" s="536">
        <f t="shared" si="144"/>
        <v>44835</v>
      </c>
      <c r="M51" s="413">
        <f t="shared" si="144"/>
        <v>44866</v>
      </c>
      <c r="N51" s="413">
        <f t="shared" si="144"/>
        <v>44896</v>
      </c>
      <c r="O51" s="204" t="s">
        <v>34</v>
      </c>
      <c r="Q51" s="85"/>
      <c r="R51" s="202" t="s">
        <v>36</v>
      </c>
      <c r="S51" s="203">
        <f t="shared" ref="S51:AD51" si="145">S$3</f>
        <v>44562</v>
      </c>
      <c r="T51" s="203">
        <f t="shared" si="145"/>
        <v>44593</v>
      </c>
      <c r="U51" s="203">
        <f t="shared" si="145"/>
        <v>44621</v>
      </c>
      <c r="V51" s="203">
        <f t="shared" si="145"/>
        <v>44652</v>
      </c>
      <c r="W51" s="203">
        <f t="shared" si="145"/>
        <v>44682</v>
      </c>
      <c r="X51" s="203">
        <f t="shared" si="145"/>
        <v>44713</v>
      </c>
      <c r="Y51" s="203">
        <f t="shared" si="145"/>
        <v>44743</v>
      </c>
      <c r="Z51" s="203">
        <f t="shared" si="145"/>
        <v>44774</v>
      </c>
      <c r="AA51" s="401">
        <f t="shared" si="145"/>
        <v>44805</v>
      </c>
      <c r="AB51" s="536">
        <f t="shared" si="145"/>
        <v>44835</v>
      </c>
      <c r="AC51" s="413">
        <f t="shared" si="145"/>
        <v>44866</v>
      </c>
      <c r="AD51" s="413">
        <f t="shared" si="145"/>
        <v>44896</v>
      </c>
      <c r="AE51" s="204" t="s">
        <v>34</v>
      </c>
      <c r="AG51" s="85"/>
      <c r="AH51" s="202" t="s">
        <v>36</v>
      </c>
      <c r="AI51" s="203">
        <f t="shared" ref="AI51:AT51" si="146">AI$3</f>
        <v>44562</v>
      </c>
      <c r="AJ51" s="203">
        <f t="shared" si="146"/>
        <v>44593</v>
      </c>
      <c r="AK51" s="203">
        <f t="shared" si="146"/>
        <v>44621</v>
      </c>
      <c r="AL51" s="203">
        <f t="shared" si="146"/>
        <v>44652</v>
      </c>
      <c r="AM51" s="203">
        <f t="shared" si="146"/>
        <v>44682</v>
      </c>
      <c r="AN51" s="203">
        <f t="shared" si="146"/>
        <v>44713</v>
      </c>
      <c r="AO51" s="203">
        <f t="shared" si="146"/>
        <v>44743</v>
      </c>
      <c r="AP51" s="203">
        <f t="shared" si="146"/>
        <v>44774</v>
      </c>
      <c r="AQ51" s="401">
        <f t="shared" si="146"/>
        <v>44805</v>
      </c>
      <c r="AR51" s="536">
        <f t="shared" si="146"/>
        <v>44835</v>
      </c>
      <c r="AS51" s="413">
        <f t="shared" si="146"/>
        <v>44866</v>
      </c>
      <c r="AT51" s="413">
        <f t="shared" si="146"/>
        <v>44896</v>
      </c>
      <c r="AU51" s="204" t="s">
        <v>34</v>
      </c>
      <c r="AW51" s="85"/>
      <c r="AX51" s="202" t="s">
        <v>36</v>
      </c>
      <c r="AY51" s="203">
        <f t="shared" ref="AY51:BJ51" si="147">AY$3</f>
        <v>44562</v>
      </c>
      <c r="AZ51" s="203">
        <f t="shared" si="147"/>
        <v>44593</v>
      </c>
      <c r="BA51" s="203">
        <f t="shared" si="147"/>
        <v>44621</v>
      </c>
      <c r="BB51" s="203">
        <f t="shared" si="147"/>
        <v>44652</v>
      </c>
      <c r="BC51" s="203">
        <f t="shared" si="147"/>
        <v>44682</v>
      </c>
      <c r="BD51" s="203">
        <f t="shared" si="147"/>
        <v>44713</v>
      </c>
      <c r="BE51" s="203">
        <f t="shared" si="147"/>
        <v>44743</v>
      </c>
      <c r="BF51" s="203">
        <f t="shared" si="147"/>
        <v>44774</v>
      </c>
      <c r="BG51" s="401">
        <f t="shared" si="147"/>
        <v>44805</v>
      </c>
      <c r="BH51" s="536">
        <f t="shared" si="147"/>
        <v>44835</v>
      </c>
      <c r="BI51" s="413">
        <f t="shared" si="147"/>
        <v>44866</v>
      </c>
      <c r="BJ51" s="413">
        <f t="shared" si="147"/>
        <v>44896</v>
      </c>
      <c r="BK51" s="204" t="s">
        <v>34</v>
      </c>
      <c r="BO51" s="84"/>
      <c r="BP51" s="323" t="s">
        <v>36</v>
      </c>
      <c r="BQ51" s="324" t="s">
        <v>202</v>
      </c>
      <c r="BR51" s="324" t="s">
        <v>203</v>
      </c>
      <c r="BS51" s="324" t="s">
        <v>204</v>
      </c>
      <c r="BT51" s="324" t="s">
        <v>205</v>
      </c>
      <c r="BU51" s="324" t="s">
        <v>44</v>
      </c>
      <c r="BV51" s="324" t="s">
        <v>206</v>
      </c>
      <c r="BW51" s="324" t="s">
        <v>207</v>
      </c>
      <c r="BX51" s="324" t="s">
        <v>208</v>
      </c>
      <c r="BY51" s="324" t="s">
        <v>209</v>
      </c>
      <c r="BZ51" s="324" t="s">
        <v>210</v>
      </c>
      <c r="CA51" s="324" t="s">
        <v>34</v>
      </c>
      <c r="CB51" s="324" t="s">
        <v>34</v>
      </c>
      <c r="CC51" s="325" t="s">
        <v>34</v>
      </c>
      <c r="CE51" s="85"/>
      <c r="CF51" s="323" t="s">
        <v>36</v>
      </c>
      <c r="CG51" s="324" t="s">
        <v>202</v>
      </c>
      <c r="CH51" s="324" t="s">
        <v>203</v>
      </c>
      <c r="CI51" s="324" t="s">
        <v>204</v>
      </c>
      <c r="CJ51" s="324" t="s">
        <v>205</v>
      </c>
      <c r="CK51" s="324" t="s">
        <v>44</v>
      </c>
      <c r="CL51" s="324" t="s">
        <v>206</v>
      </c>
      <c r="CM51" s="324" t="s">
        <v>207</v>
      </c>
      <c r="CN51" s="324" t="s">
        <v>208</v>
      </c>
      <c r="CO51" s="324" t="s">
        <v>209</v>
      </c>
      <c r="CP51" s="324" t="s">
        <v>210</v>
      </c>
      <c r="CQ51" s="324" t="s">
        <v>34</v>
      </c>
      <c r="CR51" s="324" t="s">
        <v>34</v>
      </c>
      <c r="CS51" s="325" t="s">
        <v>34</v>
      </c>
      <c r="CU51" s="85"/>
      <c r="CV51" s="323" t="s">
        <v>36</v>
      </c>
      <c r="CW51" s="324" t="s">
        <v>202</v>
      </c>
      <c r="CX51" s="324" t="s">
        <v>203</v>
      </c>
      <c r="CY51" s="324" t="s">
        <v>204</v>
      </c>
      <c r="CZ51" s="324" t="s">
        <v>205</v>
      </c>
      <c r="DA51" s="324" t="s">
        <v>44</v>
      </c>
      <c r="DB51" s="324" t="s">
        <v>206</v>
      </c>
      <c r="DC51" s="324" t="s">
        <v>207</v>
      </c>
      <c r="DD51" s="324" t="s">
        <v>208</v>
      </c>
      <c r="DE51" s="324" t="s">
        <v>209</v>
      </c>
      <c r="DF51" s="324" t="s">
        <v>210</v>
      </c>
      <c r="DG51" s="324" t="s">
        <v>34</v>
      </c>
      <c r="DH51" s="324" t="s">
        <v>34</v>
      </c>
      <c r="DI51" s="325" t="s">
        <v>34</v>
      </c>
      <c r="DK51" s="85"/>
      <c r="DL51" s="323" t="s">
        <v>36</v>
      </c>
      <c r="DM51" s="324" t="s">
        <v>202</v>
      </c>
      <c r="DN51" s="324" t="s">
        <v>203</v>
      </c>
      <c r="DO51" s="324" t="s">
        <v>204</v>
      </c>
      <c r="DP51" s="324" t="s">
        <v>205</v>
      </c>
      <c r="DQ51" s="324" t="s">
        <v>44</v>
      </c>
      <c r="DR51" s="324" t="s">
        <v>206</v>
      </c>
      <c r="DS51" s="324" t="s">
        <v>207</v>
      </c>
      <c r="DT51" s="324" t="s">
        <v>208</v>
      </c>
      <c r="DU51" s="324" t="s">
        <v>209</v>
      </c>
      <c r="DV51" s="324" t="s">
        <v>210</v>
      </c>
      <c r="DW51" s="324" t="s">
        <v>34</v>
      </c>
      <c r="DX51" s="324" t="s">
        <v>34</v>
      </c>
      <c r="DY51" s="325" t="s">
        <v>34</v>
      </c>
    </row>
    <row r="52" spans="1:129" ht="15" customHeight="1" x14ac:dyDescent="0.35">
      <c r="A52" s="716" t="s">
        <v>70</v>
      </c>
      <c r="B52" s="214" t="s">
        <v>65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02">
        <v>0</v>
      </c>
      <c r="L52" s="101">
        <v>0</v>
      </c>
      <c r="M52" s="326">
        <f>CA52*$BL65</f>
        <v>0</v>
      </c>
      <c r="N52" s="326">
        <f>CB52*$BM65</f>
        <v>0</v>
      </c>
      <c r="O52" s="79">
        <f t="shared" ref="O52:O65" si="148">SUM(C52:N52)</f>
        <v>0</v>
      </c>
      <c r="Q52" s="716" t="s">
        <v>70</v>
      </c>
      <c r="R52" s="214" t="s">
        <v>65</v>
      </c>
      <c r="S52" s="3">
        <v>0</v>
      </c>
      <c r="T52" s="3">
        <v>0</v>
      </c>
      <c r="U52" s="3">
        <v>26640</v>
      </c>
      <c r="V52" s="3">
        <v>0</v>
      </c>
      <c r="W52" s="3">
        <v>0</v>
      </c>
      <c r="X52" s="3">
        <v>0</v>
      </c>
      <c r="Y52" s="3">
        <v>68617</v>
      </c>
      <c r="Z52" s="3">
        <v>0</v>
      </c>
      <c r="AA52" s="402">
        <v>0</v>
      </c>
      <c r="AB52" s="101">
        <v>0</v>
      </c>
      <c r="AC52" s="326">
        <f>CQ52*$BL65</f>
        <v>5576.7867446243017</v>
      </c>
      <c r="AD52" s="326">
        <f>CR52*$BM65</f>
        <v>612024.13176392275</v>
      </c>
      <c r="AE52" s="79">
        <f t="shared" ref="AE52:AE65" si="149">SUM(S52:AD52)</f>
        <v>712857.91850854701</v>
      </c>
      <c r="AG52" s="716" t="s">
        <v>70</v>
      </c>
      <c r="AH52" s="214" t="s">
        <v>65</v>
      </c>
      <c r="AI52" s="3">
        <v>0</v>
      </c>
      <c r="AJ52" s="3">
        <v>0</v>
      </c>
      <c r="AK52" s="3">
        <v>0</v>
      </c>
      <c r="AL52" s="3">
        <v>21768</v>
      </c>
      <c r="AM52" s="3">
        <v>0</v>
      </c>
      <c r="AN52" s="3">
        <v>0</v>
      </c>
      <c r="AO52" s="3">
        <v>0</v>
      </c>
      <c r="AP52" s="3">
        <v>0</v>
      </c>
      <c r="AQ52" s="402">
        <v>0</v>
      </c>
      <c r="AR52" s="101">
        <v>443865</v>
      </c>
      <c r="AS52" s="326">
        <f>DG52*$BL65</f>
        <v>199.685567095745</v>
      </c>
      <c r="AT52" s="326">
        <f>DH52*$BM65</f>
        <v>21914.480761769406</v>
      </c>
      <c r="AU52" s="79">
        <f t="shared" ref="AU52:AU65" si="150">SUM(AI52:AT52)</f>
        <v>487747.16632886516</v>
      </c>
      <c r="AW52" s="716" t="s">
        <v>70</v>
      </c>
      <c r="AX52" s="214" t="s">
        <v>65</v>
      </c>
      <c r="AY52" s="3">
        <v>0</v>
      </c>
      <c r="AZ52" s="3">
        <v>0</v>
      </c>
      <c r="BA52" s="3">
        <v>446768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402">
        <v>0</v>
      </c>
      <c r="BH52" s="101">
        <v>0</v>
      </c>
      <c r="BI52" s="326">
        <f>DW52*$BL65</f>
        <v>0</v>
      </c>
      <c r="BJ52" s="326">
        <f>DX52*$BM65</f>
        <v>0</v>
      </c>
      <c r="BK52" s="79">
        <f t="shared" ref="BK52:BK65" si="151">SUM(AY52:BJ52)</f>
        <v>446768</v>
      </c>
      <c r="BL52" s="515"/>
      <c r="BO52" s="743" t="s">
        <v>70</v>
      </c>
      <c r="BP52" s="80" t="s">
        <v>65</v>
      </c>
      <c r="BQ52" s="499"/>
      <c r="BR52" s="477"/>
      <c r="BS52" s="477"/>
      <c r="BT52" s="477"/>
      <c r="BU52" s="477"/>
      <c r="BV52" s="477"/>
      <c r="BW52" s="477"/>
      <c r="BX52" s="477"/>
      <c r="BY52" s="477"/>
      <c r="BZ52" s="477"/>
      <c r="CA52" s="477">
        <v>0</v>
      </c>
      <c r="CB52" s="500">
        <v>0</v>
      </c>
      <c r="CC52" s="501"/>
      <c r="CE52" s="743" t="s">
        <v>70</v>
      </c>
      <c r="CF52" s="80" t="s">
        <v>65</v>
      </c>
      <c r="CG52" s="499"/>
      <c r="CH52" s="477"/>
      <c r="CI52" s="477"/>
      <c r="CJ52" s="477"/>
      <c r="CK52" s="477"/>
      <c r="CL52" s="477"/>
      <c r="CM52" s="477"/>
      <c r="CN52" s="477"/>
      <c r="CO52" s="477"/>
      <c r="CP52" s="477"/>
      <c r="CQ52" s="477">
        <v>0.26110096769066188</v>
      </c>
      <c r="CR52" s="500">
        <v>0.26110096769066188</v>
      </c>
      <c r="CS52" s="501"/>
      <c r="CU52" s="743" t="s">
        <v>70</v>
      </c>
      <c r="CV52" s="80" t="s">
        <v>65</v>
      </c>
      <c r="CW52" s="499"/>
      <c r="CX52" s="477"/>
      <c r="CY52" s="477"/>
      <c r="CZ52" s="477"/>
      <c r="DA52" s="477"/>
      <c r="DB52" s="477"/>
      <c r="DC52" s="477"/>
      <c r="DD52" s="477"/>
      <c r="DE52" s="477"/>
      <c r="DF52" s="477"/>
      <c r="DG52" s="477">
        <v>9.3491283045412672E-3</v>
      </c>
      <c r="DH52" s="500">
        <v>9.3491283045412672E-3</v>
      </c>
      <c r="DI52" s="501"/>
      <c r="DK52" s="743" t="s">
        <v>70</v>
      </c>
      <c r="DL52" s="80" t="s">
        <v>65</v>
      </c>
      <c r="DM52" s="499"/>
      <c r="DN52" s="477"/>
      <c r="DO52" s="477"/>
      <c r="DP52" s="477"/>
      <c r="DQ52" s="477"/>
      <c r="DR52" s="477"/>
      <c r="DS52" s="477"/>
      <c r="DT52" s="477"/>
      <c r="DU52" s="477"/>
      <c r="DV52" s="477"/>
      <c r="DW52" s="477">
        <v>0</v>
      </c>
      <c r="DX52" s="500">
        <v>0</v>
      </c>
      <c r="DY52" s="501"/>
    </row>
    <row r="53" spans="1:129" x14ac:dyDescent="0.35">
      <c r="A53" s="717"/>
      <c r="B53" s="214" t="s">
        <v>64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402">
        <v>0</v>
      </c>
      <c r="L53" s="101">
        <v>0</v>
      </c>
      <c r="M53" s="326">
        <f>CA53*$BL65</f>
        <v>0</v>
      </c>
      <c r="N53" s="326">
        <f>CB53*$BM65</f>
        <v>0</v>
      </c>
      <c r="O53" s="79">
        <f t="shared" si="148"/>
        <v>0</v>
      </c>
      <c r="Q53" s="717"/>
      <c r="R53" s="214" t="s">
        <v>64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402">
        <v>0</v>
      </c>
      <c r="AB53" s="101">
        <v>0</v>
      </c>
      <c r="AC53" s="326">
        <f>CQ53*$BL65</f>
        <v>0</v>
      </c>
      <c r="AD53" s="326">
        <f>CR53*$BM65</f>
        <v>0</v>
      </c>
      <c r="AE53" s="79">
        <f t="shared" si="149"/>
        <v>0</v>
      </c>
      <c r="AG53" s="717"/>
      <c r="AH53" s="214" t="s">
        <v>64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402">
        <v>0</v>
      </c>
      <c r="AR53" s="101">
        <v>0</v>
      </c>
      <c r="AS53" s="326">
        <f>DG53*$BL65</f>
        <v>0</v>
      </c>
      <c r="AT53" s="326">
        <f>DH53*$BM65</f>
        <v>0</v>
      </c>
      <c r="AU53" s="79">
        <f t="shared" si="150"/>
        <v>0</v>
      </c>
      <c r="AW53" s="717"/>
      <c r="AX53" s="214" t="s">
        <v>64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402">
        <v>0</v>
      </c>
      <c r="BH53" s="101">
        <v>0</v>
      </c>
      <c r="BI53" s="326">
        <f>DW53*$BL65</f>
        <v>0</v>
      </c>
      <c r="BJ53" s="326">
        <f>DX53*$BM65</f>
        <v>0</v>
      </c>
      <c r="BK53" s="79">
        <f t="shared" si="151"/>
        <v>0</v>
      </c>
      <c r="BO53" s="744"/>
      <c r="BP53" s="3" t="s">
        <v>64</v>
      </c>
      <c r="BQ53" s="503"/>
      <c r="BR53" s="479"/>
      <c r="BS53" s="479"/>
      <c r="BT53" s="479"/>
      <c r="BU53" s="479"/>
      <c r="BV53" s="479"/>
      <c r="BW53" s="479"/>
      <c r="BX53" s="479"/>
      <c r="BY53" s="479"/>
      <c r="BZ53" s="479"/>
      <c r="CA53" s="479">
        <v>0</v>
      </c>
      <c r="CB53" s="504">
        <v>0</v>
      </c>
      <c r="CC53" s="505"/>
      <c r="CE53" s="744"/>
      <c r="CF53" s="3" t="s">
        <v>64</v>
      </c>
      <c r="CG53" s="503"/>
      <c r="CH53" s="479"/>
      <c r="CI53" s="479"/>
      <c r="CJ53" s="479"/>
      <c r="CK53" s="479"/>
      <c r="CL53" s="479"/>
      <c r="CM53" s="479"/>
      <c r="CN53" s="479"/>
      <c r="CO53" s="479"/>
      <c r="CP53" s="479"/>
      <c r="CQ53" s="479">
        <v>0</v>
      </c>
      <c r="CR53" s="504">
        <v>0</v>
      </c>
      <c r="CS53" s="505"/>
      <c r="CU53" s="744"/>
      <c r="CV53" s="3" t="s">
        <v>64</v>
      </c>
      <c r="CW53" s="503"/>
      <c r="CX53" s="479"/>
      <c r="CY53" s="479"/>
      <c r="CZ53" s="479"/>
      <c r="DA53" s="479"/>
      <c r="DB53" s="479"/>
      <c r="DC53" s="479"/>
      <c r="DD53" s="479"/>
      <c r="DE53" s="479"/>
      <c r="DF53" s="479"/>
      <c r="DG53" s="479">
        <v>0</v>
      </c>
      <c r="DH53" s="504">
        <v>0</v>
      </c>
      <c r="DI53" s="505"/>
      <c r="DK53" s="744"/>
      <c r="DL53" s="3" t="s">
        <v>64</v>
      </c>
      <c r="DM53" s="503"/>
      <c r="DN53" s="479"/>
      <c r="DO53" s="479"/>
      <c r="DP53" s="479"/>
      <c r="DQ53" s="479"/>
      <c r="DR53" s="479"/>
      <c r="DS53" s="479"/>
      <c r="DT53" s="479"/>
      <c r="DU53" s="479"/>
      <c r="DV53" s="479"/>
      <c r="DW53" s="479">
        <v>0</v>
      </c>
      <c r="DX53" s="504">
        <v>0</v>
      </c>
      <c r="DY53" s="505"/>
    </row>
    <row r="54" spans="1:129" x14ac:dyDescent="0.35">
      <c r="A54" s="717"/>
      <c r="B54" s="214" t="s">
        <v>63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02">
        <v>0</v>
      </c>
      <c r="L54" s="101">
        <v>0</v>
      </c>
      <c r="M54" s="326">
        <f>CA54*$BL65</f>
        <v>0</v>
      </c>
      <c r="N54" s="326">
        <f>CB54*$BM65</f>
        <v>0</v>
      </c>
      <c r="O54" s="79">
        <f t="shared" si="148"/>
        <v>0</v>
      </c>
      <c r="Q54" s="717"/>
      <c r="R54" s="214" t="s">
        <v>63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402">
        <v>0</v>
      </c>
      <c r="AB54" s="101">
        <v>0</v>
      </c>
      <c r="AC54" s="326">
        <f>CQ54*$BL65</f>
        <v>0</v>
      </c>
      <c r="AD54" s="326">
        <f>CR54*$BM65</f>
        <v>0</v>
      </c>
      <c r="AE54" s="79">
        <f t="shared" si="149"/>
        <v>0</v>
      </c>
      <c r="AG54" s="717"/>
      <c r="AH54" s="214" t="s">
        <v>63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402">
        <v>0</v>
      </c>
      <c r="AR54" s="101">
        <v>0</v>
      </c>
      <c r="AS54" s="326">
        <f>DG54*$BL65</f>
        <v>0</v>
      </c>
      <c r="AT54" s="326">
        <f>DH54*$BM65</f>
        <v>0</v>
      </c>
      <c r="AU54" s="79">
        <f t="shared" si="150"/>
        <v>0</v>
      </c>
      <c r="AW54" s="717"/>
      <c r="AX54" s="214" t="s">
        <v>63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402">
        <v>0</v>
      </c>
      <c r="BH54" s="101">
        <v>0</v>
      </c>
      <c r="BI54" s="326">
        <f>DW54*$BL65</f>
        <v>0</v>
      </c>
      <c r="BJ54" s="326">
        <f>DX54*$BM65</f>
        <v>0</v>
      </c>
      <c r="BK54" s="79">
        <f t="shared" si="151"/>
        <v>0</v>
      </c>
      <c r="BO54" s="744"/>
      <c r="BP54" s="3" t="s">
        <v>63</v>
      </c>
      <c r="BQ54" s="503"/>
      <c r="BR54" s="479"/>
      <c r="BS54" s="479"/>
      <c r="BT54" s="479"/>
      <c r="BU54" s="479"/>
      <c r="BV54" s="479"/>
      <c r="BW54" s="479"/>
      <c r="BX54" s="479"/>
      <c r="BY54" s="479"/>
      <c r="BZ54" s="479"/>
      <c r="CA54" s="479">
        <v>0</v>
      </c>
      <c r="CB54" s="504">
        <v>0</v>
      </c>
      <c r="CC54" s="505"/>
      <c r="CE54" s="744"/>
      <c r="CF54" s="3" t="s">
        <v>63</v>
      </c>
      <c r="CG54" s="503"/>
      <c r="CH54" s="479"/>
      <c r="CI54" s="479"/>
      <c r="CJ54" s="479"/>
      <c r="CK54" s="479"/>
      <c r="CL54" s="479"/>
      <c r="CM54" s="479"/>
      <c r="CN54" s="479"/>
      <c r="CO54" s="479"/>
      <c r="CP54" s="479"/>
      <c r="CQ54" s="479">
        <v>0</v>
      </c>
      <c r="CR54" s="504">
        <v>0</v>
      </c>
      <c r="CS54" s="505"/>
      <c r="CU54" s="744"/>
      <c r="CV54" s="3" t="s">
        <v>63</v>
      </c>
      <c r="CW54" s="503"/>
      <c r="CX54" s="479"/>
      <c r="CY54" s="479"/>
      <c r="CZ54" s="479"/>
      <c r="DA54" s="479"/>
      <c r="DB54" s="479"/>
      <c r="DC54" s="479"/>
      <c r="DD54" s="479"/>
      <c r="DE54" s="479"/>
      <c r="DF54" s="479"/>
      <c r="DG54" s="479">
        <v>0</v>
      </c>
      <c r="DH54" s="504">
        <v>0</v>
      </c>
      <c r="DI54" s="505"/>
      <c r="DK54" s="744"/>
      <c r="DL54" s="3" t="s">
        <v>63</v>
      </c>
      <c r="DM54" s="503"/>
      <c r="DN54" s="479"/>
      <c r="DO54" s="479"/>
      <c r="DP54" s="479"/>
      <c r="DQ54" s="479"/>
      <c r="DR54" s="479"/>
      <c r="DS54" s="479"/>
      <c r="DT54" s="479"/>
      <c r="DU54" s="479"/>
      <c r="DV54" s="479"/>
      <c r="DW54" s="479">
        <v>0</v>
      </c>
      <c r="DX54" s="504">
        <v>0</v>
      </c>
      <c r="DY54" s="505"/>
    </row>
    <row r="55" spans="1:129" x14ac:dyDescent="0.35">
      <c r="A55" s="717"/>
      <c r="B55" s="214" t="s">
        <v>62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402">
        <v>0</v>
      </c>
      <c r="L55" s="101">
        <v>0</v>
      </c>
      <c r="M55" s="326">
        <f>CA55*$BL65</f>
        <v>0</v>
      </c>
      <c r="N55" s="326">
        <f>CB55*$BM65</f>
        <v>0</v>
      </c>
      <c r="O55" s="79">
        <f t="shared" si="148"/>
        <v>0</v>
      </c>
      <c r="Q55" s="717"/>
      <c r="R55" s="214" t="s">
        <v>62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52637</v>
      </c>
      <c r="Y55" s="3">
        <v>0</v>
      </c>
      <c r="Z55" s="3">
        <v>0</v>
      </c>
      <c r="AA55" s="402">
        <v>0</v>
      </c>
      <c r="AB55" s="101">
        <v>0</v>
      </c>
      <c r="AC55" s="326">
        <f>CQ55*$BL65</f>
        <v>0</v>
      </c>
      <c r="AD55" s="326">
        <f>CR55*$BM65</f>
        <v>0</v>
      </c>
      <c r="AE55" s="79">
        <f t="shared" si="149"/>
        <v>52637</v>
      </c>
      <c r="AG55" s="717"/>
      <c r="AH55" s="214" t="s">
        <v>62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402">
        <v>0</v>
      </c>
      <c r="AR55" s="101">
        <v>0</v>
      </c>
      <c r="AS55" s="326">
        <f>DG55*$BL65</f>
        <v>679.24782799977049</v>
      </c>
      <c r="AT55" s="326">
        <f>DH55*$BM65</f>
        <v>74544.012747988978</v>
      </c>
      <c r="AU55" s="79">
        <f t="shared" si="150"/>
        <v>75223.260575988752</v>
      </c>
      <c r="AW55" s="717"/>
      <c r="AX55" s="214" t="s">
        <v>62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402">
        <v>0</v>
      </c>
      <c r="BH55" s="101">
        <v>0</v>
      </c>
      <c r="BI55" s="326">
        <f>DW55*$BL65</f>
        <v>1566.1750670148417</v>
      </c>
      <c r="BJ55" s="326">
        <f>DX55*$BM65</f>
        <v>171879.79018635344</v>
      </c>
      <c r="BK55" s="79">
        <f t="shared" si="151"/>
        <v>173445.96525336828</v>
      </c>
      <c r="BO55" s="744"/>
      <c r="BP55" s="3" t="s">
        <v>62</v>
      </c>
      <c r="BQ55" s="503"/>
      <c r="BR55" s="479"/>
      <c r="BS55" s="479"/>
      <c r="BT55" s="479"/>
      <c r="BU55" s="479"/>
      <c r="BV55" s="479"/>
      <c r="BW55" s="479"/>
      <c r="BX55" s="479"/>
      <c r="BY55" s="479"/>
      <c r="BZ55" s="479"/>
      <c r="CA55" s="479">
        <v>0</v>
      </c>
      <c r="CB55" s="504">
        <v>0</v>
      </c>
      <c r="CC55" s="505"/>
      <c r="CE55" s="744"/>
      <c r="CF55" s="3" t="s">
        <v>62</v>
      </c>
      <c r="CG55" s="503"/>
      <c r="CH55" s="479"/>
      <c r="CI55" s="479"/>
      <c r="CJ55" s="479"/>
      <c r="CK55" s="479"/>
      <c r="CL55" s="479"/>
      <c r="CM55" s="479"/>
      <c r="CN55" s="479"/>
      <c r="CO55" s="479"/>
      <c r="CP55" s="479"/>
      <c r="CQ55" s="479">
        <v>0</v>
      </c>
      <c r="CR55" s="504">
        <v>0</v>
      </c>
      <c r="CS55" s="505"/>
      <c r="CU55" s="744"/>
      <c r="CV55" s="3" t="s">
        <v>62</v>
      </c>
      <c r="CW55" s="503"/>
      <c r="CX55" s="479"/>
      <c r="CY55" s="479"/>
      <c r="CZ55" s="479"/>
      <c r="DA55" s="479"/>
      <c r="DB55" s="479"/>
      <c r="DC55" s="479"/>
      <c r="DD55" s="479"/>
      <c r="DE55" s="479"/>
      <c r="DF55" s="479"/>
      <c r="DG55" s="479">
        <v>3.1801873249587248E-2</v>
      </c>
      <c r="DH55" s="504">
        <v>3.1801873249587248E-2</v>
      </c>
      <c r="DI55" s="505"/>
      <c r="DK55" s="744"/>
      <c r="DL55" s="3" t="s">
        <v>62</v>
      </c>
      <c r="DM55" s="503"/>
      <c r="DN55" s="479"/>
      <c r="DO55" s="479"/>
      <c r="DP55" s="479"/>
      <c r="DQ55" s="479"/>
      <c r="DR55" s="479"/>
      <c r="DS55" s="479"/>
      <c r="DT55" s="479"/>
      <c r="DU55" s="479"/>
      <c r="DV55" s="479"/>
      <c r="DW55" s="479">
        <v>7.3327140573332297E-2</v>
      </c>
      <c r="DX55" s="504">
        <v>7.3327140573332297E-2</v>
      </c>
      <c r="DY55" s="505"/>
    </row>
    <row r="56" spans="1:129" x14ac:dyDescent="0.35">
      <c r="A56" s="717"/>
      <c r="B56" s="214" t="s">
        <v>61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02">
        <v>0</v>
      </c>
      <c r="L56" s="101">
        <v>0</v>
      </c>
      <c r="M56" s="326">
        <f>CA56*$BL65</f>
        <v>0</v>
      </c>
      <c r="N56" s="326">
        <f>CB56*$BM65</f>
        <v>0</v>
      </c>
      <c r="O56" s="79">
        <f t="shared" si="148"/>
        <v>0</v>
      </c>
      <c r="Q56" s="717"/>
      <c r="R56" s="214" t="s">
        <v>61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402">
        <v>0</v>
      </c>
      <c r="AB56" s="101">
        <v>0</v>
      </c>
      <c r="AC56" s="326">
        <f>CQ56*$BL65</f>
        <v>0</v>
      </c>
      <c r="AD56" s="326">
        <f>CR56*$BM65</f>
        <v>0</v>
      </c>
      <c r="AE56" s="79">
        <f t="shared" si="149"/>
        <v>0</v>
      </c>
      <c r="AG56" s="717"/>
      <c r="AH56" s="214" t="s">
        <v>61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402">
        <v>0</v>
      </c>
      <c r="AR56" s="101">
        <v>0</v>
      </c>
      <c r="AS56" s="326">
        <f>DG56*$BL65</f>
        <v>0</v>
      </c>
      <c r="AT56" s="326">
        <f>DH56*$BM65</f>
        <v>0</v>
      </c>
      <c r="AU56" s="79">
        <f t="shared" si="150"/>
        <v>0</v>
      </c>
      <c r="AW56" s="717"/>
      <c r="AX56" s="214" t="s">
        <v>61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402">
        <v>0</v>
      </c>
      <c r="BH56" s="101">
        <v>0</v>
      </c>
      <c r="BI56" s="326">
        <f>DW56*$BL65</f>
        <v>0</v>
      </c>
      <c r="BJ56" s="326">
        <f>DX56*$BM65</f>
        <v>0</v>
      </c>
      <c r="BK56" s="79">
        <f t="shared" si="151"/>
        <v>0</v>
      </c>
      <c r="BO56" s="744"/>
      <c r="BP56" s="3" t="s">
        <v>61</v>
      </c>
      <c r="BQ56" s="503"/>
      <c r="BR56" s="479"/>
      <c r="BS56" s="479"/>
      <c r="BT56" s="479"/>
      <c r="BU56" s="479"/>
      <c r="BV56" s="479"/>
      <c r="BW56" s="479"/>
      <c r="BX56" s="479"/>
      <c r="BY56" s="479"/>
      <c r="BZ56" s="479"/>
      <c r="CA56" s="479">
        <v>0</v>
      </c>
      <c r="CB56" s="504">
        <v>0</v>
      </c>
      <c r="CC56" s="505"/>
      <c r="CE56" s="744"/>
      <c r="CF56" s="3" t="s">
        <v>61</v>
      </c>
      <c r="CG56" s="503"/>
      <c r="CH56" s="479"/>
      <c r="CI56" s="479"/>
      <c r="CJ56" s="479"/>
      <c r="CK56" s="479"/>
      <c r="CL56" s="479"/>
      <c r="CM56" s="479"/>
      <c r="CN56" s="479"/>
      <c r="CO56" s="479"/>
      <c r="CP56" s="479"/>
      <c r="CQ56" s="479">
        <v>0</v>
      </c>
      <c r="CR56" s="504">
        <v>0</v>
      </c>
      <c r="CS56" s="505"/>
      <c r="CU56" s="744"/>
      <c r="CV56" s="3" t="s">
        <v>61</v>
      </c>
      <c r="CW56" s="503"/>
      <c r="CX56" s="479"/>
      <c r="CY56" s="479"/>
      <c r="CZ56" s="479"/>
      <c r="DA56" s="479"/>
      <c r="DB56" s="479"/>
      <c r="DC56" s="479"/>
      <c r="DD56" s="479"/>
      <c r="DE56" s="479"/>
      <c r="DF56" s="479"/>
      <c r="DG56" s="479">
        <v>0</v>
      </c>
      <c r="DH56" s="504">
        <v>0</v>
      </c>
      <c r="DI56" s="505"/>
      <c r="DK56" s="744"/>
      <c r="DL56" s="3" t="s">
        <v>61</v>
      </c>
      <c r="DM56" s="503"/>
      <c r="DN56" s="479"/>
      <c r="DO56" s="479"/>
      <c r="DP56" s="479"/>
      <c r="DQ56" s="479"/>
      <c r="DR56" s="479"/>
      <c r="DS56" s="479"/>
      <c r="DT56" s="479"/>
      <c r="DU56" s="479"/>
      <c r="DV56" s="479"/>
      <c r="DW56" s="479">
        <v>0</v>
      </c>
      <c r="DX56" s="504">
        <v>0</v>
      </c>
      <c r="DY56" s="505"/>
    </row>
    <row r="57" spans="1:129" x14ac:dyDescent="0.35">
      <c r="A57" s="717"/>
      <c r="B57" s="214" t="s">
        <v>60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402">
        <v>0</v>
      </c>
      <c r="L57" s="101">
        <v>0</v>
      </c>
      <c r="M57" s="326">
        <f>CA57*$BL65</f>
        <v>0</v>
      </c>
      <c r="N57" s="326">
        <f>CB57*$BM65</f>
        <v>0</v>
      </c>
      <c r="O57" s="79">
        <f t="shared" si="148"/>
        <v>0</v>
      </c>
      <c r="Q57" s="717"/>
      <c r="R57" s="214" t="s">
        <v>60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402">
        <v>0</v>
      </c>
      <c r="AB57" s="101">
        <v>0</v>
      </c>
      <c r="AC57" s="326">
        <f>CQ57*$BL65</f>
        <v>0</v>
      </c>
      <c r="AD57" s="326">
        <f>CR57*$BM65</f>
        <v>0</v>
      </c>
      <c r="AE57" s="79">
        <f t="shared" si="149"/>
        <v>0</v>
      </c>
      <c r="AG57" s="717"/>
      <c r="AH57" s="214" t="s">
        <v>60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402">
        <v>0</v>
      </c>
      <c r="AR57" s="101">
        <v>0</v>
      </c>
      <c r="AS57" s="326">
        <f>DG57*$BL65</f>
        <v>0</v>
      </c>
      <c r="AT57" s="326">
        <f>DH57*$BM65</f>
        <v>0</v>
      </c>
      <c r="AU57" s="79">
        <f t="shared" si="150"/>
        <v>0</v>
      </c>
      <c r="AW57" s="717"/>
      <c r="AX57" s="214" t="s">
        <v>60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402">
        <v>0</v>
      </c>
      <c r="BH57" s="101">
        <v>0</v>
      </c>
      <c r="BI57" s="326">
        <f>DW57*$BL65</f>
        <v>0</v>
      </c>
      <c r="BJ57" s="326">
        <f>DX57*$BM65</f>
        <v>0</v>
      </c>
      <c r="BK57" s="79">
        <f t="shared" si="151"/>
        <v>0</v>
      </c>
      <c r="BO57" s="744"/>
      <c r="BP57" s="3" t="s">
        <v>60</v>
      </c>
      <c r="BQ57" s="503"/>
      <c r="BR57" s="479"/>
      <c r="BS57" s="479"/>
      <c r="BT57" s="479"/>
      <c r="BU57" s="479"/>
      <c r="BV57" s="479"/>
      <c r="BW57" s="479"/>
      <c r="BX57" s="479"/>
      <c r="BY57" s="479"/>
      <c r="BZ57" s="479"/>
      <c r="CA57" s="479">
        <v>0</v>
      </c>
      <c r="CB57" s="504">
        <v>0</v>
      </c>
      <c r="CC57" s="505"/>
      <c r="CE57" s="744"/>
      <c r="CF57" s="3" t="s">
        <v>60</v>
      </c>
      <c r="CG57" s="503"/>
      <c r="CH57" s="479"/>
      <c r="CI57" s="479"/>
      <c r="CJ57" s="479"/>
      <c r="CK57" s="479"/>
      <c r="CL57" s="479"/>
      <c r="CM57" s="479"/>
      <c r="CN57" s="479"/>
      <c r="CO57" s="479"/>
      <c r="CP57" s="479"/>
      <c r="CQ57" s="479">
        <v>0</v>
      </c>
      <c r="CR57" s="504">
        <v>0</v>
      </c>
      <c r="CS57" s="505"/>
      <c r="CU57" s="744"/>
      <c r="CV57" s="3" t="s">
        <v>60</v>
      </c>
      <c r="CW57" s="503"/>
      <c r="CX57" s="479"/>
      <c r="CY57" s="479"/>
      <c r="CZ57" s="479"/>
      <c r="DA57" s="479"/>
      <c r="DB57" s="479"/>
      <c r="DC57" s="479"/>
      <c r="DD57" s="479"/>
      <c r="DE57" s="479"/>
      <c r="DF57" s="479"/>
      <c r="DG57" s="479">
        <v>0</v>
      </c>
      <c r="DH57" s="504">
        <v>0</v>
      </c>
      <c r="DI57" s="505"/>
      <c r="DK57" s="744"/>
      <c r="DL57" s="3" t="s">
        <v>60</v>
      </c>
      <c r="DM57" s="503"/>
      <c r="DN57" s="479"/>
      <c r="DO57" s="479"/>
      <c r="DP57" s="479"/>
      <c r="DQ57" s="479"/>
      <c r="DR57" s="479"/>
      <c r="DS57" s="479"/>
      <c r="DT57" s="479"/>
      <c r="DU57" s="479"/>
      <c r="DV57" s="479"/>
      <c r="DW57" s="479">
        <v>0</v>
      </c>
      <c r="DX57" s="504">
        <v>0</v>
      </c>
      <c r="DY57" s="505"/>
    </row>
    <row r="58" spans="1:129" x14ac:dyDescent="0.35">
      <c r="A58" s="717"/>
      <c r="B58" s="214" t="s">
        <v>59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02">
        <v>0</v>
      </c>
      <c r="L58" s="101">
        <v>0</v>
      </c>
      <c r="M58" s="326">
        <f>CA58*$BL65</f>
        <v>0</v>
      </c>
      <c r="N58" s="326">
        <f>CB58*$BM65</f>
        <v>0</v>
      </c>
      <c r="O58" s="79">
        <f t="shared" si="148"/>
        <v>0</v>
      </c>
      <c r="Q58" s="717"/>
      <c r="R58" s="214" t="s">
        <v>59</v>
      </c>
      <c r="S58" s="3">
        <v>0</v>
      </c>
      <c r="T58" s="3">
        <v>0</v>
      </c>
      <c r="U58" s="3">
        <v>0</v>
      </c>
      <c r="V58" s="3">
        <v>0</v>
      </c>
      <c r="W58" s="3">
        <v>191678</v>
      </c>
      <c r="X58" s="3">
        <v>78957</v>
      </c>
      <c r="Y58" s="3">
        <v>0</v>
      </c>
      <c r="Z58" s="3">
        <v>0</v>
      </c>
      <c r="AA58" s="402">
        <v>0</v>
      </c>
      <c r="AB58" s="101">
        <v>0</v>
      </c>
      <c r="AC58" s="326">
        <f>CQ58*$BL65</f>
        <v>9500.5066171297512</v>
      </c>
      <c r="AD58" s="326">
        <f>CR58*$BM65</f>
        <v>1042632.5373246731</v>
      </c>
      <c r="AE58" s="79">
        <f t="shared" si="149"/>
        <v>1322768.0439418028</v>
      </c>
      <c r="AG58" s="717"/>
      <c r="AH58" s="214" t="s">
        <v>59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402">
        <v>0</v>
      </c>
      <c r="AR58" s="101">
        <v>0</v>
      </c>
      <c r="AS58" s="326">
        <f>DG58*$BL65</f>
        <v>2973.5969718905608</v>
      </c>
      <c r="AT58" s="326">
        <f>DH58*$BM65</f>
        <v>326337.22397426097</v>
      </c>
      <c r="AU58" s="79">
        <f t="shared" si="150"/>
        <v>329310.82094615151</v>
      </c>
      <c r="AW58" s="717"/>
      <c r="AX58" s="214" t="s">
        <v>59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402">
        <v>0</v>
      </c>
      <c r="BH58" s="101">
        <v>0</v>
      </c>
      <c r="BI58" s="326">
        <f>DW58*$BL65</f>
        <v>862.73761165418489</v>
      </c>
      <c r="BJ58" s="326">
        <f>DX58*$BM65</f>
        <v>94681.088212976741</v>
      </c>
      <c r="BK58" s="79">
        <f t="shared" si="151"/>
        <v>95543.825824630927</v>
      </c>
      <c r="BO58" s="744"/>
      <c r="BP58" s="3" t="s">
        <v>59</v>
      </c>
      <c r="BQ58" s="503"/>
      <c r="BR58" s="479"/>
      <c r="BS58" s="479"/>
      <c r="BT58" s="479"/>
      <c r="BU58" s="479"/>
      <c r="BV58" s="479"/>
      <c r="BW58" s="479"/>
      <c r="BX58" s="479"/>
      <c r="BY58" s="479"/>
      <c r="BZ58" s="479"/>
      <c r="CA58" s="479">
        <v>0</v>
      </c>
      <c r="CB58" s="504">
        <v>0</v>
      </c>
      <c r="CC58" s="505"/>
      <c r="CE58" s="744"/>
      <c r="CF58" s="3" t="s">
        <v>59</v>
      </c>
      <c r="CG58" s="503"/>
      <c r="CH58" s="479"/>
      <c r="CI58" s="479"/>
      <c r="CJ58" s="479"/>
      <c r="CK58" s="479"/>
      <c r="CL58" s="479"/>
      <c r="CM58" s="479"/>
      <c r="CN58" s="479"/>
      <c r="CO58" s="479"/>
      <c r="CP58" s="479"/>
      <c r="CQ58" s="479">
        <v>0.44480658574137888</v>
      </c>
      <c r="CR58" s="504">
        <v>0.44480658574137888</v>
      </c>
      <c r="CS58" s="505"/>
      <c r="CU58" s="744"/>
      <c r="CV58" s="3" t="s">
        <v>59</v>
      </c>
      <c r="CW58" s="503"/>
      <c r="CX58" s="479"/>
      <c r="CY58" s="479"/>
      <c r="CZ58" s="479"/>
      <c r="DA58" s="479"/>
      <c r="DB58" s="479"/>
      <c r="DC58" s="479"/>
      <c r="DD58" s="479"/>
      <c r="DE58" s="479"/>
      <c r="DF58" s="479"/>
      <c r="DG58" s="479">
        <v>0.13922157730543677</v>
      </c>
      <c r="DH58" s="504">
        <v>0.13922157730543677</v>
      </c>
      <c r="DI58" s="505"/>
      <c r="DK58" s="744"/>
      <c r="DL58" s="3" t="s">
        <v>59</v>
      </c>
      <c r="DM58" s="503"/>
      <c r="DN58" s="479"/>
      <c r="DO58" s="479"/>
      <c r="DP58" s="479"/>
      <c r="DQ58" s="479"/>
      <c r="DR58" s="479"/>
      <c r="DS58" s="479"/>
      <c r="DT58" s="479"/>
      <c r="DU58" s="479"/>
      <c r="DV58" s="479"/>
      <c r="DW58" s="479">
        <v>4.0392727135061646E-2</v>
      </c>
      <c r="DX58" s="504">
        <v>4.0392727135061646E-2</v>
      </c>
      <c r="DY58" s="505"/>
    </row>
    <row r="59" spans="1:129" x14ac:dyDescent="0.35">
      <c r="A59" s="717"/>
      <c r="B59" s="214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402">
        <v>0</v>
      </c>
      <c r="L59" s="101">
        <v>0</v>
      </c>
      <c r="M59" s="326">
        <f>CA59*$BL65</f>
        <v>0</v>
      </c>
      <c r="N59" s="326">
        <f>CB59*$BM65</f>
        <v>0</v>
      </c>
      <c r="O59" s="79">
        <f t="shared" si="148"/>
        <v>0</v>
      </c>
      <c r="Q59" s="717"/>
      <c r="R59" s="214" t="s">
        <v>58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402">
        <v>0</v>
      </c>
      <c r="AB59" s="101">
        <v>0</v>
      </c>
      <c r="AC59" s="326">
        <f>CQ59*$BL65</f>
        <v>0</v>
      </c>
      <c r="AD59" s="326">
        <f>CR59*$BM65</f>
        <v>0</v>
      </c>
      <c r="AE59" s="79">
        <f t="shared" si="149"/>
        <v>0</v>
      </c>
      <c r="AG59" s="717"/>
      <c r="AH59" s="214" t="s">
        <v>58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402">
        <v>0</v>
      </c>
      <c r="AR59" s="101">
        <v>0</v>
      </c>
      <c r="AS59" s="326">
        <f>DG59*$BL65</f>
        <v>0</v>
      </c>
      <c r="AT59" s="326">
        <f>DH59*$BM65</f>
        <v>0</v>
      </c>
      <c r="AU59" s="79">
        <f t="shared" si="150"/>
        <v>0</v>
      </c>
      <c r="AW59" s="717"/>
      <c r="AX59" s="214" t="s">
        <v>58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402">
        <v>0</v>
      </c>
      <c r="BH59" s="101">
        <v>0</v>
      </c>
      <c r="BI59" s="326">
        <f>DW59*$BL65</f>
        <v>0</v>
      </c>
      <c r="BJ59" s="326">
        <f>DX59*$BM65</f>
        <v>0</v>
      </c>
      <c r="BK59" s="79">
        <f t="shared" si="151"/>
        <v>0</v>
      </c>
      <c r="BO59" s="744"/>
      <c r="BP59" s="3" t="s">
        <v>58</v>
      </c>
      <c r="BQ59" s="503"/>
      <c r="BR59" s="479"/>
      <c r="BS59" s="479"/>
      <c r="BT59" s="479"/>
      <c r="BU59" s="479"/>
      <c r="BV59" s="479"/>
      <c r="BW59" s="479"/>
      <c r="BX59" s="479"/>
      <c r="BY59" s="479"/>
      <c r="BZ59" s="479"/>
      <c r="CA59" s="479">
        <v>0</v>
      </c>
      <c r="CB59" s="504">
        <v>0</v>
      </c>
      <c r="CC59" s="505"/>
      <c r="CE59" s="744"/>
      <c r="CF59" s="3" t="s">
        <v>58</v>
      </c>
      <c r="CG59" s="503"/>
      <c r="CH59" s="479"/>
      <c r="CI59" s="479"/>
      <c r="CJ59" s="479"/>
      <c r="CK59" s="479"/>
      <c r="CL59" s="479"/>
      <c r="CM59" s="479"/>
      <c r="CN59" s="479"/>
      <c r="CO59" s="479"/>
      <c r="CP59" s="479"/>
      <c r="CQ59" s="479">
        <v>0</v>
      </c>
      <c r="CR59" s="504">
        <v>0</v>
      </c>
      <c r="CS59" s="505"/>
      <c r="CU59" s="744"/>
      <c r="CV59" s="3" t="s">
        <v>58</v>
      </c>
      <c r="CW59" s="503"/>
      <c r="CX59" s="479"/>
      <c r="CY59" s="479"/>
      <c r="CZ59" s="479"/>
      <c r="DA59" s="479"/>
      <c r="DB59" s="479"/>
      <c r="DC59" s="479"/>
      <c r="DD59" s="479"/>
      <c r="DE59" s="479"/>
      <c r="DF59" s="479"/>
      <c r="DG59" s="479">
        <v>0</v>
      </c>
      <c r="DH59" s="504">
        <v>0</v>
      </c>
      <c r="DI59" s="505"/>
      <c r="DK59" s="744"/>
      <c r="DL59" s="3" t="s">
        <v>58</v>
      </c>
      <c r="DM59" s="503"/>
      <c r="DN59" s="479"/>
      <c r="DO59" s="479"/>
      <c r="DP59" s="479"/>
      <c r="DQ59" s="479"/>
      <c r="DR59" s="479"/>
      <c r="DS59" s="479"/>
      <c r="DT59" s="479"/>
      <c r="DU59" s="479"/>
      <c r="DV59" s="479"/>
      <c r="DW59" s="479">
        <v>0</v>
      </c>
      <c r="DX59" s="504">
        <v>0</v>
      </c>
      <c r="DY59" s="505"/>
    </row>
    <row r="60" spans="1:129" x14ac:dyDescent="0.35">
      <c r="A60" s="717"/>
      <c r="B60" s="214" t="s">
        <v>57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402">
        <v>0</v>
      </c>
      <c r="L60" s="101">
        <v>0</v>
      </c>
      <c r="M60" s="326">
        <f>CA60*$BL65</f>
        <v>0</v>
      </c>
      <c r="N60" s="326">
        <f>CB60*$BM65</f>
        <v>0</v>
      </c>
      <c r="O60" s="79">
        <f t="shared" si="148"/>
        <v>0</v>
      </c>
      <c r="Q60" s="717"/>
      <c r="R60" s="214" t="s">
        <v>57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402">
        <v>0</v>
      </c>
      <c r="AB60" s="101">
        <v>0</v>
      </c>
      <c r="AC60" s="326">
        <f>CQ60*$BL65</f>
        <v>0</v>
      </c>
      <c r="AD60" s="326">
        <f>CR60*$BM65</f>
        <v>0</v>
      </c>
      <c r="AE60" s="79">
        <f t="shared" si="149"/>
        <v>0</v>
      </c>
      <c r="AG60" s="717"/>
      <c r="AH60" s="214" t="s">
        <v>57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402">
        <v>0</v>
      </c>
      <c r="AR60" s="101">
        <v>0</v>
      </c>
      <c r="AS60" s="326">
        <f>DG60*$BL65</f>
        <v>0</v>
      </c>
      <c r="AT60" s="326">
        <f>DH60*$BM65</f>
        <v>0</v>
      </c>
      <c r="AU60" s="79">
        <f t="shared" si="150"/>
        <v>0</v>
      </c>
      <c r="AW60" s="717"/>
      <c r="AX60" s="214" t="s">
        <v>57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402">
        <v>0</v>
      </c>
      <c r="BH60" s="101">
        <v>0</v>
      </c>
      <c r="BI60" s="326">
        <f>DW60*$BL65</f>
        <v>0</v>
      </c>
      <c r="BJ60" s="326">
        <f>DX60*$BM65</f>
        <v>0</v>
      </c>
      <c r="BK60" s="79">
        <f t="shared" si="151"/>
        <v>0</v>
      </c>
      <c r="BO60" s="744"/>
      <c r="BP60" s="3" t="s">
        <v>57</v>
      </c>
      <c r="BQ60" s="503"/>
      <c r="BR60" s="479"/>
      <c r="BS60" s="479"/>
      <c r="BT60" s="479"/>
      <c r="BU60" s="479"/>
      <c r="BV60" s="479"/>
      <c r="BW60" s="479"/>
      <c r="BX60" s="479"/>
      <c r="BY60" s="479"/>
      <c r="BZ60" s="479"/>
      <c r="CA60" s="479">
        <v>0</v>
      </c>
      <c r="CB60" s="504">
        <v>0</v>
      </c>
      <c r="CC60" s="505"/>
      <c r="CE60" s="744"/>
      <c r="CF60" s="3" t="s">
        <v>57</v>
      </c>
      <c r="CG60" s="503"/>
      <c r="CH60" s="479"/>
      <c r="CI60" s="479"/>
      <c r="CJ60" s="479"/>
      <c r="CK60" s="479"/>
      <c r="CL60" s="479"/>
      <c r="CM60" s="479"/>
      <c r="CN60" s="479"/>
      <c r="CO60" s="479"/>
      <c r="CP60" s="479"/>
      <c r="CQ60" s="479">
        <v>0</v>
      </c>
      <c r="CR60" s="504">
        <v>0</v>
      </c>
      <c r="CS60" s="505"/>
      <c r="CU60" s="744"/>
      <c r="CV60" s="3" t="s">
        <v>57</v>
      </c>
      <c r="CW60" s="503"/>
      <c r="CX60" s="479"/>
      <c r="CY60" s="479"/>
      <c r="CZ60" s="479"/>
      <c r="DA60" s="479"/>
      <c r="DB60" s="479"/>
      <c r="DC60" s="479"/>
      <c r="DD60" s="479"/>
      <c r="DE60" s="479"/>
      <c r="DF60" s="479"/>
      <c r="DG60" s="479">
        <v>0</v>
      </c>
      <c r="DH60" s="504">
        <v>0</v>
      </c>
      <c r="DI60" s="505"/>
      <c r="DK60" s="744"/>
      <c r="DL60" s="3" t="s">
        <v>57</v>
      </c>
      <c r="DM60" s="503"/>
      <c r="DN60" s="479"/>
      <c r="DO60" s="479"/>
      <c r="DP60" s="479"/>
      <c r="DQ60" s="479"/>
      <c r="DR60" s="479"/>
      <c r="DS60" s="479"/>
      <c r="DT60" s="479"/>
      <c r="DU60" s="479"/>
      <c r="DV60" s="479"/>
      <c r="DW60" s="479">
        <v>0</v>
      </c>
      <c r="DX60" s="504">
        <v>0</v>
      </c>
      <c r="DY60" s="505"/>
    </row>
    <row r="61" spans="1:129" x14ac:dyDescent="0.35">
      <c r="A61" s="717"/>
      <c r="B61" s="214" t="s">
        <v>56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402">
        <v>0</v>
      </c>
      <c r="L61" s="101">
        <v>0</v>
      </c>
      <c r="M61" s="326">
        <f>CA61*$BL65</f>
        <v>0</v>
      </c>
      <c r="N61" s="326">
        <f>CB61*$BM65</f>
        <v>0</v>
      </c>
      <c r="O61" s="79">
        <f t="shared" si="148"/>
        <v>0</v>
      </c>
      <c r="Q61" s="717"/>
      <c r="R61" s="214" t="s">
        <v>56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402">
        <v>0</v>
      </c>
      <c r="AB61" s="101">
        <v>0</v>
      </c>
      <c r="AC61" s="326">
        <f>CQ61*$BL65</f>
        <v>0</v>
      </c>
      <c r="AD61" s="326">
        <f>CR61*$BM65</f>
        <v>0</v>
      </c>
      <c r="AE61" s="79">
        <f t="shared" si="149"/>
        <v>0</v>
      </c>
      <c r="AG61" s="717"/>
      <c r="AH61" s="214" t="s">
        <v>56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402">
        <v>0</v>
      </c>
      <c r="AR61" s="101">
        <v>0</v>
      </c>
      <c r="AS61" s="326">
        <f>DG61*$BL65</f>
        <v>0</v>
      </c>
      <c r="AT61" s="326">
        <f>DH61*$BM65</f>
        <v>0</v>
      </c>
      <c r="AU61" s="79">
        <f t="shared" si="150"/>
        <v>0</v>
      </c>
      <c r="AW61" s="717"/>
      <c r="AX61" s="214" t="s">
        <v>56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402">
        <v>0</v>
      </c>
      <c r="BH61" s="101">
        <v>0</v>
      </c>
      <c r="BI61" s="326">
        <f>DW61*$BL65</f>
        <v>0</v>
      </c>
      <c r="BJ61" s="326">
        <f>DX61*$BM65</f>
        <v>0</v>
      </c>
      <c r="BK61" s="79">
        <f t="shared" si="151"/>
        <v>0</v>
      </c>
      <c r="BO61" s="744"/>
      <c r="BP61" s="3" t="s">
        <v>56</v>
      </c>
      <c r="BQ61" s="503"/>
      <c r="BR61" s="479"/>
      <c r="BS61" s="479"/>
      <c r="BT61" s="479"/>
      <c r="BU61" s="479"/>
      <c r="BV61" s="479"/>
      <c r="BW61" s="479"/>
      <c r="BX61" s="479"/>
      <c r="BY61" s="479"/>
      <c r="BZ61" s="479"/>
      <c r="CA61" s="479">
        <v>0</v>
      </c>
      <c r="CB61" s="504">
        <v>0</v>
      </c>
      <c r="CC61" s="505"/>
      <c r="CE61" s="744"/>
      <c r="CF61" s="3" t="s">
        <v>56</v>
      </c>
      <c r="CG61" s="503"/>
      <c r="CH61" s="479"/>
      <c r="CI61" s="479"/>
      <c r="CJ61" s="479"/>
      <c r="CK61" s="479"/>
      <c r="CL61" s="479"/>
      <c r="CM61" s="479"/>
      <c r="CN61" s="479"/>
      <c r="CO61" s="479"/>
      <c r="CP61" s="479"/>
      <c r="CQ61" s="479">
        <v>0</v>
      </c>
      <c r="CR61" s="504">
        <v>0</v>
      </c>
      <c r="CS61" s="505"/>
      <c r="CU61" s="744"/>
      <c r="CV61" s="3" t="s">
        <v>56</v>
      </c>
      <c r="CW61" s="503"/>
      <c r="CX61" s="479"/>
      <c r="CY61" s="479"/>
      <c r="CZ61" s="479"/>
      <c r="DA61" s="479"/>
      <c r="DB61" s="479"/>
      <c r="DC61" s="479"/>
      <c r="DD61" s="479"/>
      <c r="DE61" s="479"/>
      <c r="DF61" s="479"/>
      <c r="DG61" s="479">
        <v>0</v>
      </c>
      <c r="DH61" s="504">
        <v>0</v>
      </c>
      <c r="DI61" s="505"/>
      <c r="DK61" s="744"/>
      <c r="DL61" s="3" t="s">
        <v>56</v>
      </c>
      <c r="DM61" s="503"/>
      <c r="DN61" s="479"/>
      <c r="DO61" s="479"/>
      <c r="DP61" s="479"/>
      <c r="DQ61" s="479"/>
      <c r="DR61" s="479"/>
      <c r="DS61" s="479"/>
      <c r="DT61" s="479"/>
      <c r="DU61" s="479"/>
      <c r="DV61" s="479"/>
      <c r="DW61" s="479">
        <v>0</v>
      </c>
      <c r="DX61" s="504">
        <v>0</v>
      </c>
      <c r="DY61" s="505"/>
    </row>
    <row r="62" spans="1:129" x14ac:dyDescent="0.35">
      <c r="A62" s="717"/>
      <c r="B62" s="214" t="s">
        <v>55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02">
        <v>0</v>
      </c>
      <c r="L62" s="101">
        <v>0</v>
      </c>
      <c r="M62" s="326">
        <f>CA62*$BL65</f>
        <v>0</v>
      </c>
      <c r="N62" s="326">
        <f>CB62*$BM65</f>
        <v>0</v>
      </c>
      <c r="O62" s="79">
        <f t="shared" si="148"/>
        <v>0</v>
      </c>
      <c r="Q62" s="717"/>
      <c r="R62" s="214" t="s">
        <v>55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402">
        <v>0</v>
      </c>
      <c r="AB62" s="101">
        <v>0</v>
      </c>
      <c r="AC62" s="326">
        <f>CQ62*$BL65</f>
        <v>0</v>
      </c>
      <c r="AD62" s="326">
        <f>CR62*$BM65</f>
        <v>0</v>
      </c>
      <c r="AE62" s="79">
        <f t="shared" si="149"/>
        <v>0</v>
      </c>
      <c r="AG62" s="717"/>
      <c r="AH62" s="214" t="s">
        <v>55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402">
        <v>0</v>
      </c>
      <c r="AR62" s="101">
        <v>0</v>
      </c>
      <c r="AS62" s="326">
        <f>DG62*$BL65</f>
        <v>0</v>
      </c>
      <c r="AT62" s="326">
        <f>DH62*$BM65</f>
        <v>0</v>
      </c>
      <c r="AU62" s="79">
        <f t="shared" si="150"/>
        <v>0</v>
      </c>
      <c r="AW62" s="717"/>
      <c r="AX62" s="214" t="s">
        <v>55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402">
        <v>0</v>
      </c>
      <c r="BH62" s="101">
        <v>0</v>
      </c>
      <c r="BI62" s="326">
        <f>DW62*$BL65</f>
        <v>0</v>
      </c>
      <c r="BJ62" s="326">
        <f>DX62*$BM65</f>
        <v>0</v>
      </c>
      <c r="BK62" s="79">
        <f t="shared" si="151"/>
        <v>0</v>
      </c>
      <c r="BO62" s="744"/>
      <c r="BP62" s="3" t="s">
        <v>55</v>
      </c>
      <c r="BQ62" s="503"/>
      <c r="BR62" s="479"/>
      <c r="BS62" s="479"/>
      <c r="BT62" s="479"/>
      <c r="BU62" s="479"/>
      <c r="BV62" s="479"/>
      <c r="BW62" s="479"/>
      <c r="BX62" s="479"/>
      <c r="BY62" s="479"/>
      <c r="BZ62" s="479"/>
      <c r="CA62" s="479">
        <v>0</v>
      </c>
      <c r="CB62" s="504">
        <v>0</v>
      </c>
      <c r="CC62" s="505"/>
      <c r="CE62" s="744"/>
      <c r="CF62" s="3" t="s">
        <v>55</v>
      </c>
      <c r="CG62" s="503"/>
      <c r="CH62" s="479"/>
      <c r="CI62" s="479"/>
      <c r="CJ62" s="479"/>
      <c r="CK62" s="479"/>
      <c r="CL62" s="479"/>
      <c r="CM62" s="479"/>
      <c r="CN62" s="479"/>
      <c r="CO62" s="479"/>
      <c r="CP62" s="479"/>
      <c r="CQ62" s="479">
        <v>0</v>
      </c>
      <c r="CR62" s="504">
        <v>0</v>
      </c>
      <c r="CS62" s="505"/>
      <c r="CU62" s="744"/>
      <c r="CV62" s="3" t="s">
        <v>55</v>
      </c>
      <c r="CW62" s="503"/>
      <c r="CX62" s="479"/>
      <c r="CY62" s="479"/>
      <c r="CZ62" s="479"/>
      <c r="DA62" s="479"/>
      <c r="DB62" s="479"/>
      <c r="DC62" s="479"/>
      <c r="DD62" s="479"/>
      <c r="DE62" s="479"/>
      <c r="DF62" s="479"/>
      <c r="DG62" s="479">
        <v>0</v>
      </c>
      <c r="DH62" s="504">
        <v>0</v>
      </c>
      <c r="DI62" s="505"/>
      <c r="DK62" s="744"/>
      <c r="DL62" s="3" t="s">
        <v>55</v>
      </c>
      <c r="DM62" s="503"/>
      <c r="DN62" s="479"/>
      <c r="DO62" s="479"/>
      <c r="DP62" s="479"/>
      <c r="DQ62" s="479"/>
      <c r="DR62" s="479"/>
      <c r="DS62" s="479"/>
      <c r="DT62" s="479"/>
      <c r="DU62" s="479"/>
      <c r="DV62" s="479"/>
      <c r="DW62" s="479">
        <v>0</v>
      </c>
      <c r="DX62" s="504">
        <v>0</v>
      </c>
      <c r="DY62" s="505"/>
    </row>
    <row r="63" spans="1:129" x14ac:dyDescent="0.35">
      <c r="A63" s="717"/>
      <c r="B63" s="214" t="s">
        <v>54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02">
        <v>0</v>
      </c>
      <c r="L63" s="101">
        <v>0</v>
      </c>
      <c r="M63" s="326">
        <f>CA63*$BL65</f>
        <v>0</v>
      </c>
      <c r="N63" s="326">
        <f>CB63*$BM65</f>
        <v>0</v>
      </c>
      <c r="O63" s="79">
        <f t="shared" si="148"/>
        <v>0</v>
      </c>
      <c r="Q63" s="717"/>
      <c r="R63" s="214" t="s">
        <v>54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402">
        <v>0</v>
      </c>
      <c r="AB63" s="101">
        <v>0</v>
      </c>
      <c r="AC63" s="326">
        <f>CQ63*$BL65</f>
        <v>0</v>
      </c>
      <c r="AD63" s="326">
        <f>CR63*$BM65</f>
        <v>0</v>
      </c>
      <c r="AE63" s="79">
        <f t="shared" si="149"/>
        <v>0</v>
      </c>
      <c r="AG63" s="717"/>
      <c r="AH63" s="214" t="s">
        <v>54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402">
        <v>0</v>
      </c>
      <c r="AR63" s="101">
        <v>0</v>
      </c>
      <c r="AS63" s="326">
        <f>DG63*$BL65</f>
        <v>0</v>
      </c>
      <c r="AT63" s="326">
        <f>DH63*$BM65</f>
        <v>0</v>
      </c>
      <c r="AU63" s="79">
        <f t="shared" si="150"/>
        <v>0</v>
      </c>
      <c r="AW63" s="717"/>
      <c r="AX63" s="214" t="s">
        <v>54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402">
        <v>0</v>
      </c>
      <c r="BH63" s="101">
        <v>0</v>
      </c>
      <c r="BI63" s="326">
        <f>DW63*$BL65</f>
        <v>0</v>
      </c>
      <c r="BJ63" s="326">
        <f>DX63*$BM65</f>
        <v>0</v>
      </c>
      <c r="BK63" s="79">
        <f t="shared" si="151"/>
        <v>0</v>
      </c>
      <c r="BO63" s="744"/>
      <c r="BP63" s="3" t="s">
        <v>54</v>
      </c>
      <c r="BQ63" s="503"/>
      <c r="BR63" s="479"/>
      <c r="BS63" s="479"/>
      <c r="BT63" s="479"/>
      <c r="BU63" s="479"/>
      <c r="BV63" s="479"/>
      <c r="BW63" s="479"/>
      <c r="BX63" s="479"/>
      <c r="BY63" s="479"/>
      <c r="BZ63" s="479"/>
      <c r="CA63" s="479">
        <v>0</v>
      </c>
      <c r="CB63" s="504">
        <v>0</v>
      </c>
      <c r="CC63" s="505"/>
      <c r="CE63" s="744"/>
      <c r="CF63" s="3" t="s">
        <v>54</v>
      </c>
      <c r="CG63" s="503"/>
      <c r="CH63" s="479"/>
      <c r="CI63" s="479"/>
      <c r="CJ63" s="479"/>
      <c r="CK63" s="479"/>
      <c r="CL63" s="479"/>
      <c r="CM63" s="479"/>
      <c r="CN63" s="479"/>
      <c r="CO63" s="479"/>
      <c r="CP63" s="479"/>
      <c r="CQ63" s="479">
        <v>0</v>
      </c>
      <c r="CR63" s="504">
        <v>0</v>
      </c>
      <c r="CS63" s="505"/>
      <c r="CU63" s="744"/>
      <c r="CV63" s="3" t="s">
        <v>54</v>
      </c>
      <c r="CW63" s="503"/>
      <c r="CX63" s="479"/>
      <c r="CY63" s="479"/>
      <c r="CZ63" s="479"/>
      <c r="DA63" s="479"/>
      <c r="DB63" s="479"/>
      <c r="DC63" s="479"/>
      <c r="DD63" s="479"/>
      <c r="DE63" s="479"/>
      <c r="DF63" s="479"/>
      <c r="DG63" s="479">
        <v>0</v>
      </c>
      <c r="DH63" s="504">
        <v>0</v>
      </c>
      <c r="DI63" s="505"/>
      <c r="DK63" s="744"/>
      <c r="DL63" s="3" t="s">
        <v>54</v>
      </c>
      <c r="DM63" s="503"/>
      <c r="DN63" s="479"/>
      <c r="DO63" s="479"/>
      <c r="DP63" s="479"/>
      <c r="DQ63" s="479"/>
      <c r="DR63" s="479"/>
      <c r="DS63" s="479"/>
      <c r="DT63" s="479"/>
      <c r="DU63" s="479"/>
      <c r="DV63" s="479"/>
      <c r="DW63" s="479">
        <v>0</v>
      </c>
      <c r="DX63" s="504">
        <v>0</v>
      </c>
      <c r="DY63" s="505"/>
    </row>
    <row r="64" spans="1:129" ht="15" thickBot="1" x14ac:dyDescent="0.4">
      <c r="A64" s="718"/>
      <c r="B64" s="214" t="s">
        <v>53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402">
        <v>0</v>
      </c>
      <c r="L64" s="101">
        <v>0</v>
      </c>
      <c r="M64" s="326">
        <f>CA64*$BL65</f>
        <v>0</v>
      </c>
      <c r="N64" s="326">
        <f>CB64*$BM65</f>
        <v>0</v>
      </c>
      <c r="O64" s="79">
        <f t="shared" si="148"/>
        <v>0</v>
      </c>
      <c r="Q64" s="718"/>
      <c r="R64" s="214" t="s">
        <v>53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402">
        <v>0</v>
      </c>
      <c r="AB64" s="101">
        <v>0</v>
      </c>
      <c r="AC64" s="326">
        <f>CQ64*$BL65</f>
        <v>0</v>
      </c>
      <c r="AD64" s="326">
        <f>CR64*$BM65</f>
        <v>0</v>
      </c>
      <c r="AE64" s="79">
        <f t="shared" si="149"/>
        <v>0</v>
      </c>
      <c r="AG64" s="718"/>
      <c r="AH64" s="214" t="s">
        <v>53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402">
        <v>0</v>
      </c>
      <c r="AR64" s="101">
        <v>0</v>
      </c>
      <c r="AS64" s="326">
        <f>DG64*$BL65</f>
        <v>0</v>
      </c>
      <c r="AT64" s="326">
        <f>DH64*$BM65</f>
        <v>0</v>
      </c>
      <c r="AU64" s="79">
        <f t="shared" si="150"/>
        <v>0</v>
      </c>
      <c r="AW64" s="718"/>
      <c r="AX64" s="214" t="s">
        <v>53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402">
        <v>0</v>
      </c>
      <c r="BH64" s="101">
        <v>0</v>
      </c>
      <c r="BI64" s="326">
        <f>DW64*$BL65</f>
        <v>0</v>
      </c>
      <c r="BJ64" s="326">
        <f>DX64*$BM65</f>
        <v>0</v>
      </c>
      <c r="BK64" s="79">
        <f t="shared" si="151"/>
        <v>0</v>
      </c>
      <c r="BO64" s="745"/>
      <c r="BP64" s="3" t="s">
        <v>53</v>
      </c>
      <c r="BQ64" s="506"/>
      <c r="BR64" s="483"/>
      <c r="BS64" s="483"/>
      <c r="BT64" s="483"/>
      <c r="BU64" s="483"/>
      <c r="BV64" s="483"/>
      <c r="BW64" s="483"/>
      <c r="BX64" s="483"/>
      <c r="BY64" s="483"/>
      <c r="BZ64" s="483"/>
      <c r="CA64" s="483">
        <v>0</v>
      </c>
      <c r="CB64" s="507">
        <v>0</v>
      </c>
      <c r="CC64" s="505"/>
      <c r="CE64" s="745"/>
      <c r="CF64" s="3" t="s">
        <v>53</v>
      </c>
      <c r="CG64" s="506"/>
      <c r="CH64" s="483"/>
      <c r="CI64" s="483"/>
      <c r="CJ64" s="483"/>
      <c r="CK64" s="483"/>
      <c r="CL64" s="483"/>
      <c r="CM64" s="483"/>
      <c r="CN64" s="483"/>
      <c r="CO64" s="483"/>
      <c r="CP64" s="483"/>
      <c r="CQ64" s="483">
        <v>0</v>
      </c>
      <c r="CR64" s="507">
        <v>0</v>
      </c>
      <c r="CS64" s="505"/>
      <c r="CU64" s="745"/>
      <c r="CV64" s="3" t="s">
        <v>53</v>
      </c>
      <c r="CW64" s="506"/>
      <c r="CX64" s="483"/>
      <c r="CY64" s="483"/>
      <c r="CZ64" s="483"/>
      <c r="DA64" s="483"/>
      <c r="DB64" s="483"/>
      <c r="DC64" s="483"/>
      <c r="DD64" s="483"/>
      <c r="DE64" s="483"/>
      <c r="DF64" s="483"/>
      <c r="DG64" s="483">
        <v>0</v>
      </c>
      <c r="DH64" s="507">
        <v>0</v>
      </c>
      <c r="DI64" s="505"/>
      <c r="DK64" s="745"/>
      <c r="DL64" s="3" t="s">
        <v>53</v>
      </c>
      <c r="DM64" s="506"/>
      <c r="DN64" s="483"/>
      <c r="DO64" s="483"/>
      <c r="DP64" s="483"/>
      <c r="DQ64" s="483"/>
      <c r="DR64" s="483"/>
      <c r="DS64" s="483"/>
      <c r="DT64" s="483"/>
      <c r="DU64" s="483"/>
      <c r="DV64" s="483"/>
      <c r="DW64" s="483">
        <v>0</v>
      </c>
      <c r="DX64" s="507">
        <v>0</v>
      </c>
      <c r="DY64" s="505"/>
    </row>
    <row r="65" spans="1:129" ht="21.5" thickBot="1" x14ac:dyDescent="0.4">
      <c r="B65" s="215" t="s">
        <v>43</v>
      </c>
      <c r="C65" s="207">
        <f>SUM(C52:C64)</f>
        <v>0</v>
      </c>
      <c r="D65" s="207">
        <f t="shared" ref="D65" si="152">SUM(D52:D64)</f>
        <v>0</v>
      </c>
      <c r="E65" s="207">
        <f t="shared" ref="E65" si="153">SUM(E52:E64)</f>
        <v>0</v>
      </c>
      <c r="F65" s="207">
        <f t="shared" ref="F65" si="154">SUM(F52:F64)</f>
        <v>0</v>
      </c>
      <c r="G65" s="207">
        <f t="shared" ref="G65" si="155">SUM(G52:G64)</f>
        <v>0</v>
      </c>
      <c r="H65" s="207">
        <f t="shared" ref="H65" si="156">SUM(H52:H64)</f>
        <v>0</v>
      </c>
      <c r="I65" s="207">
        <f t="shared" ref="I65" si="157">SUM(I52:I64)</f>
        <v>0</v>
      </c>
      <c r="J65" s="207">
        <f t="shared" ref="J65" si="158">SUM(J52:J64)</f>
        <v>0</v>
      </c>
      <c r="K65" s="403">
        <f t="shared" ref="K65" si="159">SUM(K52:K64)</f>
        <v>0</v>
      </c>
      <c r="L65" s="542">
        <f t="shared" ref="L65" si="160">SUM(L52:L64)</f>
        <v>0</v>
      </c>
      <c r="M65" s="417">
        <f t="shared" ref="M65" si="161">SUM(M52:M64)</f>
        <v>0</v>
      </c>
      <c r="N65" s="417">
        <f t="shared" ref="N65" si="162">SUM(N52:N64)</f>
        <v>0</v>
      </c>
      <c r="O65" s="82">
        <f t="shared" si="148"/>
        <v>0</v>
      </c>
      <c r="Q65" s="83"/>
      <c r="R65" s="215" t="s">
        <v>43</v>
      </c>
      <c r="S65" s="207">
        <f>SUM(S52:S64)</f>
        <v>0</v>
      </c>
      <c r="T65" s="207">
        <f t="shared" ref="T65" si="163">SUM(T52:T64)</f>
        <v>0</v>
      </c>
      <c r="U65" s="207">
        <f t="shared" ref="U65" si="164">SUM(U52:U64)</f>
        <v>26640</v>
      </c>
      <c r="V65" s="207">
        <f t="shared" ref="V65" si="165">SUM(V52:V64)</f>
        <v>0</v>
      </c>
      <c r="W65" s="207">
        <f t="shared" ref="W65" si="166">SUM(W52:W64)</f>
        <v>191678</v>
      </c>
      <c r="X65" s="207">
        <f t="shared" ref="X65" si="167">SUM(X52:X64)</f>
        <v>131594</v>
      </c>
      <c r="Y65" s="207">
        <f t="shared" ref="Y65" si="168">SUM(Y52:Y64)</f>
        <v>68617</v>
      </c>
      <c r="Z65" s="207">
        <f t="shared" ref="Z65" si="169">SUM(Z52:Z64)</f>
        <v>0</v>
      </c>
      <c r="AA65" s="403">
        <f t="shared" ref="AA65" si="170">SUM(AA52:AA64)</f>
        <v>0</v>
      </c>
      <c r="AB65" s="542">
        <f t="shared" ref="AB65" si="171">SUM(AB52:AB64)</f>
        <v>0</v>
      </c>
      <c r="AC65" s="417">
        <f t="shared" ref="AC65" si="172">SUM(AC52:AC64)</f>
        <v>15077.293361754053</v>
      </c>
      <c r="AD65" s="417">
        <f t="shared" ref="AD65" si="173">SUM(AD52:AD64)</f>
        <v>1654656.669088596</v>
      </c>
      <c r="AE65" s="82">
        <f t="shared" si="149"/>
        <v>2088262.9624503502</v>
      </c>
      <c r="AG65" s="83"/>
      <c r="AH65" s="215" t="s">
        <v>43</v>
      </c>
      <c r="AI65" s="207">
        <f>SUM(AI52:AI64)</f>
        <v>0</v>
      </c>
      <c r="AJ65" s="207">
        <f t="shared" ref="AJ65" si="174">SUM(AJ52:AJ64)</f>
        <v>0</v>
      </c>
      <c r="AK65" s="207">
        <f t="shared" ref="AK65" si="175">SUM(AK52:AK64)</f>
        <v>0</v>
      </c>
      <c r="AL65" s="207">
        <f t="shared" ref="AL65" si="176">SUM(AL52:AL64)</f>
        <v>21768</v>
      </c>
      <c r="AM65" s="207">
        <f t="shared" ref="AM65" si="177">SUM(AM52:AM64)</f>
        <v>0</v>
      </c>
      <c r="AN65" s="207">
        <f t="shared" ref="AN65" si="178">SUM(AN52:AN64)</f>
        <v>0</v>
      </c>
      <c r="AO65" s="207">
        <f t="shared" ref="AO65" si="179">SUM(AO52:AO64)</f>
        <v>0</v>
      </c>
      <c r="AP65" s="207">
        <f t="shared" ref="AP65" si="180">SUM(AP52:AP64)</f>
        <v>0</v>
      </c>
      <c r="AQ65" s="403">
        <f t="shared" ref="AQ65" si="181">SUM(AQ52:AQ64)</f>
        <v>0</v>
      </c>
      <c r="AR65" s="542">
        <f t="shared" ref="AR65" si="182">SUM(AR52:AR64)</f>
        <v>443865</v>
      </c>
      <c r="AS65" s="417">
        <f t="shared" ref="AS65" si="183">SUM(AS52:AS64)</f>
        <v>3852.5303669860764</v>
      </c>
      <c r="AT65" s="417">
        <f t="shared" ref="AT65" si="184">SUM(AT52:AT64)</f>
        <v>422795.71748401935</v>
      </c>
      <c r="AU65" s="82">
        <f t="shared" si="150"/>
        <v>892281.24785100541</v>
      </c>
      <c r="AW65" s="83"/>
      <c r="AX65" s="215" t="s">
        <v>43</v>
      </c>
      <c r="AY65" s="207">
        <f>SUM(AY52:AY64)</f>
        <v>0</v>
      </c>
      <c r="AZ65" s="207">
        <f t="shared" ref="AZ65" si="185">SUM(AZ52:AZ64)</f>
        <v>0</v>
      </c>
      <c r="BA65" s="207">
        <f t="shared" ref="BA65" si="186">SUM(BA52:BA64)</f>
        <v>446768</v>
      </c>
      <c r="BB65" s="207">
        <f t="shared" ref="BB65" si="187">SUM(BB52:BB64)</f>
        <v>0</v>
      </c>
      <c r="BC65" s="207">
        <f t="shared" ref="BC65" si="188">SUM(BC52:BC64)</f>
        <v>0</v>
      </c>
      <c r="BD65" s="207">
        <f t="shared" ref="BD65" si="189">SUM(BD52:BD64)</f>
        <v>0</v>
      </c>
      <c r="BE65" s="207">
        <f t="shared" ref="BE65" si="190">SUM(BE52:BE64)</f>
        <v>0</v>
      </c>
      <c r="BF65" s="207">
        <f t="shared" ref="BF65" si="191">SUM(BF52:BF64)</f>
        <v>0</v>
      </c>
      <c r="BG65" s="403">
        <f t="shared" ref="BG65" si="192">SUM(BG52:BG64)</f>
        <v>0</v>
      </c>
      <c r="BH65" s="542">
        <f t="shared" ref="BH65" si="193">SUM(BH52:BH64)</f>
        <v>0</v>
      </c>
      <c r="BI65" s="417">
        <f t="shared" ref="BI65" si="194">SUM(BI52:BI64)</f>
        <v>2428.9126786690267</v>
      </c>
      <c r="BJ65" s="417">
        <f t="shared" ref="BJ65" si="195">SUM(BJ52:BJ64)</f>
        <v>266560.87839933019</v>
      </c>
      <c r="BK65" s="82">
        <f t="shared" si="151"/>
        <v>715757.79107799917</v>
      </c>
      <c r="BL65" s="2">
        <f>'FORECAST OVERVIEW'!M21</f>
        <v>21358.736407409157</v>
      </c>
      <c r="BM65" s="2">
        <f>'FORECAST OVERVIEW'!N21</f>
        <v>2344013.2649719454</v>
      </c>
      <c r="BO65" s="84"/>
      <c r="BP65" s="72" t="s">
        <v>43</v>
      </c>
      <c r="BQ65" s="509">
        <v>0</v>
      </c>
      <c r="BR65" s="487">
        <v>0</v>
      </c>
      <c r="BS65" s="487">
        <v>0</v>
      </c>
      <c r="BT65" s="487">
        <v>0</v>
      </c>
      <c r="BU65" s="487">
        <v>0</v>
      </c>
      <c r="BV65" s="487">
        <v>0</v>
      </c>
      <c r="BW65" s="487">
        <v>0</v>
      </c>
      <c r="BX65" s="487">
        <v>0</v>
      </c>
      <c r="BY65" s="487">
        <v>0</v>
      </c>
      <c r="BZ65" s="487">
        <v>0</v>
      </c>
      <c r="CA65" s="487">
        <v>0</v>
      </c>
      <c r="CB65" s="487">
        <v>0</v>
      </c>
      <c r="CC65" s="512"/>
      <c r="CE65" s="83"/>
      <c r="CF65" s="72" t="s">
        <v>43</v>
      </c>
      <c r="CG65" s="509">
        <v>0</v>
      </c>
      <c r="CH65" s="487">
        <v>0</v>
      </c>
      <c r="CI65" s="487">
        <v>0</v>
      </c>
      <c r="CJ65" s="487">
        <v>0</v>
      </c>
      <c r="CK65" s="487">
        <v>0</v>
      </c>
      <c r="CL65" s="487">
        <v>0</v>
      </c>
      <c r="CM65" s="487">
        <v>0</v>
      </c>
      <c r="CN65" s="487">
        <v>0</v>
      </c>
      <c r="CO65" s="487">
        <v>0</v>
      </c>
      <c r="CP65" s="487">
        <v>0</v>
      </c>
      <c r="CQ65" s="487">
        <v>0.70590755343204081</v>
      </c>
      <c r="CR65" s="487">
        <v>0.70590755343204081</v>
      </c>
      <c r="CS65" s="512"/>
      <c r="CU65" s="83"/>
      <c r="CV65" s="72" t="s">
        <v>43</v>
      </c>
      <c r="CW65" s="509">
        <v>0</v>
      </c>
      <c r="CX65" s="487">
        <v>0</v>
      </c>
      <c r="CY65" s="487">
        <v>0</v>
      </c>
      <c r="CZ65" s="487">
        <v>0</v>
      </c>
      <c r="DA65" s="487">
        <v>0</v>
      </c>
      <c r="DB65" s="487">
        <v>0</v>
      </c>
      <c r="DC65" s="487">
        <v>0</v>
      </c>
      <c r="DD65" s="487">
        <v>0</v>
      </c>
      <c r="DE65" s="487">
        <v>0</v>
      </c>
      <c r="DF65" s="487">
        <v>0</v>
      </c>
      <c r="DG65" s="487">
        <v>0.18037257885956531</v>
      </c>
      <c r="DH65" s="487">
        <v>0.18037257885956531</v>
      </c>
      <c r="DI65" s="512"/>
      <c r="DK65" s="83"/>
      <c r="DL65" s="72" t="s">
        <v>43</v>
      </c>
      <c r="DM65" s="509">
        <v>0</v>
      </c>
      <c r="DN65" s="487">
        <v>0</v>
      </c>
      <c r="DO65" s="487">
        <v>0</v>
      </c>
      <c r="DP65" s="487">
        <v>0</v>
      </c>
      <c r="DQ65" s="487">
        <v>0</v>
      </c>
      <c r="DR65" s="487">
        <v>0</v>
      </c>
      <c r="DS65" s="487">
        <v>0</v>
      </c>
      <c r="DT65" s="487">
        <v>0</v>
      </c>
      <c r="DU65" s="487">
        <v>0</v>
      </c>
      <c r="DV65" s="487">
        <v>0</v>
      </c>
      <c r="DW65" s="487">
        <v>0.11371986770839394</v>
      </c>
      <c r="DX65" s="487">
        <v>0.11371986770839394</v>
      </c>
      <c r="DY65" s="512"/>
    </row>
    <row r="66" spans="1:129" ht="21.5" thickBot="1" x14ac:dyDescent="0.55000000000000004">
      <c r="A66" s="85"/>
      <c r="M66" s="418"/>
      <c r="N66" s="418"/>
      <c r="Q66" s="85"/>
      <c r="AC66" s="418"/>
      <c r="AD66" s="418"/>
      <c r="AG66" s="85"/>
      <c r="AS66" s="418"/>
      <c r="AT66" s="418"/>
      <c r="AW66" s="85"/>
      <c r="BI66" s="418"/>
      <c r="BJ66" s="418"/>
      <c r="BL66" s="520">
        <f>SUM(AY52:BJ64)</f>
        <v>715757.79107799917</v>
      </c>
      <c r="BO66" s="84"/>
      <c r="CE66" s="85"/>
      <c r="CU66" s="85"/>
      <c r="DK66" s="85"/>
    </row>
    <row r="67" spans="1:129" ht="21.5" thickBot="1" x14ac:dyDescent="0.55000000000000004">
      <c r="A67" s="85"/>
      <c r="B67" s="202" t="s">
        <v>36</v>
      </c>
      <c r="C67" s="203">
        <f t="shared" ref="C67:N67" si="196">C$3</f>
        <v>44562</v>
      </c>
      <c r="D67" s="203">
        <f t="shared" si="196"/>
        <v>44593</v>
      </c>
      <c r="E67" s="203">
        <f t="shared" si="196"/>
        <v>44621</v>
      </c>
      <c r="F67" s="203">
        <f t="shared" si="196"/>
        <v>44652</v>
      </c>
      <c r="G67" s="203">
        <f t="shared" si="196"/>
        <v>44682</v>
      </c>
      <c r="H67" s="203">
        <f t="shared" si="196"/>
        <v>44713</v>
      </c>
      <c r="I67" s="203">
        <f t="shared" si="196"/>
        <v>44743</v>
      </c>
      <c r="J67" s="203">
        <f t="shared" si="196"/>
        <v>44774</v>
      </c>
      <c r="K67" s="401">
        <f t="shared" si="196"/>
        <v>44805</v>
      </c>
      <c r="L67" s="536">
        <f t="shared" si="196"/>
        <v>44835</v>
      </c>
      <c r="M67" s="413">
        <f t="shared" si="196"/>
        <v>44866</v>
      </c>
      <c r="N67" s="413">
        <f t="shared" si="196"/>
        <v>44896</v>
      </c>
      <c r="O67" s="204" t="s">
        <v>34</v>
      </c>
      <c r="Q67" s="85"/>
      <c r="R67" s="202" t="s">
        <v>36</v>
      </c>
      <c r="S67" s="203">
        <f t="shared" ref="S67:AD67" si="197">S$3</f>
        <v>44562</v>
      </c>
      <c r="T67" s="203">
        <f t="shared" si="197"/>
        <v>44593</v>
      </c>
      <c r="U67" s="203">
        <f t="shared" si="197"/>
        <v>44621</v>
      </c>
      <c r="V67" s="203">
        <f t="shared" si="197"/>
        <v>44652</v>
      </c>
      <c r="W67" s="203">
        <f t="shared" si="197"/>
        <v>44682</v>
      </c>
      <c r="X67" s="203">
        <f t="shared" si="197"/>
        <v>44713</v>
      </c>
      <c r="Y67" s="203">
        <f t="shared" si="197"/>
        <v>44743</v>
      </c>
      <c r="Z67" s="203">
        <f t="shared" si="197"/>
        <v>44774</v>
      </c>
      <c r="AA67" s="401">
        <f t="shared" si="197"/>
        <v>44805</v>
      </c>
      <c r="AB67" s="536">
        <f t="shared" si="197"/>
        <v>44835</v>
      </c>
      <c r="AC67" s="413">
        <f t="shared" si="197"/>
        <v>44866</v>
      </c>
      <c r="AD67" s="413">
        <f t="shared" si="197"/>
        <v>44896</v>
      </c>
      <c r="AE67" s="204" t="s">
        <v>34</v>
      </c>
      <c r="AG67" s="85"/>
      <c r="AH67" s="202" t="s">
        <v>36</v>
      </c>
      <c r="AI67" s="203">
        <f t="shared" ref="AI67:AT67" si="198">AI$3</f>
        <v>44562</v>
      </c>
      <c r="AJ67" s="203">
        <f t="shared" si="198"/>
        <v>44593</v>
      </c>
      <c r="AK67" s="203">
        <f t="shared" si="198"/>
        <v>44621</v>
      </c>
      <c r="AL67" s="203">
        <f t="shared" si="198"/>
        <v>44652</v>
      </c>
      <c r="AM67" s="203">
        <f t="shared" si="198"/>
        <v>44682</v>
      </c>
      <c r="AN67" s="203">
        <f t="shared" si="198"/>
        <v>44713</v>
      </c>
      <c r="AO67" s="203">
        <f t="shared" si="198"/>
        <v>44743</v>
      </c>
      <c r="AP67" s="203">
        <f t="shared" si="198"/>
        <v>44774</v>
      </c>
      <c r="AQ67" s="401">
        <f t="shared" si="198"/>
        <v>44805</v>
      </c>
      <c r="AR67" s="536">
        <f t="shared" si="198"/>
        <v>44835</v>
      </c>
      <c r="AS67" s="413">
        <f t="shared" si="198"/>
        <v>44866</v>
      </c>
      <c r="AT67" s="413">
        <f t="shared" si="198"/>
        <v>44896</v>
      </c>
      <c r="AU67" s="204" t="s">
        <v>34</v>
      </c>
      <c r="AW67" s="85"/>
      <c r="AX67" s="202" t="s">
        <v>36</v>
      </c>
      <c r="AY67" s="203">
        <f t="shared" ref="AY67:BJ67" si="199">AY$3</f>
        <v>44562</v>
      </c>
      <c r="AZ67" s="203">
        <f t="shared" si="199"/>
        <v>44593</v>
      </c>
      <c r="BA67" s="203">
        <f t="shared" si="199"/>
        <v>44621</v>
      </c>
      <c r="BB67" s="203">
        <f t="shared" si="199"/>
        <v>44652</v>
      </c>
      <c r="BC67" s="203">
        <f t="shared" si="199"/>
        <v>44682</v>
      </c>
      <c r="BD67" s="203">
        <f t="shared" si="199"/>
        <v>44713</v>
      </c>
      <c r="BE67" s="203">
        <f t="shared" si="199"/>
        <v>44743</v>
      </c>
      <c r="BF67" s="203">
        <f t="shared" si="199"/>
        <v>44774</v>
      </c>
      <c r="BG67" s="401">
        <f t="shared" si="199"/>
        <v>44805</v>
      </c>
      <c r="BH67" s="536">
        <f t="shared" si="199"/>
        <v>44835</v>
      </c>
      <c r="BI67" s="413">
        <f t="shared" si="199"/>
        <v>44866</v>
      </c>
      <c r="BJ67" s="413">
        <f t="shared" si="199"/>
        <v>44896</v>
      </c>
      <c r="BK67" s="204" t="s">
        <v>34</v>
      </c>
      <c r="BO67" s="84"/>
      <c r="BP67" s="323" t="s">
        <v>36</v>
      </c>
      <c r="BQ67" s="324" t="s">
        <v>202</v>
      </c>
      <c r="BR67" s="324" t="s">
        <v>203</v>
      </c>
      <c r="BS67" s="324" t="s">
        <v>204</v>
      </c>
      <c r="BT67" s="324" t="s">
        <v>205</v>
      </c>
      <c r="BU67" s="324" t="s">
        <v>44</v>
      </c>
      <c r="BV67" s="324" t="s">
        <v>206</v>
      </c>
      <c r="BW67" s="324" t="s">
        <v>207</v>
      </c>
      <c r="BX67" s="324" t="s">
        <v>208</v>
      </c>
      <c r="BY67" s="324" t="s">
        <v>209</v>
      </c>
      <c r="BZ67" s="324" t="s">
        <v>210</v>
      </c>
      <c r="CA67" s="324" t="s">
        <v>34</v>
      </c>
      <c r="CB67" s="324" t="s">
        <v>34</v>
      </c>
      <c r="CC67" s="325" t="s">
        <v>34</v>
      </c>
      <c r="CE67" s="85"/>
      <c r="CF67" s="323" t="s">
        <v>36</v>
      </c>
      <c r="CG67" s="324" t="s">
        <v>202</v>
      </c>
      <c r="CH67" s="324" t="s">
        <v>203</v>
      </c>
      <c r="CI67" s="324" t="s">
        <v>204</v>
      </c>
      <c r="CJ67" s="324" t="s">
        <v>205</v>
      </c>
      <c r="CK67" s="324" t="s">
        <v>44</v>
      </c>
      <c r="CL67" s="324" t="s">
        <v>206</v>
      </c>
      <c r="CM67" s="324" t="s">
        <v>207</v>
      </c>
      <c r="CN67" s="324" t="s">
        <v>208</v>
      </c>
      <c r="CO67" s="324" t="s">
        <v>209</v>
      </c>
      <c r="CP67" s="324" t="s">
        <v>210</v>
      </c>
      <c r="CQ67" s="324" t="s">
        <v>34</v>
      </c>
      <c r="CR67" s="324" t="s">
        <v>34</v>
      </c>
      <c r="CS67" s="325" t="s">
        <v>34</v>
      </c>
      <c r="CU67" s="85"/>
      <c r="CV67" s="323" t="s">
        <v>36</v>
      </c>
      <c r="CW67" s="324" t="s">
        <v>202</v>
      </c>
      <c r="CX67" s="324" t="s">
        <v>203</v>
      </c>
      <c r="CY67" s="324" t="s">
        <v>204</v>
      </c>
      <c r="CZ67" s="324" t="s">
        <v>205</v>
      </c>
      <c r="DA67" s="324" t="s">
        <v>44</v>
      </c>
      <c r="DB67" s="324" t="s">
        <v>206</v>
      </c>
      <c r="DC67" s="324" t="s">
        <v>207</v>
      </c>
      <c r="DD67" s="324" t="s">
        <v>208</v>
      </c>
      <c r="DE67" s="324" t="s">
        <v>209</v>
      </c>
      <c r="DF67" s="324" t="s">
        <v>210</v>
      </c>
      <c r="DG67" s="324" t="s">
        <v>34</v>
      </c>
      <c r="DH67" s="324" t="s">
        <v>34</v>
      </c>
      <c r="DI67" s="325" t="s">
        <v>34</v>
      </c>
      <c r="DK67" s="85"/>
      <c r="DL67" s="323" t="s">
        <v>36</v>
      </c>
      <c r="DM67" s="324" t="s">
        <v>202</v>
      </c>
      <c r="DN67" s="324" t="s">
        <v>203</v>
      </c>
      <c r="DO67" s="324" t="s">
        <v>204</v>
      </c>
      <c r="DP67" s="324" t="s">
        <v>205</v>
      </c>
      <c r="DQ67" s="324" t="s">
        <v>44</v>
      </c>
      <c r="DR67" s="324" t="s">
        <v>206</v>
      </c>
      <c r="DS67" s="324" t="s">
        <v>207</v>
      </c>
      <c r="DT67" s="324" t="s">
        <v>208</v>
      </c>
      <c r="DU67" s="324" t="s">
        <v>209</v>
      </c>
      <c r="DV67" s="324" t="s">
        <v>210</v>
      </c>
      <c r="DW67" s="324" t="s">
        <v>34</v>
      </c>
      <c r="DX67" s="324" t="s">
        <v>34</v>
      </c>
      <c r="DY67" s="325" t="s">
        <v>34</v>
      </c>
    </row>
    <row r="68" spans="1:129" ht="15" customHeight="1" x14ac:dyDescent="0.35">
      <c r="A68" s="728" t="s">
        <v>69</v>
      </c>
      <c r="B68" s="214" t="s">
        <v>65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402">
        <v>0</v>
      </c>
      <c r="L68" s="101">
        <v>0</v>
      </c>
      <c r="M68" s="326">
        <f>CA68*$BL81</f>
        <v>0</v>
      </c>
      <c r="N68" s="326">
        <f>CB68*$BM81</f>
        <v>0</v>
      </c>
      <c r="O68" s="79">
        <f t="shared" ref="O68:O81" si="200">SUM(C68:N68)</f>
        <v>0</v>
      </c>
      <c r="Q68" s="728" t="s">
        <v>69</v>
      </c>
      <c r="R68" s="214" t="s">
        <v>65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402">
        <v>0</v>
      </c>
      <c r="AB68" s="101">
        <v>0</v>
      </c>
      <c r="AC68" s="326">
        <f>CQ68*$BL81</f>
        <v>0</v>
      </c>
      <c r="AD68" s="326">
        <f>CR68*$BM81</f>
        <v>0</v>
      </c>
      <c r="AE68" s="79">
        <f t="shared" ref="AE68:AE81" si="201">SUM(S68:AD68)</f>
        <v>0</v>
      </c>
      <c r="AG68" s="728" t="s">
        <v>69</v>
      </c>
      <c r="AH68" s="214" t="s">
        <v>65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402">
        <v>0</v>
      </c>
      <c r="AR68" s="101">
        <v>0</v>
      </c>
      <c r="AS68" s="326">
        <f>DG68*$BL81</f>
        <v>0</v>
      </c>
      <c r="AT68" s="326">
        <f>DH68*$BM81</f>
        <v>0</v>
      </c>
      <c r="AU68" s="79">
        <f t="shared" ref="AU68:AU81" si="202">SUM(AI68:AT68)</f>
        <v>0</v>
      </c>
      <c r="AW68" s="728" t="s">
        <v>69</v>
      </c>
      <c r="AX68" s="214" t="s">
        <v>65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402">
        <v>0</v>
      </c>
      <c r="BH68" s="101">
        <v>0</v>
      </c>
      <c r="BI68" s="326">
        <f>DW68*$BL81</f>
        <v>0</v>
      </c>
      <c r="BJ68" s="326">
        <f>DX68*$BM81</f>
        <v>0</v>
      </c>
      <c r="BK68" s="79">
        <f t="shared" ref="BK68:BK81" si="203">SUM(AY68:BJ68)</f>
        <v>0</v>
      </c>
      <c r="BL68" s="515"/>
      <c r="BO68" s="746" t="s">
        <v>69</v>
      </c>
      <c r="BP68" s="80" t="s">
        <v>65</v>
      </c>
      <c r="BQ68" s="499"/>
      <c r="BR68" s="477"/>
      <c r="BS68" s="477"/>
      <c r="BT68" s="477"/>
      <c r="BU68" s="477"/>
      <c r="BV68" s="477"/>
      <c r="BW68" s="477"/>
      <c r="BX68" s="477"/>
      <c r="BY68" s="477"/>
      <c r="BZ68" s="477"/>
      <c r="CA68" s="477">
        <v>0</v>
      </c>
      <c r="CB68" s="500">
        <v>0</v>
      </c>
      <c r="CC68" s="501"/>
      <c r="CE68" s="746" t="s">
        <v>69</v>
      </c>
      <c r="CF68" s="80" t="s">
        <v>65</v>
      </c>
      <c r="CG68" s="499"/>
      <c r="CH68" s="477"/>
      <c r="CI68" s="477"/>
      <c r="CJ68" s="477"/>
      <c r="CK68" s="477"/>
      <c r="CL68" s="477"/>
      <c r="CM68" s="477"/>
      <c r="CN68" s="477"/>
      <c r="CO68" s="477"/>
      <c r="CP68" s="477"/>
      <c r="CQ68" s="477">
        <v>0</v>
      </c>
      <c r="CR68" s="500">
        <v>0</v>
      </c>
      <c r="CS68" s="501"/>
      <c r="CU68" s="746" t="s">
        <v>69</v>
      </c>
      <c r="CV68" s="80" t="s">
        <v>65</v>
      </c>
      <c r="CW68" s="499"/>
      <c r="CX68" s="477"/>
      <c r="CY68" s="477"/>
      <c r="CZ68" s="477"/>
      <c r="DA68" s="477"/>
      <c r="DB68" s="477"/>
      <c r="DC68" s="477"/>
      <c r="DD68" s="477"/>
      <c r="DE68" s="477"/>
      <c r="DF68" s="477"/>
      <c r="DG68" s="477">
        <v>0</v>
      </c>
      <c r="DH68" s="500">
        <v>0</v>
      </c>
      <c r="DI68" s="501"/>
      <c r="DK68" s="746" t="s">
        <v>69</v>
      </c>
      <c r="DL68" s="80" t="s">
        <v>65</v>
      </c>
      <c r="DM68" s="499"/>
      <c r="DN68" s="477"/>
      <c r="DO68" s="477"/>
      <c r="DP68" s="477"/>
      <c r="DQ68" s="477"/>
      <c r="DR68" s="477"/>
      <c r="DS68" s="477"/>
      <c r="DT68" s="477"/>
      <c r="DU68" s="477"/>
      <c r="DV68" s="477"/>
      <c r="DW68" s="477">
        <v>0</v>
      </c>
      <c r="DX68" s="500">
        <v>0</v>
      </c>
      <c r="DY68" s="501"/>
    </row>
    <row r="69" spans="1:129" x14ac:dyDescent="0.35">
      <c r="A69" s="729"/>
      <c r="B69" s="214" t="s">
        <v>64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02">
        <v>0</v>
      </c>
      <c r="L69" s="101">
        <v>0</v>
      </c>
      <c r="M69" s="326">
        <f>CA69*$BL81</f>
        <v>0</v>
      </c>
      <c r="N69" s="326">
        <f>CB69*$BM81</f>
        <v>0</v>
      </c>
      <c r="O69" s="79">
        <f t="shared" si="200"/>
        <v>0</v>
      </c>
      <c r="Q69" s="729"/>
      <c r="R69" s="214" t="s">
        <v>64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402">
        <v>0</v>
      </c>
      <c r="AB69" s="101">
        <v>0</v>
      </c>
      <c r="AC69" s="326">
        <f>CQ69*$BL81</f>
        <v>0</v>
      </c>
      <c r="AD69" s="326">
        <f>CR69*$BM81</f>
        <v>0</v>
      </c>
      <c r="AE69" s="79">
        <f t="shared" si="201"/>
        <v>0</v>
      </c>
      <c r="AG69" s="729"/>
      <c r="AH69" s="214" t="s">
        <v>64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402">
        <v>0</v>
      </c>
      <c r="AR69" s="101">
        <v>0</v>
      </c>
      <c r="AS69" s="326">
        <f>DG69*$BL81</f>
        <v>0</v>
      </c>
      <c r="AT69" s="326">
        <f>DH69*$BM81</f>
        <v>0</v>
      </c>
      <c r="AU69" s="79">
        <f t="shared" si="202"/>
        <v>0</v>
      </c>
      <c r="AW69" s="729"/>
      <c r="AX69" s="214" t="s">
        <v>64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402">
        <v>0</v>
      </c>
      <c r="BH69" s="101">
        <v>0</v>
      </c>
      <c r="BI69" s="326">
        <f>DW69*$BL81</f>
        <v>0</v>
      </c>
      <c r="BJ69" s="326">
        <f>DX69*$BM81</f>
        <v>0</v>
      </c>
      <c r="BK69" s="79">
        <f t="shared" si="203"/>
        <v>0</v>
      </c>
      <c r="BO69" s="747"/>
      <c r="BP69" s="3" t="s">
        <v>64</v>
      </c>
      <c r="BQ69" s="503"/>
      <c r="BR69" s="479"/>
      <c r="BS69" s="479"/>
      <c r="BT69" s="479"/>
      <c r="BU69" s="479"/>
      <c r="BV69" s="479"/>
      <c r="BW69" s="479"/>
      <c r="BX69" s="479"/>
      <c r="BY69" s="479"/>
      <c r="BZ69" s="479"/>
      <c r="CA69" s="479">
        <v>0</v>
      </c>
      <c r="CB69" s="504">
        <v>0</v>
      </c>
      <c r="CC69" s="505"/>
      <c r="CE69" s="747"/>
      <c r="CF69" s="3" t="s">
        <v>64</v>
      </c>
      <c r="CG69" s="503"/>
      <c r="CH69" s="479"/>
      <c r="CI69" s="479"/>
      <c r="CJ69" s="479"/>
      <c r="CK69" s="479"/>
      <c r="CL69" s="479"/>
      <c r="CM69" s="479"/>
      <c r="CN69" s="479"/>
      <c r="CO69" s="479"/>
      <c r="CP69" s="479"/>
      <c r="CQ69" s="479">
        <v>0</v>
      </c>
      <c r="CR69" s="504">
        <v>0</v>
      </c>
      <c r="CS69" s="505"/>
      <c r="CU69" s="747"/>
      <c r="CV69" s="3" t="s">
        <v>64</v>
      </c>
      <c r="CW69" s="503"/>
      <c r="CX69" s="479"/>
      <c r="CY69" s="479"/>
      <c r="CZ69" s="479"/>
      <c r="DA69" s="479"/>
      <c r="DB69" s="479"/>
      <c r="DC69" s="479"/>
      <c r="DD69" s="479"/>
      <c r="DE69" s="479"/>
      <c r="DF69" s="479"/>
      <c r="DG69" s="479">
        <v>0</v>
      </c>
      <c r="DH69" s="504">
        <v>0</v>
      </c>
      <c r="DI69" s="505"/>
      <c r="DK69" s="747"/>
      <c r="DL69" s="3" t="s">
        <v>64</v>
      </c>
      <c r="DM69" s="503"/>
      <c r="DN69" s="479"/>
      <c r="DO69" s="479"/>
      <c r="DP69" s="479"/>
      <c r="DQ69" s="479"/>
      <c r="DR69" s="479"/>
      <c r="DS69" s="479"/>
      <c r="DT69" s="479"/>
      <c r="DU69" s="479"/>
      <c r="DV69" s="479"/>
      <c r="DW69" s="479">
        <v>0</v>
      </c>
      <c r="DX69" s="504">
        <v>0</v>
      </c>
      <c r="DY69" s="505"/>
    </row>
    <row r="70" spans="1:129" x14ac:dyDescent="0.35">
      <c r="A70" s="729"/>
      <c r="B70" s="214" t="s">
        <v>63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02">
        <v>0</v>
      </c>
      <c r="L70" s="101">
        <v>0</v>
      </c>
      <c r="M70" s="326">
        <f>CA70*$BL81</f>
        <v>0</v>
      </c>
      <c r="N70" s="326">
        <f>CB70*$BM81</f>
        <v>0</v>
      </c>
      <c r="O70" s="79">
        <f t="shared" si="200"/>
        <v>0</v>
      </c>
      <c r="Q70" s="729"/>
      <c r="R70" s="214" t="s">
        <v>63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402">
        <v>0</v>
      </c>
      <c r="AB70" s="101">
        <v>0</v>
      </c>
      <c r="AC70" s="326">
        <f>CQ70*$BL81</f>
        <v>0</v>
      </c>
      <c r="AD70" s="326">
        <f>CR70*$BM81</f>
        <v>0</v>
      </c>
      <c r="AE70" s="79">
        <f t="shared" si="201"/>
        <v>0</v>
      </c>
      <c r="AG70" s="729"/>
      <c r="AH70" s="214" t="s">
        <v>63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402">
        <v>0</v>
      </c>
      <c r="AR70" s="101">
        <v>0</v>
      </c>
      <c r="AS70" s="326">
        <f>DG70*$BL81</f>
        <v>0</v>
      </c>
      <c r="AT70" s="326">
        <f>DH70*$BM81</f>
        <v>0</v>
      </c>
      <c r="AU70" s="79">
        <f t="shared" si="202"/>
        <v>0</v>
      </c>
      <c r="AW70" s="729"/>
      <c r="AX70" s="214" t="s">
        <v>63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402">
        <v>0</v>
      </c>
      <c r="BH70" s="101">
        <v>0</v>
      </c>
      <c r="BI70" s="326">
        <f>DW70*$BL81</f>
        <v>0</v>
      </c>
      <c r="BJ70" s="326">
        <f>DX70*$BM81</f>
        <v>0</v>
      </c>
      <c r="BK70" s="79">
        <f t="shared" si="203"/>
        <v>0</v>
      </c>
      <c r="BO70" s="747"/>
      <c r="BP70" s="3" t="s">
        <v>63</v>
      </c>
      <c r="BQ70" s="503"/>
      <c r="BR70" s="479"/>
      <c r="BS70" s="479"/>
      <c r="BT70" s="479"/>
      <c r="BU70" s="479"/>
      <c r="BV70" s="479"/>
      <c r="BW70" s="479"/>
      <c r="BX70" s="479"/>
      <c r="BY70" s="479"/>
      <c r="BZ70" s="479"/>
      <c r="CA70" s="479">
        <v>0</v>
      </c>
      <c r="CB70" s="504">
        <v>0</v>
      </c>
      <c r="CC70" s="505"/>
      <c r="CE70" s="747"/>
      <c r="CF70" s="3" t="s">
        <v>63</v>
      </c>
      <c r="CG70" s="503"/>
      <c r="CH70" s="479"/>
      <c r="CI70" s="479"/>
      <c r="CJ70" s="479"/>
      <c r="CK70" s="479"/>
      <c r="CL70" s="479"/>
      <c r="CM70" s="479"/>
      <c r="CN70" s="479"/>
      <c r="CO70" s="479"/>
      <c r="CP70" s="479"/>
      <c r="CQ70" s="479">
        <v>0</v>
      </c>
      <c r="CR70" s="504">
        <v>0</v>
      </c>
      <c r="CS70" s="505"/>
      <c r="CU70" s="747"/>
      <c r="CV70" s="3" t="s">
        <v>63</v>
      </c>
      <c r="CW70" s="503"/>
      <c r="CX70" s="479"/>
      <c r="CY70" s="479"/>
      <c r="CZ70" s="479"/>
      <c r="DA70" s="479"/>
      <c r="DB70" s="479"/>
      <c r="DC70" s="479"/>
      <c r="DD70" s="479"/>
      <c r="DE70" s="479"/>
      <c r="DF70" s="479"/>
      <c r="DG70" s="479">
        <v>0</v>
      </c>
      <c r="DH70" s="504">
        <v>0</v>
      </c>
      <c r="DI70" s="505"/>
      <c r="DK70" s="747"/>
      <c r="DL70" s="3" t="s">
        <v>63</v>
      </c>
      <c r="DM70" s="503"/>
      <c r="DN70" s="479"/>
      <c r="DO70" s="479"/>
      <c r="DP70" s="479"/>
      <c r="DQ70" s="479"/>
      <c r="DR70" s="479"/>
      <c r="DS70" s="479"/>
      <c r="DT70" s="479"/>
      <c r="DU70" s="479"/>
      <c r="DV70" s="479"/>
      <c r="DW70" s="479">
        <v>0</v>
      </c>
      <c r="DX70" s="504">
        <v>0</v>
      </c>
      <c r="DY70" s="505"/>
    </row>
    <row r="71" spans="1:129" x14ac:dyDescent="0.35">
      <c r="A71" s="729"/>
      <c r="B71" s="214" t="s">
        <v>62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208</v>
      </c>
      <c r="I71" s="3">
        <v>0</v>
      </c>
      <c r="J71" s="3">
        <v>0</v>
      </c>
      <c r="K71" s="402">
        <v>0</v>
      </c>
      <c r="L71" s="101">
        <v>0</v>
      </c>
      <c r="M71" s="326">
        <f>CA71*$BL81</f>
        <v>0</v>
      </c>
      <c r="N71" s="326">
        <f>CB71*$BM81</f>
        <v>0</v>
      </c>
      <c r="O71" s="79">
        <f t="shared" si="200"/>
        <v>208</v>
      </c>
      <c r="Q71" s="729"/>
      <c r="R71" s="214" t="s">
        <v>62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402">
        <v>0</v>
      </c>
      <c r="AB71" s="101">
        <v>0</v>
      </c>
      <c r="AC71" s="326">
        <f>CQ71*$BL81</f>
        <v>0</v>
      </c>
      <c r="AD71" s="326">
        <f>CR71*$BM81</f>
        <v>0</v>
      </c>
      <c r="AE71" s="79">
        <f t="shared" si="201"/>
        <v>0</v>
      </c>
      <c r="AG71" s="729"/>
      <c r="AH71" s="214" t="s">
        <v>62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402">
        <v>0</v>
      </c>
      <c r="AR71" s="101">
        <v>0</v>
      </c>
      <c r="AS71" s="326">
        <f>DG71*$BL81</f>
        <v>0</v>
      </c>
      <c r="AT71" s="326">
        <f>DH71*$BM81</f>
        <v>0</v>
      </c>
      <c r="AU71" s="79">
        <f t="shared" si="202"/>
        <v>0</v>
      </c>
      <c r="AW71" s="729"/>
      <c r="AX71" s="214" t="s">
        <v>62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402">
        <v>0</v>
      </c>
      <c r="BH71" s="101">
        <v>0</v>
      </c>
      <c r="BI71" s="326">
        <f>DW71*$BL81</f>
        <v>0</v>
      </c>
      <c r="BJ71" s="326">
        <f>DX71*$BM81</f>
        <v>0</v>
      </c>
      <c r="BK71" s="79">
        <f t="shared" si="203"/>
        <v>0</v>
      </c>
      <c r="BO71" s="747"/>
      <c r="BP71" s="3" t="s">
        <v>62</v>
      </c>
      <c r="BQ71" s="503"/>
      <c r="BR71" s="479"/>
      <c r="BS71" s="479"/>
      <c r="BT71" s="479"/>
      <c r="BU71" s="479"/>
      <c r="BV71" s="479"/>
      <c r="BW71" s="479"/>
      <c r="BX71" s="479"/>
      <c r="BY71" s="479"/>
      <c r="BZ71" s="479"/>
      <c r="CA71" s="479">
        <v>0</v>
      </c>
      <c r="CB71" s="504">
        <v>0</v>
      </c>
      <c r="CC71" s="505"/>
      <c r="CE71" s="747"/>
      <c r="CF71" s="3" t="s">
        <v>62</v>
      </c>
      <c r="CG71" s="503"/>
      <c r="CH71" s="479"/>
      <c r="CI71" s="479"/>
      <c r="CJ71" s="479"/>
      <c r="CK71" s="479"/>
      <c r="CL71" s="479"/>
      <c r="CM71" s="479"/>
      <c r="CN71" s="479"/>
      <c r="CO71" s="479"/>
      <c r="CP71" s="479"/>
      <c r="CQ71" s="479">
        <v>0</v>
      </c>
      <c r="CR71" s="504">
        <v>0</v>
      </c>
      <c r="CS71" s="505"/>
      <c r="CU71" s="747"/>
      <c r="CV71" s="3" t="s">
        <v>62</v>
      </c>
      <c r="CW71" s="503"/>
      <c r="CX71" s="479"/>
      <c r="CY71" s="479"/>
      <c r="CZ71" s="479"/>
      <c r="DA71" s="479"/>
      <c r="DB71" s="479"/>
      <c r="DC71" s="479"/>
      <c r="DD71" s="479"/>
      <c r="DE71" s="479"/>
      <c r="DF71" s="479"/>
      <c r="DG71" s="479">
        <v>0</v>
      </c>
      <c r="DH71" s="504">
        <v>0</v>
      </c>
      <c r="DI71" s="505"/>
      <c r="DK71" s="747"/>
      <c r="DL71" s="3" t="s">
        <v>62</v>
      </c>
      <c r="DM71" s="503"/>
      <c r="DN71" s="479"/>
      <c r="DO71" s="479"/>
      <c r="DP71" s="479"/>
      <c r="DQ71" s="479"/>
      <c r="DR71" s="479"/>
      <c r="DS71" s="479"/>
      <c r="DT71" s="479"/>
      <c r="DU71" s="479"/>
      <c r="DV71" s="479"/>
      <c r="DW71" s="479">
        <v>0</v>
      </c>
      <c r="DX71" s="504">
        <v>0</v>
      </c>
      <c r="DY71" s="505"/>
    </row>
    <row r="72" spans="1:129" x14ac:dyDescent="0.35">
      <c r="A72" s="729"/>
      <c r="B72" s="214" t="s">
        <v>61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402">
        <v>0</v>
      </c>
      <c r="L72" s="101">
        <v>0</v>
      </c>
      <c r="M72" s="326">
        <f>CA72*$BL81</f>
        <v>0</v>
      </c>
      <c r="N72" s="326">
        <f>CB72*$BM81</f>
        <v>0</v>
      </c>
      <c r="O72" s="79">
        <f t="shared" si="200"/>
        <v>0</v>
      </c>
      <c r="Q72" s="729"/>
      <c r="R72" s="214" t="s">
        <v>61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402">
        <v>0</v>
      </c>
      <c r="AB72" s="101">
        <v>0</v>
      </c>
      <c r="AC72" s="326">
        <f>CQ72*$BL81</f>
        <v>0</v>
      </c>
      <c r="AD72" s="326">
        <f>CR72*$BM81</f>
        <v>0</v>
      </c>
      <c r="AE72" s="79">
        <f t="shared" si="201"/>
        <v>0</v>
      </c>
      <c r="AG72" s="729"/>
      <c r="AH72" s="214" t="s">
        <v>61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402">
        <v>0</v>
      </c>
      <c r="AR72" s="101">
        <v>0</v>
      </c>
      <c r="AS72" s="326">
        <f>DG72*$BL81</f>
        <v>0</v>
      </c>
      <c r="AT72" s="326">
        <f>DH72*$BM81</f>
        <v>0</v>
      </c>
      <c r="AU72" s="79">
        <f t="shared" si="202"/>
        <v>0</v>
      </c>
      <c r="AW72" s="729"/>
      <c r="AX72" s="214" t="s">
        <v>61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402">
        <v>0</v>
      </c>
      <c r="BH72" s="101">
        <v>0</v>
      </c>
      <c r="BI72" s="326">
        <f>DW72*$BL81</f>
        <v>0</v>
      </c>
      <c r="BJ72" s="326">
        <f>DX72*$BM81</f>
        <v>0</v>
      </c>
      <c r="BK72" s="79">
        <f t="shared" si="203"/>
        <v>0</v>
      </c>
      <c r="BO72" s="747"/>
      <c r="BP72" s="3" t="s">
        <v>61</v>
      </c>
      <c r="BQ72" s="503"/>
      <c r="BR72" s="479"/>
      <c r="BS72" s="479"/>
      <c r="BT72" s="479"/>
      <c r="BU72" s="479"/>
      <c r="BV72" s="479"/>
      <c r="BW72" s="479"/>
      <c r="BX72" s="479"/>
      <c r="BY72" s="479"/>
      <c r="BZ72" s="479"/>
      <c r="CA72" s="479">
        <v>0</v>
      </c>
      <c r="CB72" s="504">
        <v>0</v>
      </c>
      <c r="CC72" s="505"/>
      <c r="CE72" s="747"/>
      <c r="CF72" s="3" t="s">
        <v>61</v>
      </c>
      <c r="CG72" s="503"/>
      <c r="CH72" s="479"/>
      <c r="CI72" s="479"/>
      <c r="CJ72" s="479"/>
      <c r="CK72" s="479"/>
      <c r="CL72" s="479"/>
      <c r="CM72" s="479"/>
      <c r="CN72" s="479"/>
      <c r="CO72" s="479"/>
      <c r="CP72" s="479"/>
      <c r="CQ72" s="479">
        <v>0</v>
      </c>
      <c r="CR72" s="504">
        <v>0</v>
      </c>
      <c r="CS72" s="505"/>
      <c r="CU72" s="747"/>
      <c r="CV72" s="3" t="s">
        <v>61</v>
      </c>
      <c r="CW72" s="503"/>
      <c r="CX72" s="479"/>
      <c r="CY72" s="479"/>
      <c r="CZ72" s="479"/>
      <c r="DA72" s="479"/>
      <c r="DB72" s="479"/>
      <c r="DC72" s="479"/>
      <c r="DD72" s="479"/>
      <c r="DE72" s="479"/>
      <c r="DF72" s="479"/>
      <c r="DG72" s="479">
        <v>0</v>
      </c>
      <c r="DH72" s="504">
        <v>0</v>
      </c>
      <c r="DI72" s="505"/>
      <c r="DK72" s="747"/>
      <c r="DL72" s="3" t="s">
        <v>61</v>
      </c>
      <c r="DM72" s="503"/>
      <c r="DN72" s="479"/>
      <c r="DO72" s="479"/>
      <c r="DP72" s="479"/>
      <c r="DQ72" s="479"/>
      <c r="DR72" s="479"/>
      <c r="DS72" s="479"/>
      <c r="DT72" s="479"/>
      <c r="DU72" s="479"/>
      <c r="DV72" s="479"/>
      <c r="DW72" s="479">
        <v>0</v>
      </c>
      <c r="DX72" s="504">
        <v>0</v>
      </c>
      <c r="DY72" s="505"/>
    </row>
    <row r="73" spans="1:129" x14ac:dyDescent="0.35">
      <c r="A73" s="729"/>
      <c r="B73" s="214" t="s">
        <v>60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02">
        <v>0</v>
      </c>
      <c r="L73" s="101">
        <v>0</v>
      </c>
      <c r="M73" s="326">
        <f>CA73*$BL81</f>
        <v>0</v>
      </c>
      <c r="N73" s="326">
        <f>CB73*$BM81</f>
        <v>0</v>
      </c>
      <c r="O73" s="79">
        <f t="shared" si="200"/>
        <v>0</v>
      </c>
      <c r="Q73" s="729"/>
      <c r="R73" s="214" t="s">
        <v>60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402">
        <v>0</v>
      </c>
      <c r="AB73" s="101">
        <v>0</v>
      </c>
      <c r="AC73" s="326">
        <f>CQ73*$BL81</f>
        <v>0</v>
      </c>
      <c r="AD73" s="326">
        <f>CR73*$BM81</f>
        <v>0</v>
      </c>
      <c r="AE73" s="79">
        <f t="shared" si="201"/>
        <v>0</v>
      </c>
      <c r="AG73" s="729"/>
      <c r="AH73" s="214" t="s">
        <v>60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402">
        <v>0</v>
      </c>
      <c r="AR73" s="101">
        <v>0</v>
      </c>
      <c r="AS73" s="326">
        <f>DG73*$BL81</f>
        <v>0</v>
      </c>
      <c r="AT73" s="326">
        <f>DH73*$BM81</f>
        <v>0</v>
      </c>
      <c r="AU73" s="79">
        <f t="shared" si="202"/>
        <v>0</v>
      </c>
      <c r="AW73" s="729"/>
      <c r="AX73" s="214" t="s">
        <v>60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402">
        <v>0</v>
      </c>
      <c r="BH73" s="101">
        <v>0</v>
      </c>
      <c r="BI73" s="326">
        <f>DW73*$BL81</f>
        <v>0</v>
      </c>
      <c r="BJ73" s="326">
        <f>DX73*$BM81</f>
        <v>0</v>
      </c>
      <c r="BK73" s="79">
        <f t="shared" si="203"/>
        <v>0</v>
      </c>
      <c r="BO73" s="747"/>
      <c r="BP73" s="3" t="s">
        <v>60</v>
      </c>
      <c r="BQ73" s="503"/>
      <c r="BR73" s="479"/>
      <c r="BS73" s="479"/>
      <c r="BT73" s="479"/>
      <c r="BU73" s="479"/>
      <c r="BV73" s="479"/>
      <c r="BW73" s="479"/>
      <c r="BX73" s="479"/>
      <c r="BY73" s="479"/>
      <c r="BZ73" s="479"/>
      <c r="CA73" s="479">
        <v>0</v>
      </c>
      <c r="CB73" s="504">
        <v>0</v>
      </c>
      <c r="CC73" s="505"/>
      <c r="CE73" s="747"/>
      <c r="CF73" s="3" t="s">
        <v>60</v>
      </c>
      <c r="CG73" s="503"/>
      <c r="CH73" s="479"/>
      <c r="CI73" s="479"/>
      <c r="CJ73" s="479"/>
      <c r="CK73" s="479"/>
      <c r="CL73" s="479"/>
      <c r="CM73" s="479"/>
      <c r="CN73" s="479"/>
      <c r="CO73" s="479"/>
      <c r="CP73" s="479"/>
      <c r="CQ73" s="479">
        <v>0</v>
      </c>
      <c r="CR73" s="504">
        <v>0</v>
      </c>
      <c r="CS73" s="505"/>
      <c r="CU73" s="747"/>
      <c r="CV73" s="3" t="s">
        <v>60</v>
      </c>
      <c r="CW73" s="503"/>
      <c r="CX73" s="479"/>
      <c r="CY73" s="479"/>
      <c r="CZ73" s="479"/>
      <c r="DA73" s="479"/>
      <c r="DB73" s="479"/>
      <c r="DC73" s="479"/>
      <c r="DD73" s="479"/>
      <c r="DE73" s="479"/>
      <c r="DF73" s="479"/>
      <c r="DG73" s="479">
        <v>0</v>
      </c>
      <c r="DH73" s="504">
        <v>0</v>
      </c>
      <c r="DI73" s="505"/>
      <c r="DK73" s="747"/>
      <c r="DL73" s="3" t="s">
        <v>60</v>
      </c>
      <c r="DM73" s="503"/>
      <c r="DN73" s="479"/>
      <c r="DO73" s="479"/>
      <c r="DP73" s="479"/>
      <c r="DQ73" s="479"/>
      <c r="DR73" s="479"/>
      <c r="DS73" s="479"/>
      <c r="DT73" s="479"/>
      <c r="DU73" s="479"/>
      <c r="DV73" s="479"/>
      <c r="DW73" s="479">
        <v>0</v>
      </c>
      <c r="DX73" s="504">
        <v>0</v>
      </c>
      <c r="DY73" s="505"/>
    </row>
    <row r="74" spans="1:129" x14ac:dyDescent="0.35">
      <c r="A74" s="729"/>
      <c r="B74" s="214" t="s">
        <v>59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402">
        <v>0</v>
      </c>
      <c r="L74" s="101">
        <v>0</v>
      </c>
      <c r="M74" s="326">
        <f>CA74*$BL81</f>
        <v>971.78838061883584</v>
      </c>
      <c r="N74" s="326">
        <f>CB74*$BM81</f>
        <v>757.55868113948168</v>
      </c>
      <c r="O74" s="79">
        <f t="shared" si="200"/>
        <v>1729.3470617583175</v>
      </c>
      <c r="Q74" s="729"/>
      <c r="R74" s="214" t="s">
        <v>59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402">
        <v>0</v>
      </c>
      <c r="AB74" s="101">
        <v>0</v>
      </c>
      <c r="AC74" s="326">
        <f>CQ74*$BL81</f>
        <v>0</v>
      </c>
      <c r="AD74" s="326">
        <f>CR74*$BM81</f>
        <v>0</v>
      </c>
      <c r="AE74" s="79">
        <f t="shared" si="201"/>
        <v>0</v>
      </c>
      <c r="AG74" s="729"/>
      <c r="AH74" s="214" t="s">
        <v>59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402">
        <v>0</v>
      </c>
      <c r="AR74" s="101">
        <v>0</v>
      </c>
      <c r="AS74" s="326">
        <f>DG74*$BL81</f>
        <v>0</v>
      </c>
      <c r="AT74" s="326">
        <f>DH74*$BM81</f>
        <v>0</v>
      </c>
      <c r="AU74" s="79">
        <f t="shared" si="202"/>
        <v>0</v>
      </c>
      <c r="AW74" s="729"/>
      <c r="AX74" s="214" t="s">
        <v>59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402">
        <v>0</v>
      </c>
      <c r="BH74" s="101">
        <v>0</v>
      </c>
      <c r="BI74" s="326">
        <f>DW74*$BL81</f>
        <v>0</v>
      </c>
      <c r="BJ74" s="326">
        <f>DX74*$BM81</f>
        <v>0</v>
      </c>
      <c r="BK74" s="79">
        <f t="shared" si="203"/>
        <v>0</v>
      </c>
      <c r="BO74" s="747"/>
      <c r="BP74" s="3" t="s">
        <v>59</v>
      </c>
      <c r="BQ74" s="503"/>
      <c r="BR74" s="479"/>
      <c r="BS74" s="479"/>
      <c r="BT74" s="479"/>
      <c r="BU74" s="479"/>
      <c r="BV74" s="479"/>
      <c r="BW74" s="479"/>
      <c r="BX74" s="479"/>
      <c r="BY74" s="479"/>
      <c r="BZ74" s="479"/>
      <c r="CA74" s="479">
        <v>8.1884330915245611E-4</v>
      </c>
      <c r="CB74" s="504">
        <v>8.1884330915245611E-4</v>
      </c>
      <c r="CC74" s="505"/>
      <c r="CE74" s="747"/>
      <c r="CF74" s="3" t="s">
        <v>59</v>
      </c>
      <c r="CG74" s="503"/>
      <c r="CH74" s="479"/>
      <c r="CI74" s="479"/>
      <c r="CJ74" s="479"/>
      <c r="CK74" s="479"/>
      <c r="CL74" s="479"/>
      <c r="CM74" s="479"/>
      <c r="CN74" s="479"/>
      <c r="CO74" s="479"/>
      <c r="CP74" s="479"/>
      <c r="CQ74" s="479">
        <v>0</v>
      </c>
      <c r="CR74" s="504">
        <v>0</v>
      </c>
      <c r="CS74" s="505"/>
      <c r="CU74" s="747"/>
      <c r="CV74" s="3" t="s">
        <v>59</v>
      </c>
      <c r="CW74" s="503"/>
      <c r="CX74" s="479"/>
      <c r="CY74" s="479"/>
      <c r="CZ74" s="479"/>
      <c r="DA74" s="479"/>
      <c r="DB74" s="479"/>
      <c r="DC74" s="479"/>
      <c r="DD74" s="479"/>
      <c r="DE74" s="479"/>
      <c r="DF74" s="479"/>
      <c r="DG74" s="479">
        <v>0</v>
      </c>
      <c r="DH74" s="504">
        <v>0</v>
      </c>
      <c r="DI74" s="505"/>
      <c r="DK74" s="747"/>
      <c r="DL74" s="3" t="s">
        <v>59</v>
      </c>
      <c r="DM74" s="503"/>
      <c r="DN74" s="479"/>
      <c r="DO74" s="479"/>
      <c r="DP74" s="479"/>
      <c r="DQ74" s="479"/>
      <c r="DR74" s="479"/>
      <c r="DS74" s="479"/>
      <c r="DT74" s="479"/>
      <c r="DU74" s="479"/>
      <c r="DV74" s="479"/>
      <c r="DW74" s="479">
        <v>0</v>
      </c>
      <c r="DX74" s="504">
        <v>0</v>
      </c>
      <c r="DY74" s="505"/>
    </row>
    <row r="75" spans="1:129" x14ac:dyDescent="0.35">
      <c r="A75" s="729"/>
      <c r="B75" s="214" t="s">
        <v>58</v>
      </c>
      <c r="C75" s="3">
        <v>0</v>
      </c>
      <c r="D75" s="3">
        <v>256292</v>
      </c>
      <c r="E75" s="3">
        <v>326428</v>
      </c>
      <c r="F75" s="3">
        <v>553690</v>
      </c>
      <c r="G75" s="3">
        <v>343771</v>
      </c>
      <c r="H75" s="3">
        <v>433165</v>
      </c>
      <c r="I75" s="3">
        <v>610013</v>
      </c>
      <c r="J75" s="3">
        <v>315405</v>
      </c>
      <c r="K75" s="402">
        <v>647459</v>
      </c>
      <c r="L75" s="101">
        <v>596184</v>
      </c>
      <c r="M75" s="326">
        <f>CA75*$BL81</f>
        <v>1165970.843133375</v>
      </c>
      <c r="N75" s="326">
        <f>CB75*$BM81</f>
        <v>908933.82940916438</v>
      </c>
      <c r="O75" s="79">
        <f t="shared" si="200"/>
        <v>6157311.6725425394</v>
      </c>
      <c r="Q75" s="729"/>
      <c r="R75" s="214" t="s">
        <v>58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22395</v>
      </c>
      <c r="Y75" s="3">
        <v>-22395</v>
      </c>
      <c r="Z75" s="3">
        <v>0</v>
      </c>
      <c r="AA75" s="402">
        <v>0</v>
      </c>
      <c r="AB75" s="101">
        <v>0</v>
      </c>
      <c r="AC75" s="326">
        <f>CQ75*$BL81</f>
        <v>19839.222543879037</v>
      </c>
      <c r="AD75" s="326">
        <f>CR75*$BM81</f>
        <v>15465.687350164606</v>
      </c>
      <c r="AE75" s="79">
        <f t="shared" si="201"/>
        <v>35304.909894043645</v>
      </c>
      <c r="AG75" s="729"/>
      <c r="AH75" s="214" t="s">
        <v>58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402">
        <v>0</v>
      </c>
      <c r="AR75" s="101">
        <v>0</v>
      </c>
      <c r="AS75" s="326">
        <f>DG75*$BL81</f>
        <v>0</v>
      </c>
      <c r="AT75" s="326">
        <f>DH75*$BM81</f>
        <v>0</v>
      </c>
      <c r="AU75" s="79">
        <f t="shared" si="202"/>
        <v>0</v>
      </c>
      <c r="AW75" s="729"/>
      <c r="AX75" s="214" t="s">
        <v>58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402">
        <v>0</v>
      </c>
      <c r="BH75" s="101">
        <v>0</v>
      </c>
      <c r="BI75" s="326">
        <f>DW75*$BL81</f>
        <v>0</v>
      </c>
      <c r="BJ75" s="326">
        <f>DX75*$BM81</f>
        <v>0</v>
      </c>
      <c r="BK75" s="79">
        <f t="shared" si="203"/>
        <v>0</v>
      </c>
      <c r="BO75" s="747"/>
      <c r="BP75" s="3" t="s">
        <v>58</v>
      </c>
      <c r="BQ75" s="503"/>
      <c r="BR75" s="479"/>
      <c r="BS75" s="479"/>
      <c r="BT75" s="479"/>
      <c r="BU75" s="479"/>
      <c r="BV75" s="479"/>
      <c r="BW75" s="479"/>
      <c r="BX75" s="479"/>
      <c r="BY75" s="479"/>
      <c r="BZ75" s="479"/>
      <c r="CA75" s="479">
        <v>0.98246433339594774</v>
      </c>
      <c r="CB75" s="504">
        <v>0.98246433339594774</v>
      </c>
      <c r="CC75" s="505"/>
      <c r="CE75" s="747"/>
      <c r="CF75" s="3" t="s">
        <v>58</v>
      </c>
      <c r="CG75" s="503"/>
      <c r="CH75" s="479"/>
      <c r="CI75" s="479"/>
      <c r="CJ75" s="479"/>
      <c r="CK75" s="479"/>
      <c r="CL75" s="479"/>
      <c r="CM75" s="479"/>
      <c r="CN75" s="479"/>
      <c r="CO75" s="479"/>
      <c r="CP75" s="479"/>
      <c r="CQ75" s="479">
        <v>1.6716823294899812E-2</v>
      </c>
      <c r="CR75" s="504">
        <v>1.6716823294899812E-2</v>
      </c>
      <c r="CS75" s="505"/>
      <c r="CU75" s="747"/>
      <c r="CV75" s="3" t="s">
        <v>58</v>
      </c>
      <c r="CW75" s="503"/>
      <c r="CX75" s="479"/>
      <c r="CY75" s="479"/>
      <c r="CZ75" s="479"/>
      <c r="DA75" s="479"/>
      <c r="DB75" s="479"/>
      <c r="DC75" s="479"/>
      <c r="DD75" s="479"/>
      <c r="DE75" s="479"/>
      <c r="DF75" s="479"/>
      <c r="DG75" s="479">
        <v>0</v>
      </c>
      <c r="DH75" s="504">
        <v>0</v>
      </c>
      <c r="DI75" s="505"/>
      <c r="DK75" s="747"/>
      <c r="DL75" s="3" t="s">
        <v>58</v>
      </c>
      <c r="DM75" s="503"/>
      <c r="DN75" s="479"/>
      <c r="DO75" s="479"/>
      <c r="DP75" s="479"/>
      <c r="DQ75" s="479"/>
      <c r="DR75" s="479"/>
      <c r="DS75" s="479"/>
      <c r="DT75" s="479"/>
      <c r="DU75" s="479"/>
      <c r="DV75" s="479"/>
      <c r="DW75" s="479">
        <v>0</v>
      </c>
      <c r="DX75" s="504">
        <v>0</v>
      </c>
      <c r="DY75" s="505"/>
    </row>
    <row r="76" spans="1:129" x14ac:dyDescent="0.35">
      <c r="A76" s="729"/>
      <c r="B76" s="214" t="s">
        <v>57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402">
        <v>0</v>
      </c>
      <c r="L76" s="101">
        <v>0</v>
      </c>
      <c r="M76" s="326">
        <f>CA76*$BL81</f>
        <v>0</v>
      </c>
      <c r="N76" s="326">
        <f>CB76*$BM81</f>
        <v>0</v>
      </c>
      <c r="O76" s="79">
        <f t="shared" si="200"/>
        <v>0</v>
      </c>
      <c r="Q76" s="729"/>
      <c r="R76" s="214" t="s">
        <v>57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402">
        <v>0</v>
      </c>
      <c r="AB76" s="101">
        <v>0</v>
      </c>
      <c r="AC76" s="326">
        <f>CQ76*$BL81</f>
        <v>0</v>
      </c>
      <c r="AD76" s="326">
        <f>CR76*$BM81</f>
        <v>0</v>
      </c>
      <c r="AE76" s="79">
        <f t="shared" si="201"/>
        <v>0</v>
      </c>
      <c r="AG76" s="729"/>
      <c r="AH76" s="214" t="s">
        <v>57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402">
        <v>0</v>
      </c>
      <c r="AR76" s="101">
        <v>0</v>
      </c>
      <c r="AS76" s="326">
        <f>DG76*$BL81</f>
        <v>0</v>
      </c>
      <c r="AT76" s="326">
        <f>DH76*$BM81</f>
        <v>0</v>
      </c>
      <c r="AU76" s="79">
        <f t="shared" si="202"/>
        <v>0</v>
      </c>
      <c r="AW76" s="729"/>
      <c r="AX76" s="214" t="s">
        <v>57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402">
        <v>0</v>
      </c>
      <c r="BH76" s="101">
        <v>0</v>
      </c>
      <c r="BI76" s="326">
        <f>DW76*$BL81</f>
        <v>0</v>
      </c>
      <c r="BJ76" s="326">
        <f>DX76*$BM81</f>
        <v>0</v>
      </c>
      <c r="BK76" s="79">
        <f t="shared" si="203"/>
        <v>0</v>
      </c>
      <c r="BO76" s="747"/>
      <c r="BP76" s="3" t="s">
        <v>57</v>
      </c>
      <c r="BQ76" s="503"/>
      <c r="BR76" s="479"/>
      <c r="BS76" s="479"/>
      <c r="BT76" s="479"/>
      <c r="BU76" s="479"/>
      <c r="BV76" s="479"/>
      <c r="BW76" s="479"/>
      <c r="BX76" s="479"/>
      <c r="BY76" s="479"/>
      <c r="BZ76" s="479"/>
      <c r="CA76" s="479">
        <v>0</v>
      </c>
      <c r="CB76" s="504">
        <v>0</v>
      </c>
      <c r="CC76" s="505"/>
      <c r="CE76" s="747"/>
      <c r="CF76" s="3" t="s">
        <v>57</v>
      </c>
      <c r="CG76" s="503"/>
      <c r="CH76" s="479"/>
      <c r="CI76" s="479"/>
      <c r="CJ76" s="479"/>
      <c r="CK76" s="479"/>
      <c r="CL76" s="479"/>
      <c r="CM76" s="479"/>
      <c r="CN76" s="479"/>
      <c r="CO76" s="479"/>
      <c r="CP76" s="479"/>
      <c r="CQ76" s="479">
        <v>0</v>
      </c>
      <c r="CR76" s="504">
        <v>0</v>
      </c>
      <c r="CS76" s="505"/>
      <c r="CU76" s="747"/>
      <c r="CV76" s="3" t="s">
        <v>57</v>
      </c>
      <c r="CW76" s="503"/>
      <c r="CX76" s="479"/>
      <c r="CY76" s="479"/>
      <c r="CZ76" s="479"/>
      <c r="DA76" s="479"/>
      <c r="DB76" s="479"/>
      <c r="DC76" s="479"/>
      <c r="DD76" s="479"/>
      <c r="DE76" s="479"/>
      <c r="DF76" s="479"/>
      <c r="DG76" s="479">
        <v>0</v>
      </c>
      <c r="DH76" s="504">
        <v>0</v>
      </c>
      <c r="DI76" s="505"/>
      <c r="DK76" s="747"/>
      <c r="DL76" s="3" t="s">
        <v>57</v>
      </c>
      <c r="DM76" s="503"/>
      <c r="DN76" s="479"/>
      <c r="DO76" s="479"/>
      <c r="DP76" s="479"/>
      <c r="DQ76" s="479"/>
      <c r="DR76" s="479"/>
      <c r="DS76" s="479"/>
      <c r="DT76" s="479"/>
      <c r="DU76" s="479"/>
      <c r="DV76" s="479"/>
      <c r="DW76" s="479">
        <v>0</v>
      </c>
      <c r="DX76" s="504">
        <v>0</v>
      </c>
      <c r="DY76" s="505"/>
    </row>
    <row r="77" spans="1:129" x14ac:dyDescent="0.35">
      <c r="A77" s="729"/>
      <c r="B77" s="214" t="s">
        <v>56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02">
        <v>0</v>
      </c>
      <c r="L77" s="101">
        <v>0</v>
      </c>
      <c r="M77" s="326">
        <f>CA77*$BL81</f>
        <v>0</v>
      </c>
      <c r="N77" s="326">
        <f>CB77*$BM81</f>
        <v>0</v>
      </c>
      <c r="O77" s="79">
        <f t="shared" si="200"/>
        <v>0</v>
      </c>
      <c r="Q77" s="729"/>
      <c r="R77" s="214" t="s">
        <v>56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402">
        <v>0</v>
      </c>
      <c r="AB77" s="101">
        <v>0</v>
      </c>
      <c r="AC77" s="326">
        <f>CQ77*$BL81</f>
        <v>0</v>
      </c>
      <c r="AD77" s="326">
        <f>CR77*$BM81</f>
        <v>0</v>
      </c>
      <c r="AE77" s="79">
        <f t="shared" si="201"/>
        <v>0</v>
      </c>
      <c r="AG77" s="729"/>
      <c r="AH77" s="214" t="s">
        <v>56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402">
        <v>0</v>
      </c>
      <c r="AR77" s="101">
        <v>0</v>
      </c>
      <c r="AS77" s="326">
        <f>DG77*$BL81</f>
        <v>0</v>
      </c>
      <c r="AT77" s="326">
        <f>DH77*$BM81</f>
        <v>0</v>
      </c>
      <c r="AU77" s="79">
        <f t="shared" si="202"/>
        <v>0</v>
      </c>
      <c r="AW77" s="729"/>
      <c r="AX77" s="214" t="s">
        <v>56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402">
        <v>0</v>
      </c>
      <c r="BH77" s="101">
        <v>0</v>
      </c>
      <c r="BI77" s="326">
        <f>DW77*$BL81</f>
        <v>0</v>
      </c>
      <c r="BJ77" s="326">
        <f>DX77*$BM81</f>
        <v>0</v>
      </c>
      <c r="BK77" s="79">
        <f t="shared" si="203"/>
        <v>0</v>
      </c>
      <c r="BO77" s="747"/>
      <c r="BP77" s="3" t="s">
        <v>56</v>
      </c>
      <c r="BQ77" s="503"/>
      <c r="BR77" s="479"/>
      <c r="BS77" s="479"/>
      <c r="BT77" s="479"/>
      <c r="BU77" s="479"/>
      <c r="BV77" s="479"/>
      <c r="BW77" s="479"/>
      <c r="BX77" s="479"/>
      <c r="BY77" s="479"/>
      <c r="BZ77" s="479"/>
      <c r="CA77" s="479">
        <v>0</v>
      </c>
      <c r="CB77" s="504">
        <v>0</v>
      </c>
      <c r="CC77" s="505"/>
      <c r="CE77" s="747"/>
      <c r="CF77" s="3" t="s">
        <v>56</v>
      </c>
      <c r="CG77" s="503"/>
      <c r="CH77" s="479"/>
      <c r="CI77" s="479"/>
      <c r="CJ77" s="479"/>
      <c r="CK77" s="479"/>
      <c r="CL77" s="479"/>
      <c r="CM77" s="479"/>
      <c r="CN77" s="479"/>
      <c r="CO77" s="479"/>
      <c r="CP77" s="479"/>
      <c r="CQ77" s="479">
        <v>0</v>
      </c>
      <c r="CR77" s="504">
        <v>0</v>
      </c>
      <c r="CS77" s="505"/>
      <c r="CU77" s="747"/>
      <c r="CV77" s="3" t="s">
        <v>56</v>
      </c>
      <c r="CW77" s="503"/>
      <c r="CX77" s="479"/>
      <c r="CY77" s="479"/>
      <c r="CZ77" s="479"/>
      <c r="DA77" s="479"/>
      <c r="DB77" s="479"/>
      <c r="DC77" s="479"/>
      <c r="DD77" s="479"/>
      <c r="DE77" s="479"/>
      <c r="DF77" s="479"/>
      <c r="DG77" s="479">
        <v>0</v>
      </c>
      <c r="DH77" s="504">
        <v>0</v>
      </c>
      <c r="DI77" s="505"/>
      <c r="DK77" s="747"/>
      <c r="DL77" s="3" t="s">
        <v>56</v>
      </c>
      <c r="DM77" s="503"/>
      <c r="DN77" s="479"/>
      <c r="DO77" s="479"/>
      <c r="DP77" s="479"/>
      <c r="DQ77" s="479"/>
      <c r="DR77" s="479"/>
      <c r="DS77" s="479"/>
      <c r="DT77" s="479"/>
      <c r="DU77" s="479"/>
      <c r="DV77" s="479"/>
      <c r="DW77" s="479">
        <v>0</v>
      </c>
      <c r="DX77" s="504">
        <v>0</v>
      </c>
      <c r="DY77" s="505"/>
    </row>
    <row r="78" spans="1:129" x14ac:dyDescent="0.35">
      <c r="A78" s="729"/>
      <c r="B78" s="214" t="s">
        <v>55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402">
        <v>0</v>
      </c>
      <c r="L78" s="101">
        <v>0</v>
      </c>
      <c r="M78" s="326">
        <f>CA78*$BL81</f>
        <v>0</v>
      </c>
      <c r="N78" s="326">
        <f>CB78*$BM81</f>
        <v>0</v>
      </c>
      <c r="O78" s="79">
        <f t="shared" si="200"/>
        <v>0</v>
      </c>
      <c r="Q78" s="729"/>
      <c r="R78" s="214" t="s">
        <v>55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402">
        <v>0</v>
      </c>
      <c r="AB78" s="101">
        <v>0</v>
      </c>
      <c r="AC78" s="326">
        <f>CQ78*$BL81</f>
        <v>0</v>
      </c>
      <c r="AD78" s="326">
        <f>CR78*$BM81</f>
        <v>0</v>
      </c>
      <c r="AE78" s="79">
        <f t="shared" si="201"/>
        <v>0</v>
      </c>
      <c r="AG78" s="729"/>
      <c r="AH78" s="214" t="s">
        <v>55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402">
        <v>0</v>
      </c>
      <c r="AR78" s="101">
        <v>0</v>
      </c>
      <c r="AS78" s="326">
        <f>DG78*$BL81</f>
        <v>0</v>
      </c>
      <c r="AT78" s="326">
        <f>DH78*$BM81</f>
        <v>0</v>
      </c>
      <c r="AU78" s="79">
        <f t="shared" si="202"/>
        <v>0</v>
      </c>
      <c r="AW78" s="729"/>
      <c r="AX78" s="214" t="s">
        <v>55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402">
        <v>0</v>
      </c>
      <c r="BH78" s="101">
        <v>0</v>
      </c>
      <c r="BI78" s="326">
        <f>DW78*$BL81</f>
        <v>0</v>
      </c>
      <c r="BJ78" s="326">
        <f>DX78*$BM81</f>
        <v>0</v>
      </c>
      <c r="BK78" s="79">
        <f t="shared" si="203"/>
        <v>0</v>
      </c>
      <c r="BO78" s="747"/>
      <c r="BP78" s="3" t="s">
        <v>55</v>
      </c>
      <c r="BQ78" s="503"/>
      <c r="BR78" s="479"/>
      <c r="BS78" s="479"/>
      <c r="BT78" s="479"/>
      <c r="BU78" s="479"/>
      <c r="BV78" s="479"/>
      <c r="BW78" s="479"/>
      <c r="BX78" s="479"/>
      <c r="BY78" s="479"/>
      <c r="BZ78" s="479"/>
      <c r="CA78" s="479">
        <v>0</v>
      </c>
      <c r="CB78" s="504">
        <v>0</v>
      </c>
      <c r="CC78" s="505"/>
      <c r="CE78" s="747"/>
      <c r="CF78" s="3" t="s">
        <v>55</v>
      </c>
      <c r="CG78" s="503"/>
      <c r="CH78" s="479"/>
      <c r="CI78" s="479"/>
      <c r="CJ78" s="479"/>
      <c r="CK78" s="479"/>
      <c r="CL78" s="479"/>
      <c r="CM78" s="479"/>
      <c r="CN78" s="479"/>
      <c r="CO78" s="479"/>
      <c r="CP78" s="479"/>
      <c r="CQ78" s="479">
        <v>0</v>
      </c>
      <c r="CR78" s="504">
        <v>0</v>
      </c>
      <c r="CS78" s="505"/>
      <c r="CU78" s="747"/>
      <c r="CV78" s="3" t="s">
        <v>55</v>
      </c>
      <c r="CW78" s="503"/>
      <c r="CX78" s="479"/>
      <c r="CY78" s="479"/>
      <c r="CZ78" s="479"/>
      <c r="DA78" s="479"/>
      <c r="DB78" s="479"/>
      <c r="DC78" s="479"/>
      <c r="DD78" s="479"/>
      <c r="DE78" s="479"/>
      <c r="DF78" s="479"/>
      <c r="DG78" s="479">
        <v>0</v>
      </c>
      <c r="DH78" s="504">
        <v>0</v>
      </c>
      <c r="DI78" s="505"/>
      <c r="DK78" s="747"/>
      <c r="DL78" s="3" t="s">
        <v>55</v>
      </c>
      <c r="DM78" s="503"/>
      <c r="DN78" s="479"/>
      <c r="DO78" s="479"/>
      <c r="DP78" s="479"/>
      <c r="DQ78" s="479"/>
      <c r="DR78" s="479"/>
      <c r="DS78" s="479"/>
      <c r="DT78" s="479"/>
      <c r="DU78" s="479"/>
      <c r="DV78" s="479"/>
      <c r="DW78" s="479">
        <v>0</v>
      </c>
      <c r="DX78" s="504">
        <v>0</v>
      </c>
      <c r="DY78" s="505"/>
    </row>
    <row r="79" spans="1:129" x14ac:dyDescent="0.35">
      <c r="A79" s="729"/>
      <c r="B79" s="214" t="s">
        <v>54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402">
        <v>0</v>
      </c>
      <c r="L79" s="101">
        <v>0</v>
      </c>
      <c r="M79" s="326">
        <f>CA79*$BL81</f>
        <v>0</v>
      </c>
      <c r="N79" s="326">
        <f>CB79*$BM81</f>
        <v>0</v>
      </c>
      <c r="O79" s="79">
        <f t="shared" si="200"/>
        <v>0</v>
      </c>
      <c r="Q79" s="729"/>
      <c r="R79" s="214" t="s">
        <v>54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402">
        <v>0</v>
      </c>
      <c r="AB79" s="101">
        <v>0</v>
      </c>
      <c r="AC79" s="326">
        <f>CQ79*$BL81</f>
        <v>0</v>
      </c>
      <c r="AD79" s="326">
        <f>CR79*$BM81</f>
        <v>0</v>
      </c>
      <c r="AE79" s="79">
        <f t="shared" si="201"/>
        <v>0</v>
      </c>
      <c r="AG79" s="729"/>
      <c r="AH79" s="214" t="s">
        <v>54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402">
        <v>0</v>
      </c>
      <c r="AR79" s="101">
        <v>0</v>
      </c>
      <c r="AS79" s="326">
        <f>DG79*$BL81</f>
        <v>0</v>
      </c>
      <c r="AT79" s="326">
        <f>DH79*$BM81</f>
        <v>0</v>
      </c>
      <c r="AU79" s="79">
        <f t="shared" si="202"/>
        <v>0</v>
      </c>
      <c r="AW79" s="729"/>
      <c r="AX79" s="214" t="s">
        <v>54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402">
        <v>0</v>
      </c>
      <c r="BH79" s="101">
        <v>0</v>
      </c>
      <c r="BI79" s="326">
        <f>DW79*$BL81</f>
        <v>0</v>
      </c>
      <c r="BJ79" s="326">
        <f>DX79*$BM81</f>
        <v>0</v>
      </c>
      <c r="BK79" s="79">
        <f t="shared" si="203"/>
        <v>0</v>
      </c>
      <c r="BO79" s="747"/>
      <c r="BP79" s="3" t="s">
        <v>54</v>
      </c>
      <c r="BQ79" s="503"/>
      <c r="BR79" s="479"/>
      <c r="BS79" s="479"/>
      <c r="BT79" s="479"/>
      <c r="BU79" s="479"/>
      <c r="BV79" s="479"/>
      <c r="BW79" s="479"/>
      <c r="BX79" s="479"/>
      <c r="BY79" s="479"/>
      <c r="BZ79" s="479"/>
      <c r="CA79" s="479">
        <v>0</v>
      </c>
      <c r="CB79" s="504">
        <v>0</v>
      </c>
      <c r="CC79" s="505"/>
      <c r="CE79" s="747"/>
      <c r="CF79" s="3" t="s">
        <v>54</v>
      </c>
      <c r="CG79" s="503"/>
      <c r="CH79" s="479"/>
      <c r="CI79" s="479"/>
      <c r="CJ79" s="479"/>
      <c r="CK79" s="479"/>
      <c r="CL79" s="479"/>
      <c r="CM79" s="479"/>
      <c r="CN79" s="479"/>
      <c r="CO79" s="479"/>
      <c r="CP79" s="479"/>
      <c r="CQ79" s="479">
        <v>0</v>
      </c>
      <c r="CR79" s="504">
        <v>0</v>
      </c>
      <c r="CS79" s="505"/>
      <c r="CU79" s="747"/>
      <c r="CV79" s="3" t="s">
        <v>54</v>
      </c>
      <c r="CW79" s="503"/>
      <c r="CX79" s="479"/>
      <c r="CY79" s="479"/>
      <c r="CZ79" s="479"/>
      <c r="DA79" s="479"/>
      <c r="DB79" s="479"/>
      <c r="DC79" s="479"/>
      <c r="DD79" s="479"/>
      <c r="DE79" s="479"/>
      <c r="DF79" s="479"/>
      <c r="DG79" s="479">
        <v>0</v>
      </c>
      <c r="DH79" s="504">
        <v>0</v>
      </c>
      <c r="DI79" s="505"/>
      <c r="DK79" s="747"/>
      <c r="DL79" s="3" t="s">
        <v>54</v>
      </c>
      <c r="DM79" s="503"/>
      <c r="DN79" s="479"/>
      <c r="DO79" s="479"/>
      <c r="DP79" s="479"/>
      <c r="DQ79" s="479"/>
      <c r="DR79" s="479"/>
      <c r="DS79" s="479"/>
      <c r="DT79" s="479"/>
      <c r="DU79" s="479"/>
      <c r="DV79" s="479"/>
      <c r="DW79" s="479">
        <v>0</v>
      </c>
      <c r="DX79" s="504">
        <v>0</v>
      </c>
      <c r="DY79" s="505"/>
    </row>
    <row r="80" spans="1:129" ht="15" thickBot="1" x14ac:dyDescent="0.4">
      <c r="A80" s="730"/>
      <c r="B80" s="214" t="s">
        <v>53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02">
        <v>0</v>
      </c>
      <c r="L80" s="101">
        <v>0</v>
      </c>
      <c r="M80" s="326">
        <f>CA80*$BL81</f>
        <v>0</v>
      </c>
      <c r="N80" s="326">
        <f>CB80*$BM81</f>
        <v>0</v>
      </c>
      <c r="O80" s="79">
        <f t="shared" si="200"/>
        <v>0</v>
      </c>
      <c r="Q80" s="730"/>
      <c r="R80" s="214" t="s">
        <v>53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402">
        <v>0</v>
      </c>
      <c r="AB80" s="101">
        <v>0</v>
      </c>
      <c r="AC80" s="326">
        <f>CQ80*$BL81</f>
        <v>0</v>
      </c>
      <c r="AD80" s="326">
        <f>CR80*$BM81</f>
        <v>0</v>
      </c>
      <c r="AE80" s="79">
        <f t="shared" si="201"/>
        <v>0</v>
      </c>
      <c r="AG80" s="730"/>
      <c r="AH80" s="214" t="s">
        <v>53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402">
        <v>0</v>
      </c>
      <c r="AR80" s="101">
        <v>0</v>
      </c>
      <c r="AS80" s="326">
        <f>DG80*$BL81</f>
        <v>0</v>
      </c>
      <c r="AT80" s="326">
        <f>DH80*$BM81</f>
        <v>0</v>
      </c>
      <c r="AU80" s="79">
        <f t="shared" si="202"/>
        <v>0</v>
      </c>
      <c r="AW80" s="730"/>
      <c r="AX80" s="214" t="s">
        <v>53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402">
        <v>0</v>
      </c>
      <c r="BH80" s="101">
        <v>0</v>
      </c>
      <c r="BI80" s="326">
        <f>DW80*$BL81</f>
        <v>0</v>
      </c>
      <c r="BJ80" s="326">
        <f>DX80*$BM81</f>
        <v>0</v>
      </c>
      <c r="BK80" s="79">
        <f t="shared" si="203"/>
        <v>0</v>
      </c>
      <c r="BO80" s="748"/>
      <c r="BP80" s="3" t="s">
        <v>53</v>
      </c>
      <c r="BQ80" s="506"/>
      <c r="BR80" s="483"/>
      <c r="BS80" s="483"/>
      <c r="BT80" s="483"/>
      <c r="BU80" s="483"/>
      <c r="BV80" s="483"/>
      <c r="BW80" s="483"/>
      <c r="BX80" s="483"/>
      <c r="BY80" s="483"/>
      <c r="BZ80" s="483"/>
      <c r="CA80" s="483">
        <v>0</v>
      </c>
      <c r="CB80" s="507">
        <v>0</v>
      </c>
      <c r="CC80" s="505"/>
      <c r="CE80" s="748"/>
      <c r="CF80" s="3" t="s">
        <v>53</v>
      </c>
      <c r="CG80" s="506"/>
      <c r="CH80" s="483"/>
      <c r="CI80" s="483"/>
      <c r="CJ80" s="483"/>
      <c r="CK80" s="483"/>
      <c r="CL80" s="483"/>
      <c r="CM80" s="483"/>
      <c r="CN80" s="483"/>
      <c r="CO80" s="483"/>
      <c r="CP80" s="483"/>
      <c r="CQ80" s="483">
        <v>0</v>
      </c>
      <c r="CR80" s="507">
        <v>0</v>
      </c>
      <c r="CS80" s="505"/>
      <c r="CU80" s="748"/>
      <c r="CV80" s="3" t="s">
        <v>53</v>
      </c>
      <c r="CW80" s="506"/>
      <c r="CX80" s="483"/>
      <c r="CY80" s="483"/>
      <c r="CZ80" s="483"/>
      <c r="DA80" s="483"/>
      <c r="DB80" s="483"/>
      <c r="DC80" s="483"/>
      <c r="DD80" s="483"/>
      <c r="DE80" s="483"/>
      <c r="DF80" s="483"/>
      <c r="DG80" s="483">
        <v>0</v>
      </c>
      <c r="DH80" s="507">
        <v>0</v>
      </c>
      <c r="DI80" s="505"/>
      <c r="DK80" s="748"/>
      <c r="DL80" s="3" t="s">
        <v>53</v>
      </c>
      <c r="DM80" s="506"/>
      <c r="DN80" s="483"/>
      <c r="DO80" s="483"/>
      <c r="DP80" s="483"/>
      <c r="DQ80" s="483"/>
      <c r="DR80" s="483"/>
      <c r="DS80" s="483"/>
      <c r="DT80" s="483"/>
      <c r="DU80" s="483"/>
      <c r="DV80" s="483"/>
      <c r="DW80" s="483">
        <v>0</v>
      </c>
      <c r="DX80" s="507">
        <v>0</v>
      </c>
      <c r="DY80" s="505"/>
    </row>
    <row r="81" spans="1:129" ht="21.5" thickBot="1" x14ac:dyDescent="0.4">
      <c r="B81" s="215" t="s">
        <v>43</v>
      </c>
      <c r="C81" s="207">
        <f>SUM(C68:C80)</f>
        <v>0</v>
      </c>
      <c r="D81" s="207">
        <f t="shared" ref="D81" si="204">SUM(D68:D80)</f>
        <v>256292</v>
      </c>
      <c r="E81" s="207">
        <f t="shared" ref="E81" si="205">SUM(E68:E80)</f>
        <v>326428</v>
      </c>
      <c r="F81" s="207">
        <f t="shared" ref="F81" si="206">SUM(F68:F80)</f>
        <v>553690</v>
      </c>
      <c r="G81" s="207">
        <f t="shared" ref="G81" si="207">SUM(G68:G80)</f>
        <v>343771</v>
      </c>
      <c r="H81" s="207">
        <f t="shared" ref="H81" si="208">SUM(H68:H80)</f>
        <v>433373</v>
      </c>
      <c r="I81" s="207">
        <f t="shared" ref="I81" si="209">SUM(I68:I80)</f>
        <v>610013</v>
      </c>
      <c r="J81" s="207">
        <f t="shared" ref="J81" si="210">SUM(J68:J80)</f>
        <v>315405</v>
      </c>
      <c r="K81" s="403">
        <f t="shared" ref="K81" si="211">SUM(K68:K80)</f>
        <v>647459</v>
      </c>
      <c r="L81" s="542">
        <f t="shared" ref="L81" si="212">SUM(L68:L80)</f>
        <v>596184</v>
      </c>
      <c r="M81" s="417">
        <f t="shared" ref="M81" si="213">SUM(M68:M80)</f>
        <v>1166942.631513994</v>
      </c>
      <c r="N81" s="417">
        <f t="shared" ref="N81" si="214">SUM(N68:N80)</f>
        <v>909691.38809030387</v>
      </c>
      <c r="O81" s="82">
        <f t="shared" si="200"/>
        <v>6159249.0196042983</v>
      </c>
      <c r="Q81" s="83"/>
      <c r="R81" s="215" t="s">
        <v>43</v>
      </c>
      <c r="S81" s="207">
        <f>SUM(S68:S80)</f>
        <v>0</v>
      </c>
      <c r="T81" s="207">
        <f t="shared" ref="T81" si="215">SUM(T68:T80)</f>
        <v>0</v>
      </c>
      <c r="U81" s="207">
        <f t="shared" ref="U81" si="216">SUM(U68:U80)</f>
        <v>0</v>
      </c>
      <c r="V81" s="207">
        <f t="shared" ref="V81" si="217">SUM(V68:V80)</f>
        <v>0</v>
      </c>
      <c r="W81" s="207">
        <f t="shared" ref="W81" si="218">SUM(W68:W80)</f>
        <v>0</v>
      </c>
      <c r="X81" s="207">
        <f t="shared" ref="X81" si="219">SUM(X68:X80)</f>
        <v>22395</v>
      </c>
      <c r="Y81" s="207">
        <f t="shared" ref="Y81" si="220">SUM(Y68:Y80)</f>
        <v>-22395</v>
      </c>
      <c r="Z81" s="207">
        <f t="shared" ref="Z81" si="221">SUM(Z68:Z80)</f>
        <v>0</v>
      </c>
      <c r="AA81" s="403">
        <f t="shared" ref="AA81" si="222">SUM(AA68:AA80)</f>
        <v>0</v>
      </c>
      <c r="AB81" s="542">
        <f t="shared" ref="AB81" si="223">SUM(AB68:AB80)</f>
        <v>0</v>
      </c>
      <c r="AC81" s="417">
        <f t="shared" ref="AC81" si="224">SUM(AC68:AC80)</f>
        <v>19839.222543879037</v>
      </c>
      <c r="AD81" s="417">
        <f t="shared" ref="AD81" si="225">SUM(AD68:AD80)</f>
        <v>15465.687350164606</v>
      </c>
      <c r="AE81" s="82">
        <f t="shared" si="201"/>
        <v>35304.909894043645</v>
      </c>
      <c r="AG81" s="83"/>
      <c r="AH81" s="215" t="s">
        <v>43</v>
      </c>
      <c r="AI81" s="207">
        <f>SUM(AI68:AI80)</f>
        <v>0</v>
      </c>
      <c r="AJ81" s="207">
        <f t="shared" ref="AJ81" si="226">SUM(AJ68:AJ80)</f>
        <v>0</v>
      </c>
      <c r="AK81" s="207">
        <f t="shared" ref="AK81" si="227">SUM(AK68:AK80)</f>
        <v>0</v>
      </c>
      <c r="AL81" s="207">
        <f t="shared" ref="AL81" si="228">SUM(AL68:AL80)</f>
        <v>0</v>
      </c>
      <c r="AM81" s="207">
        <f t="shared" ref="AM81" si="229">SUM(AM68:AM80)</f>
        <v>0</v>
      </c>
      <c r="AN81" s="207">
        <f t="shared" ref="AN81" si="230">SUM(AN68:AN80)</f>
        <v>0</v>
      </c>
      <c r="AO81" s="207">
        <f t="shared" ref="AO81" si="231">SUM(AO68:AO80)</f>
        <v>0</v>
      </c>
      <c r="AP81" s="207">
        <f t="shared" ref="AP81" si="232">SUM(AP68:AP80)</f>
        <v>0</v>
      </c>
      <c r="AQ81" s="403">
        <f t="shared" ref="AQ81" si="233">SUM(AQ68:AQ80)</f>
        <v>0</v>
      </c>
      <c r="AR81" s="542">
        <f t="shared" ref="AR81" si="234">SUM(AR68:AR80)</f>
        <v>0</v>
      </c>
      <c r="AS81" s="417">
        <f t="shared" ref="AS81" si="235">SUM(AS68:AS80)</f>
        <v>0</v>
      </c>
      <c r="AT81" s="417">
        <f t="shared" ref="AT81" si="236">SUM(AT68:AT80)</f>
        <v>0</v>
      </c>
      <c r="AU81" s="82">
        <f t="shared" si="202"/>
        <v>0</v>
      </c>
      <c r="AW81" s="83"/>
      <c r="AX81" s="215" t="s">
        <v>43</v>
      </c>
      <c r="AY81" s="207">
        <f>SUM(AY68:AY80)</f>
        <v>0</v>
      </c>
      <c r="AZ81" s="207">
        <f t="shared" ref="AZ81" si="237">SUM(AZ68:AZ80)</f>
        <v>0</v>
      </c>
      <c r="BA81" s="207">
        <f t="shared" ref="BA81" si="238">SUM(BA68:BA80)</f>
        <v>0</v>
      </c>
      <c r="BB81" s="207">
        <f t="shared" ref="BB81" si="239">SUM(BB68:BB80)</f>
        <v>0</v>
      </c>
      <c r="BC81" s="207">
        <f t="shared" ref="BC81" si="240">SUM(BC68:BC80)</f>
        <v>0</v>
      </c>
      <c r="BD81" s="207">
        <f t="shared" ref="BD81" si="241">SUM(BD68:BD80)</f>
        <v>0</v>
      </c>
      <c r="BE81" s="207">
        <f t="shared" ref="BE81" si="242">SUM(BE68:BE80)</f>
        <v>0</v>
      </c>
      <c r="BF81" s="207">
        <f t="shared" ref="BF81" si="243">SUM(BF68:BF80)</f>
        <v>0</v>
      </c>
      <c r="BG81" s="403">
        <f t="shared" ref="BG81" si="244">SUM(BG68:BG80)</f>
        <v>0</v>
      </c>
      <c r="BH81" s="542">
        <f t="shared" ref="BH81" si="245">SUM(BH68:BH80)</f>
        <v>0</v>
      </c>
      <c r="BI81" s="417">
        <f t="shared" ref="BI81" si="246">SUM(BI68:BI80)</f>
        <v>0</v>
      </c>
      <c r="BJ81" s="417">
        <f t="shared" ref="BJ81" si="247">SUM(BJ68:BJ80)</f>
        <v>0</v>
      </c>
      <c r="BK81" s="82">
        <f t="shared" si="203"/>
        <v>0</v>
      </c>
      <c r="BL81" s="2">
        <f>'FORECAST OVERVIEW'!M22</f>
        <v>1186781.8540578729</v>
      </c>
      <c r="BM81" s="2">
        <f>'FORECAST OVERVIEW'!N22</f>
        <v>925157.0754404685</v>
      </c>
      <c r="BO81" s="84"/>
      <c r="BP81" s="72" t="s">
        <v>43</v>
      </c>
      <c r="BQ81" s="509">
        <v>0</v>
      </c>
      <c r="BR81" s="487">
        <v>0</v>
      </c>
      <c r="BS81" s="487">
        <v>0</v>
      </c>
      <c r="BT81" s="487">
        <v>0</v>
      </c>
      <c r="BU81" s="487">
        <v>0</v>
      </c>
      <c r="BV81" s="487">
        <v>0</v>
      </c>
      <c r="BW81" s="487">
        <v>0</v>
      </c>
      <c r="BX81" s="487">
        <v>0</v>
      </c>
      <c r="BY81" s="487">
        <v>0</v>
      </c>
      <c r="BZ81" s="487">
        <v>0</v>
      </c>
      <c r="CA81" s="487">
        <v>0.98328317670510013</v>
      </c>
      <c r="CB81" s="487">
        <v>0.98328317670510013</v>
      </c>
      <c r="CC81" s="512"/>
      <c r="CE81" s="83"/>
      <c r="CF81" s="72" t="s">
        <v>43</v>
      </c>
      <c r="CG81" s="509">
        <v>0</v>
      </c>
      <c r="CH81" s="487">
        <v>0</v>
      </c>
      <c r="CI81" s="487">
        <v>0</v>
      </c>
      <c r="CJ81" s="487">
        <v>0</v>
      </c>
      <c r="CK81" s="487">
        <v>0</v>
      </c>
      <c r="CL81" s="487">
        <v>0</v>
      </c>
      <c r="CM81" s="487">
        <v>0</v>
      </c>
      <c r="CN81" s="487">
        <v>0</v>
      </c>
      <c r="CO81" s="487">
        <v>0</v>
      </c>
      <c r="CP81" s="487">
        <v>0</v>
      </c>
      <c r="CQ81" s="487">
        <v>1.6716823294899812E-2</v>
      </c>
      <c r="CR81" s="487">
        <v>1.6716823294899812E-2</v>
      </c>
      <c r="CS81" s="512"/>
      <c r="CU81" s="83"/>
      <c r="CV81" s="72" t="s">
        <v>43</v>
      </c>
      <c r="CW81" s="509">
        <v>0</v>
      </c>
      <c r="CX81" s="487">
        <v>0</v>
      </c>
      <c r="CY81" s="487">
        <v>0</v>
      </c>
      <c r="CZ81" s="487">
        <v>0</v>
      </c>
      <c r="DA81" s="487">
        <v>0</v>
      </c>
      <c r="DB81" s="487">
        <v>0</v>
      </c>
      <c r="DC81" s="487">
        <v>0</v>
      </c>
      <c r="DD81" s="487">
        <v>0</v>
      </c>
      <c r="DE81" s="487">
        <v>0</v>
      </c>
      <c r="DF81" s="487">
        <v>0</v>
      </c>
      <c r="DG81" s="487">
        <v>0</v>
      </c>
      <c r="DH81" s="487">
        <v>0</v>
      </c>
      <c r="DI81" s="512"/>
      <c r="DK81" s="83"/>
      <c r="DL81" s="72" t="s">
        <v>43</v>
      </c>
      <c r="DM81" s="509">
        <v>0</v>
      </c>
      <c r="DN81" s="487">
        <v>0</v>
      </c>
      <c r="DO81" s="487">
        <v>0</v>
      </c>
      <c r="DP81" s="487">
        <v>0</v>
      </c>
      <c r="DQ81" s="487">
        <v>0</v>
      </c>
      <c r="DR81" s="487">
        <v>0</v>
      </c>
      <c r="DS81" s="487">
        <v>0</v>
      </c>
      <c r="DT81" s="487">
        <v>0</v>
      </c>
      <c r="DU81" s="487">
        <v>0</v>
      </c>
      <c r="DV81" s="487">
        <v>0</v>
      </c>
      <c r="DW81" s="487">
        <v>0</v>
      </c>
      <c r="DX81" s="487">
        <v>0</v>
      </c>
      <c r="DY81" s="512"/>
    </row>
    <row r="82" spans="1:129" ht="21.5" thickBot="1" x14ac:dyDescent="0.55000000000000004">
      <c r="A82" s="85"/>
      <c r="M82" s="418"/>
      <c r="N82" s="418"/>
      <c r="Q82" s="85"/>
      <c r="AC82" s="418"/>
      <c r="AD82" s="418"/>
      <c r="AG82" s="85"/>
      <c r="AS82" s="418"/>
      <c r="AT82" s="418"/>
      <c r="AW82" s="85"/>
      <c r="BI82" s="418"/>
      <c r="BJ82" s="418"/>
      <c r="BL82" s="520">
        <f>SUM(AY68:BJ80)</f>
        <v>0</v>
      </c>
      <c r="BO82" s="84"/>
      <c r="CE82" s="85"/>
      <c r="CU82" s="85"/>
      <c r="DK82" s="85"/>
    </row>
    <row r="83" spans="1:129" ht="21.5" thickBot="1" x14ac:dyDescent="0.55000000000000004">
      <c r="A83" s="85"/>
      <c r="B83" s="202" t="s">
        <v>36</v>
      </c>
      <c r="C83" s="203">
        <f t="shared" ref="C83:N83" si="248">C$3</f>
        <v>44562</v>
      </c>
      <c r="D83" s="203">
        <f t="shared" si="248"/>
        <v>44593</v>
      </c>
      <c r="E83" s="203">
        <f t="shared" si="248"/>
        <v>44621</v>
      </c>
      <c r="F83" s="203">
        <f t="shared" si="248"/>
        <v>44652</v>
      </c>
      <c r="G83" s="203">
        <f t="shared" si="248"/>
        <v>44682</v>
      </c>
      <c r="H83" s="203">
        <f t="shared" si="248"/>
        <v>44713</v>
      </c>
      <c r="I83" s="203">
        <f t="shared" si="248"/>
        <v>44743</v>
      </c>
      <c r="J83" s="203">
        <f t="shared" si="248"/>
        <v>44774</v>
      </c>
      <c r="K83" s="401">
        <f t="shared" si="248"/>
        <v>44805</v>
      </c>
      <c r="L83" s="536">
        <f t="shared" si="248"/>
        <v>44835</v>
      </c>
      <c r="M83" s="413">
        <f t="shared" si="248"/>
        <v>44866</v>
      </c>
      <c r="N83" s="413">
        <f t="shared" si="248"/>
        <v>44896</v>
      </c>
      <c r="O83" s="204" t="s">
        <v>34</v>
      </c>
      <c r="Q83" s="85"/>
      <c r="R83" s="202" t="s">
        <v>36</v>
      </c>
      <c r="S83" s="203">
        <f t="shared" ref="S83:AD83" si="249">S$3</f>
        <v>44562</v>
      </c>
      <c r="T83" s="203">
        <f t="shared" si="249"/>
        <v>44593</v>
      </c>
      <c r="U83" s="203">
        <f t="shared" si="249"/>
        <v>44621</v>
      </c>
      <c r="V83" s="203">
        <f t="shared" si="249"/>
        <v>44652</v>
      </c>
      <c r="W83" s="203">
        <f t="shared" si="249"/>
        <v>44682</v>
      </c>
      <c r="X83" s="203">
        <f t="shared" si="249"/>
        <v>44713</v>
      </c>
      <c r="Y83" s="203">
        <f t="shared" si="249"/>
        <v>44743</v>
      </c>
      <c r="Z83" s="203">
        <f t="shared" si="249"/>
        <v>44774</v>
      </c>
      <c r="AA83" s="401">
        <f t="shared" si="249"/>
        <v>44805</v>
      </c>
      <c r="AB83" s="536">
        <f t="shared" si="249"/>
        <v>44835</v>
      </c>
      <c r="AC83" s="413">
        <f t="shared" si="249"/>
        <v>44866</v>
      </c>
      <c r="AD83" s="413">
        <f t="shared" si="249"/>
        <v>44896</v>
      </c>
      <c r="AE83" s="204" t="s">
        <v>34</v>
      </c>
      <c r="AG83" s="85"/>
      <c r="AH83" s="202" t="s">
        <v>36</v>
      </c>
      <c r="AI83" s="203">
        <f t="shared" ref="AI83:AT83" si="250">AI$3</f>
        <v>44562</v>
      </c>
      <c r="AJ83" s="203">
        <f t="shared" si="250"/>
        <v>44593</v>
      </c>
      <c r="AK83" s="203">
        <f t="shared" si="250"/>
        <v>44621</v>
      </c>
      <c r="AL83" s="203">
        <f t="shared" si="250"/>
        <v>44652</v>
      </c>
      <c r="AM83" s="203">
        <f t="shared" si="250"/>
        <v>44682</v>
      </c>
      <c r="AN83" s="203">
        <f t="shared" si="250"/>
        <v>44713</v>
      </c>
      <c r="AO83" s="203">
        <f t="shared" si="250"/>
        <v>44743</v>
      </c>
      <c r="AP83" s="203">
        <f t="shared" si="250"/>
        <v>44774</v>
      </c>
      <c r="AQ83" s="401">
        <f t="shared" si="250"/>
        <v>44805</v>
      </c>
      <c r="AR83" s="536">
        <f t="shared" si="250"/>
        <v>44835</v>
      </c>
      <c r="AS83" s="413">
        <f t="shared" si="250"/>
        <v>44866</v>
      </c>
      <c r="AT83" s="413">
        <f t="shared" si="250"/>
        <v>44896</v>
      </c>
      <c r="AU83" s="204" t="s">
        <v>34</v>
      </c>
      <c r="AW83" s="85"/>
      <c r="AX83" s="202" t="s">
        <v>36</v>
      </c>
      <c r="AY83" s="203">
        <f t="shared" ref="AY83:BJ83" si="251">AY$3</f>
        <v>44562</v>
      </c>
      <c r="AZ83" s="203">
        <f t="shared" si="251"/>
        <v>44593</v>
      </c>
      <c r="BA83" s="203">
        <f t="shared" si="251"/>
        <v>44621</v>
      </c>
      <c r="BB83" s="203">
        <f t="shared" si="251"/>
        <v>44652</v>
      </c>
      <c r="BC83" s="203">
        <f t="shared" si="251"/>
        <v>44682</v>
      </c>
      <c r="BD83" s="203">
        <f t="shared" si="251"/>
        <v>44713</v>
      </c>
      <c r="BE83" s="203">
        <f t="shared" si="251"/>
        <v>44743</v>
      </c>
      <c r="BF83" s="203">
        <f t="shared" si="251"/>
        <v>44774</v>
      </c>
      <c r="BG83" s="401">
        <f t="shared" si="251"/>
        <v>44805</v>
      </c>
      <c r="BH83" s="536">
        <f t="shared" si="251"/>
        <v>44835</v>
      </c>
      <c r="BI83" s="413">
        <f t="shared" si="251"/>
        <v>44866</v>
      </c>
      <c r="BJ83" s="413">
        <f t="shared" si="251"/>
        <v>44896</v>
      </c>
      <c r="BK83" s="204" t="s">
        <v>34</v>
      </c>
      <c r="BO83" s="84"/>
      <c r="BP83" s="323" t="s">
        <v>36</v>
      </c>
      <c r="BQ83" s="324" t="s">
        <v>202</v>
      </c>
      <c r="BR83" s="324" t="s">
        <v>203</v>
      </c>
      <c r="BS83" s="324" t="s">
        <v>204</v>
      </c>
      <c r="BT83" s="324" t="s">
        <v>205</v>
      </c>
      <c r="BU83" s="324" t="s">
        <v>44</v>
      </c>
      <c r="BV83" s="324" t="s">
        <v>206</v>
      </c>
      <c r="BW83" s="324" t="s">
        <v>207</v>
      </c>
      <c r="BX83" s="324" t="s">
        <v>208</v>
      </c>
      <c r="BY83" s="324" t="s">
        <v>209</v>
      </c>
      <c r="BZ83" s="324" t="s">
        <v>210</v>
      </c>
      <c r="CA83" s="324" t="s">
        <v>34</v>
      </c>
      <c r="CB83" s="324" t="s">
        <v>34</v>
      </c>
      <c r="CC83" s="325" t="s">
        <v>34</v>
      </c>
      <c r="CE83" s="85"/>
      <c r="CF83" s="323" t="s">
        <v>36</v>
      </c>
      <c r="CG83" s="324" t="s">
        <v>202</v>
      </c>
      <c r="CH83" s="324" t="s">
        <v>203</v>
      </c>
      <c r="CI83" s="324" t="s">
        <v>204</v>
      </c>
      <c r="CJ83" s="324" t="s">
        <v>205</v>
      </c>
      <c r="CK83" s="324" t="s">
        <v>44</v>
      </c>
      <c r="CL83" s="324" t="s">
        <v>206</v>
      </c>
      <c r="CM83" s="324" t="s">
        <v>207</v>
      </c>
      <c r="CN83" s="324" t="s">
        <v>208</v>
      </c>
      <c r="CO83" s="324" t="s">
        <v>209</v>
      </c>
      <c r="CP83" s="324" t="s">
        <v>210</v>
      </c>
      <c r="CQ83" s="324" t="s">
        <v>34</v>
      </c>
      <c r="CR83" s="324" t="s">
        <v>34</v>
      </c>
      <c r="CS83" s="325" t="s">
        <v>34</v>
      </c>
      <c r="CU83" s="85"/>
      <c r="CV83" s="323" t="s">
        <v>36</v>
      </c>
      <c r="CW83" s="324" t="s">
        <v>202</v>
      </c>
      <c r="CX83" s="324" t="s">
        <v>203</v>
      </c>
      <c r="CY83" s="324" t="s">
        <v>204</v>
      </c>
      <c r="CZ83" s="324" t="s">
        <v>205</v>
      </c>
      <c r="DA83" s="324" t="s">
        <v>44</v>
      </c>
      <c r="DB83" s="324" t="s">
        <v>206</v>
      </c>
      <c r="DC83" s="324" t="s">
        <v>207</v>
      </c>
      <c r="DD83" s="324" t="s">
        <v>208</v>
      </c>
      <c r="DE83" s="324" t="s">
        <v>209</v>
      </c>
      <c r="DF83" s="324" t="s">
        <v>210</v>
      </c>
      <c r="DG83" s="324" t="s">
        <v>34</v>
      </c>
      <c r="DH83" s="324" t="s">
        <v>34</v>
      </c>
      <c r="DI83" s="325" t="s">
        <v>34</v>
      </c>
      <c r="DK83" s="85"/>
      <c r="DL83" s="323" t="s">
        <v>36</v>
      </c>
      <c r="DM83" s="324" t="s">
        <v>202</v>
      </c>
      <c r="DN83" s="324" t="s">
        <v>203</v>
      </c>
      <c r="DO83" s="324" t="s">
        <v>204</v>
      </c>
      <c r="DP83" s="324" t="s">
        <v>205</v>
      </c>
      <c r="DQ83" s="324" t="s">
        <v>44</v>
      </c>
      <c r="DR83" s="324" t="s">
        <v>206</v>
      </c>
      <c r="DS83" s="324" t="s">
        <v>207</v>
      </c>
      <c r="DT83" s="324" t="s">
        <v>208</v>
      </c>
      <c r="DU83" s="324" t="s">
        <v>209</v>
      </c>
      <c r="DV83" s="324" t="s">
        <v>210</v>
      </c>
      <c r="DW83" s="324" t="s">
        <v>34</v>
      </c>
      <c r="DX83" s="324" t="s">
        <v>34</v>
      </c>
      <c r="DY83" s="325" t="s">
        <v>34</v>
      </c>
    </row>
    <row r="84" spans="1:129" ht="15" customHeight="1" x14ac:dyDescent="0.35">
      <c r="A84" s="716" t="s">
        <v>68</v>
      </c>
      <c r="B84" s="214" t="s">
        <v>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02">
        <v>0</v>
      </c>
      <c r="L84" s="101">
        <v>0</v>
      </c>
      <c r="M84" s="326">
        <f>CA84*$BL97</f>
        <v>49095.196639127382</v>
      </c>
      <c r="N84" s="326">
        <f>CB84*$BM97</f>
        <v>91836.899092744425</v>
      </c>
      <c r="O84" s="79">
        <f t="shared" ref="O84:O97" si="252">SUM(C84:N84)</f>
        <v>140932.09573187181</v>
      </c>
      <c r="Q84" s="716" t="s">
        <v>68</v>
      </c>
      <c r="R84" s="214" t="s">
        <v>65</v>
      </c>
      <c r="S84" s="3">
        <v>0</v>
      </c>
      <c r="T84" s="3">
        <v>6959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402">
        <v>0</v>
      </c>
      <c r="AB84" s="101">
        <v>54829</v>
      </c>
      <c r="AC84" s="326">
        <f>CQ84*$BL97</f>
        <v>141007.37001032277</v>
      </c>
      <c r="AD84" s="326">
        <f>CR84*$BM97</f>
        <v>263766.7327449054</v>
      </c>
      <c r="AE84" s="79">
        <f t="shared" ref="AE84:AE97" si="253">SUM(S84:AD84)</f>
        <v>466562.10275522817</v>
      </c>
      <c r="AG84" s="716" t="s">
        <v>68</v>
      </c>
      <c r="AH84" s="214" t="s">
        <v>65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402">
        <v>0</v>
      </c>
      <c r="AR84" s="101">
        <v>0</v>
      </c>
      <c r="AS84" s="326">
        <f>DG84*$BL97</f>
        <v>30590.607966161573</v>
      </c>
      <c r="AT84" s="326">
        <f>DH84*$BM97</f>
        <v>57222.432524796539</v>
      </c>
      <c r="AU84" s="79">
        <f t="shared" ref="AU84:AU97" si="254">SUM(AI84:AT84)</f>
        <v>87813.040490958112</v>
      </c>
      <c r="AW84" s="716" t="s">
        <v>68</v>
      </c>
      <c r="AX84" s="214" t="s">
        <v>65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402">
        <v>0</v>
      </c>
      <c r="BH84" s="101">
        <v>0</v>
      </c>
      <c r="BI84" s="326">
        <f>DW84*$BL97</f>
        <v>4577.594375988564</v>
      </c>
      <c r="BJ84" s="326">
        <f>DX84*$BM97</f>
        <v>8562.7943581783402</v>
      </c>
      <c r="BK84" s="79">
        <f t="shared" ref="BK84:BK97" si="255">SUM(AY84:BJ84)</f>
        <v>13140.388734166903</v>
      </c>
      <c r="BL84" s="515"/>
      <c r="BO84" s="743" t="s">
        <v>68</v>
      </c>
      <c r="BP84" s="80" t="s">
        <v>65</v>
      </c>
      <c r="BQ84" s="499"/>
      <c r="BR84" s="477"/>
      <c r="BS84" s="477"/>
      <c r="BT84" s="477"/>
      <c r="BU84" s="477"/>
      <c r="BV84" s="477"/>
      <c r="BW84" s="477"/>
      <c r="BX84" s="477"/>
      <c r="BY84" s="477"/>
      <c r="BZ84" s="477"/>
      <c r="CA84" s="477">
        <v>4.3587720554154989E-3</v>
      </c>
      <c r="CB84" s="500">
        <v>4.3587720554154989E-3</v>
      </c>
      <c r="CC84" s="501"/>
      <c r="CE84" s="743" t="s">
        <v>68</v>
      </c>
      <c r="CF84" s="80" t="s">
        <v>65</v>
      </c>
      <c r="CG84" s="499"/>
      <c r="CH84" s="477"/>
      <c r="CI84" s="477"/>
      <c r="CJ84" s="477"/>
      <c r="CK84" s="477"/>
      <c r="CL84" s="477"/>
      <c r="CM84" s="477"/>
      <c r="CN84" s="477"/>
      <c r="CO84" s="477"/>
      <c r="CP84" s="477"/>
      <c r="CQ84" s="477">
        <v>1.2518922951391048E-2</v>
      </c>
      <c r="CR84" s="500">
        <v>1.2518922951391048E-2</v>
      </c>
      <c r="CS84" s="501"/>
      <c r="CU84" s="743" t="s">
        <v>68</v>
      </c>
      <c r="CV84" s="80" t="s">
        <v>65</v>
      </c>
      <c r="CW84" s="499"/>
      <c r="CX84" s="477"/>
      <c r="CY84" s="477"/>
      <c r="CZ84" s="477"/>
      <c r="DA84" s="477"/>
      <c r="DB84" s="477"/>
      <c r="DC84" s="477"/>
      <c r="DD84" s="477"/>
      <c r="DE84" s="477"/>
      <c r="DF84" s="477"/>
      <c r="DG84" s="477">
        <v>2.7158967941643786E-3</v>
      </c>
      <c r="DH84" s="500">
        <v>2.7158967941643786E-3</v>
      </c>
      <c r="DI84" s="501"/>
      <c r="DK84" s="743" t="s">
        <v>68</v>
      </c>
      <c r="DL84" s="80" t="s">
        <v>65</v>
      </c>
      <c r="DM84" s="499"/>
      <c r="DN84" s="477"/>
      <c r="DO84" s="477"/>
      <c r="DP84" s="477"/>
      <c r="DQ84" s="477"/>
      <c r="DR84" s="477"/>
      <c r="DS84" s="477"/>
      <c r="DT84" s="477"/>
      <c r="DU84" s="477"/>
      <c r="DV84" s="477"/>
      <c r="DW84" s="477">
        <v>4.0640819902907596E-4</v>
      </c>
      <c r="DX84" s="500">
        <v>4.0640819902907596E-4</v>
      </c>
      <c r="DY84" s="501"/>
    </row>
    <row r="85" spans="1:129" x14ac:dyDescent="0.35">
      <c r="A85" s="717"/>
      <c r="B85" s="214" t="s">
        <v>64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02">
        <v>0</v>
      </c>
      <c r="L85" s="101">
        <v>0</v>
      </c>
      <c r="M85" s="326">
        <f>CA85*$BL97</f>
        <v>0</v>
      </c>
      <c r="N85" s="326">
        <f>CB85*$BM97</f>
        <v>0</v>
      </c>
      <c r="O85" s="79">
        <f t="shared" si="252"/>
        <v>0</v>
      </c>
      <c r="Q85" s="717"/>
      <c r="R85" s="214" t="s">
        <v>64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402">
        <v>0</v>
      </c>
      <c r="AB85" s="101">
        <v>0</v>
      </c>
      <c r="AC85" s="326">
        <f>CQ85*$BL97</f>
        <v>0</v>
      </c>
      <c r="AD85" s="326">
        <f>CR85*$BM97</f>
        <v>0</v>
      </c>
      <c r="AE85" s="79">
        <f t="shared" si="253"/>
        <v>0</v>
      </c>
      <c r="AG85" s="717"/>
      <c r="AH85" s="214" t="s">
        <v>64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402">
        <v>0</v>
      </c>
      <c r="AR85" s="101">
        <v>0</v>
      </c>
      <c r="AS85" s="326">
        <f>DG85*$BL97</f>
        <v>0</v>
      </c>
      <c r="AT85" s="326">
        <f>DH85*$BM97</f>
        <v>0</v>
      </c>
      <c r="AU85" s="79">
        <f t="shared" si="254"/>
        <v>0</v>
      </c>
      <c r="AW85" s="717"/>
      <c r="AX85" s="214" t="s">
        <v>64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402">
        <v>0</v>
      </c>
      <c r="BH85" s="101">
        <v>0</v>
      </c>
      <c r="BI85" s="326">
        <f>DW85*$BL97</f>
        <v>0</v>
      </c>
      <c r="BJ85" s="326">
        <f>DX85*$BM97</f>
        <v>0</v>
      </c>
      <c r="BK85" s="79">
        <f t="shared" si="255"/>
        <v>0</v>
      </c>
      <c r="BO85" s="744"/>
      <c r="BP85" s="3" t="s">
        <v>64</v>
      </c>
      <c r="BQ85" s="503"/>
      <c r="BR85" s="479"/>
      <c r="BS85" s="479"/>
      <c r="BT85" s="479"/>
      <c r="BU85" s="479"/>
      <c r="BV85" s="479"/>
      <c r="BW85" s="479"/>
      <c r="BX85" s="479"/>
      <c r="BY85" s="479"/>
      <c r="BZ85" s="479"/>
      <c r="CA85" s="479">
        <v>0</v>
      </c>
      <c r="CB85" s="504">
        <v>0</v>
      </c>
      <c r="CC85" s="505"/>
      <c r="CE85" s="744"/>
      <c r="CF85" s="3" t="s">
        <v>64</v>
      </c>
      <c r="CG85" s="503"/>
      <c r="CH85" s="479"/>
      <c r="CI85" s="479"/>
      <c r="CJ85" s="479"/>
      <c r="CK85" s="479"/>
      <c r="CL85" s="479"/>
      <c r="CM85" s="479"/>
      <c r="CN85" s="479"/>
      <c r="CO85" s="479"/>
      <c r="CP85" s="479"/>
      <c r="CQ85" s="479">
        <v>0</v>
      </c>
      <c r="CR85" s="504">
        <v>0</v>
      </c>
      <c r="CS85" s="505"/>
      <c r="CU85" s="744"/>
      <c r="CV85" s="3" t="s">
        <v>64</v>
      </c>
      <c r="CW85" s="503"/>
      <c r="CX85" s="479"/>
      <c r="CY85" s="479"/>
      <c r="CZ85" s="479"/>
      <c r="DA85" s="479"/>
      <c r="DB85" s="479"/>
      <c r="DC85" s="479"/>
      <c r="DD85" s="479"/>
      <c r="DE85" s="479"/>
      <c r="DF85" s="479"/>
      <c r="DG85" s="479">
        <v>0</v>
      </c>
      <c r="DH85" s="504">
        <v>0</v>
      </c>
      <c r="DI85" s="505"/>
      <c r="DK85" s="744"/>
      <c r="DL85" s="3" t="s">
        <v>64</v>
      </c>
      <c r="DM85" s="503"/>
      <c r="DN85" s="479"/>
      <c r="DO85" s="479"/>
      <c r="DP85" s="479"/>
      <c r="DQ85" s="479"/>
      <c r="DR85" s="479"/>
      <c r="DS85" s="479"/>
      <c r="DT85" s="479"/>
      <c r="DU85" s="479"/>
      <c r="DV85" s="479"/>
      <c r="DW85" s="479">
        <v>0</v>
      </c>
      <c r="DX85" s="504">
        <v>0</v>
      </c>
      <c r="DY85" s="505"/>
    </row>
    <row r="86" spans="1:129" x14ac:dyDescent="0.35">
      <c r="A86" s="717"/>
      <c r="B86" s="214" t="s">
        <v>63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402">
        <v>0</v>
      </c>
      <c r="L86" s="101">
        <v>0</v>
      </c>
      <c r="M86" s="326">
        <f>CA86*$BL97</f>
        <v>2454.759831956369</v>
      </c>
      <c r="N86" s="326">
        <f>CB86*$BM97</f>
        <v>4591.8449546372212</v>
      </c>
      <c r="O86" s="79">
        <f t="shared" si="252"/>
        <v>7046.6047865935907</v>
      </c>
      <c r="Q86" s="717"/>
      <c r="R86" s="214" t="s">
        <v>63</v>
      </c>
      <c r="S86" s="3">
        <v>0</v>
      </c>
      <c r="T86" s="3">
        <v>0</v>
      </c>
      <c r="U86" s="3">
        <v>0</v>
      </c>
      <c r="V86" s="3">
        <v>4438</v>
      </c>
      <c r="W86" s="3">
        <v>0</v>
      </c>
      <c r="X86" s="3">
        <v>0</v>
      </c>
      <c r="Y86" s="3">
        <v>0</v>
      </c>
      <c r="Z86" s="3">
        <v>0</v>
      </c>
      <c r="AA86" s="402">
        <v>7856</v>
      </c>
      <c r="AB86" s="101">
        <v>0</v>
      </c>
      <c r="AC86" s="326">
        <f>CQ86*$BL97</f>
        <v>7050.3685005161378</v>
      </c>
      <c r="AD86" s="326">
        <f>CR86*$BM97</f>
        <v>13188.336637245269</v>
      </c>
      <c r="AE86" s="79">
        <f t="shared" si="253"/>
        <v>32532.705137761408</v>
      </c>
      <c r="AG86" s="717"/>
      <c r="AH86" s="214" t="s">
        <v>63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41970</v>
      </c>
      <c r="AO86" s="3">
        <v>0</v>
      </c>
      <c r="AP86" s="3">
        <v>0</v>
      </c>
      <c r="AQ86" s="402">
        <v>0</v>
      </c>
      <c r="AR86" s="101">
        <v>0</v>
      </c>
      <c r="AS86" s="326">
        <f>DG86*$BL97</f>
        <v>1529.5303983080789</v>
      </c>
      <c r="AT86" s="326">
        <f>DH86*$BM97</f>
        <v>2861.1216262398275</v>
      </c>
      <c r="AU86" s="79">
        <f t="shared" si="254"/>
        <v>46360.652024547911</v>
      </c>
      <c r="AW86" s="717"/>
      <c r="AX86" s="214" t="s">
        <v>63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402">
        <v>0</v>
      </c>
      <c r="BH86" s="101">
        <v>0</v>
      </c>
      <c r="BI86" s="326">
        <f>DW86*$BL97</f>
        <v>228.87971879942822</v>
      </c>
      <c r="BJ86" s="326">
        <f>DX86*$BM97</f>
        <v>428.13971790891708</v>
      </c>
      <c r="BK86" s="79">
        <f t="shared" si="255"/>
        <v>657.01943670834532</v>
      </c>
      <c r="BO86" s="744"/>
      <c r="BP86" s="3" t="s">
        <v>63</v>
      </c>
      <c r="BQ86" s="503"/>
      <c r="BR86" s="479"/>
      <c r="BS86" s="479"/>
      <c r="BT86" s="479"/>
      <c r="BU86" s="479"/>
      <c r="BV86" s="479"/>
      <c r="BW86" s="479"/>
      <c r="BX86" s="479"/>
      <c r="BY86" s="479"/>
      <c r="BZ86" s="479"/>
      <c r="CA86" s="479">
        <v>2.1793860277077496E-4</v>
      </c>
      <c r="CB86" s="504">
        <v>2.1793860277077496E-4</v>
      </c>
      <c r="CC86" s="505"/>
      <c r="CE86" s="744"/>
      <c r="CF86" s="3" t="s">
        <v>63</v>
      </c>
      <c r="CG86" s="503"/>
      <c r="CH86" s="479"/>
      <c r="CI86" s="479"/>
      <c r="CJ86" s="479"/>
      <c r="CK86" s="479"/>
      <c r="CL86" s="479"/>
      <c r="CM86" s="479"/>
      <c r="CN86" s="479"/>
      <c r="CO86" s="479"/>
      <c r="CP86" s="479"/>
      <c r="CQ86" s="479">
        <v>6.2594614756955234E-4</v>
      </c>
      <c r="CR86" s="504">
        <v>6.2594614756955234E-4</v>
      </c>
      <c r="CS86" s="505"/>
      <c r="CU86" s="744"/>
      <c r="CV86" s="3" t="s">
        <v>63</v>
      </c>
      <c r="CW86" s="503"/>
      <c r="CX86" s="479"/>
      <c r="CY86" s="479"/>
      <c r="CZ86" s="479"/>
      <c r="DA86" s="479"/>
      <c r="DB86" s="479"/>
      <c r="DC86" s="479"/>
      <c r="DD86" s="479"/>
      <c r="DE86" s="479"/>
      <c r="DF86" s="479"/>
      <c r="DG86" s="479">
        <v>1.3579483970821895E-4</v>
      </c>
      <c r="DH86" s="504">
        <v>1.3579483970821895E-4</v>
      </c>
      <c r="DI86" s="505"/>
      <c r="DK86" s="744"/>
      <c r="DL86" s="3" t="s">
        <v>63</v>
      </c>
      <c r="DM86" s="503"/>
      <c r="DN86" s="479"/>
      <c r="DO86" s="479"/>
      <c r="DP86" s="479"/>
      <c r="DQ86" s="479"/>
      <c r="DR86" s="479"/>
      <c r="DS86" s="479"/>
      <c r="DT86" s="479"/>
      <c r="DU86" s="479"/>
      <c r="DV86" s="479"/>
      <c r="DW86" s="479">
        <v>2.0320409951453801E-5</v>
      </c>
      <c r="DX86" s="504">
        <v>2.0320409951453801E-5</v>
      </c>
      <c r="DY86" s="505"/>
    </row>
    <row r="87" spans="1:129" x14ac:dyDescent="0.35">
      <c r="A87" s="717"/>
      <c r="B87" s="214" t="s">
        <v>62</v>
      </c>
      <c r="C87" s="3">
        <v>0</v>
      </c>
      <c r="D87" s="3">
        <v>4106</v>
      </c>
      <c r="E87" s="3">
        <v>6954</v>
      </c>
      <c r="F87" s="3">
        <v>4146</v>
      </c>
      <c r="G87" s="3">
        <v>5712</v>
      </c>
      <c r="H87" s="3">
        <v>4255</v>
      </c>
      <c r="I87" s="3">
        <v>16121</v>
      </c>
      <c r="J87" s="3">
        <v>6440</v>
      </c>
      <c r="K87" s="402">
        <v>20870</v>
      </c>
      <c r="L87" s="101">
        <v>17476</v>
      </c>
      <c r="M87" s="326">
        <f>CA87*$BL97</f>
        <v>196380.78655650953</v>
      </c>
      <c r="N87" s="326">
        <f>CB87*$BM97</f>
        <v>367347.5963709777</v>
      </c>
      <c r="O87" s="79">
        <f t="shared" si="252"/>
        <v>649808.38292748726</v>
      </c>
      <c r="Q87" s="717"/>
      <c r="R87" s="214" t="s">
        <v>62</v>
      </c>
      <c r="S87" s="3">
        <v>0</v>
      </c>
      <c r="T87" s="3">
        <v>89584</v>
      </c>
      <c r="U87" s="3">
        <v>143148</v>
      </c>
      <c r="V87" s="3">
        <v>443752</v>
      </c>
      <c r="W87" s="3">
        <v>225424</v>
      </c>
      <c r="X87" s="3">
        <v>97869</v>
      </c>
      <c r="Y87" s="3">
        <v>108787</v>
      </c>
      <c r="Z87" s="3">
        <v>241893</v>
      </c>
      <c r="AA87" s="402">
        <v>324101</v>
      </c>
      <c r="AB87" s="101">
        <v>262312</v>
      </c>
      <c r="AC87" s="326">
        <f>CQ87*$BL97</f>
        <v>564029.4800412911</v>
      </c>
      <c r="AD87" s="326">
        <f>CR87*$BM97</f>
        <v>1055066.9309796216</v>
      </c>
      <c r="AE87" s="79">
        <f t="shared" si="253"/>
        <v>3555966.4110209127</v>
      </c>
      <c r="AG87" s="717"/>
      <c r="AH87" s="214" t="s">
        <v>62</v>
      </c>
      <c r="AI87" s="3">
        <v>0</v>
      </c>
      <c r="AJ87" s="3">
        <v>0</v>
      </c>
      <c r="AK87" s="3">
        <v>0</v>
      </c>
      <c r="AL87" s="3">
        <v>0</v>
      </c>
      <c r="AM87" s="3">
        <v>11211</v>
      </c>
      <c r="AN87" s="3">
        <v>1218672</v>
      </c>
      <c r="AO87" s="3">
        <v>889</v>
      </c>
      <c r="AP87" s="3">
        <v>0</v>
      </c>
      <c r="AQ87" s="402">
        <v>0</v>
      </c>
      <c r="AR87" s="101">
        <v>114872</v>
      </c>
      <c r="AS87" s="326">
        <f>DG87*$BL97</f>
        <v>122362.43186464629</v>
      </c>
      <c r="AT87" s="326">
        <f>DH87*$BM97</f>
        <v>228889.73009918616</v>
      </c>
      <c r="AU87" s="79">
        <f t="shared" si="254"/>
        <v>1696896.1619638323</v>
      </c>
      <c r="AW87" s="717"/>
      <c r="AX87" s="214" t="s">
        <v>62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402">
        <v>0</v>
      </c>
      <c r="BH87" s="101">
        <v>39129</v>
      </c>
      <c r="BI87" s="326">
        <f>DW87*$BL97</f>
        <v>18310.377503954256</v>
      </c>
      <c r="BJ87" s="326">
        <f>DX87*$BM97</f>
        <v>34251.177432713361</v>
      </c>
      <c r="BK87" s="79">
        <f t="shared" si="255"/>
        <v>91690.554936667613</v>
      </c>
      <c r="BO87" s="744"/>
      <c r="BP87" s="3" t="s">
        <v>62</v>
      </c>
      <c r="BQ87" s="503"/>
      <c r="BR87" s="479"/>
      <c r="BS87" s="479"/>
      <c r="BT87" s="479"/>
      <c r="BU87" s="479"/>
      <c r="BV87" s="479"/>
      <c r="BW87" s="479"/>
      <c r="BX87" s="479"/>
      <c r="BY87" s="479"/>
      <c r="BZ87" s="479"/>
      <c r="CA87" s="479">
        <v>1.7435088221661996E-2</v>
      </c>
      <c r="CB87" s="504">
        <v>1.7435088221661996E-2</v>
      </c>
      <c r="CC87" s="505"/>
      <c r="CE87" s="744"/>
      <c r="CF87" s="3" t="s">
        <v>62</v>
      </c>
      <c r="CG87" s="503"/>
      <c r="CH87" s="479"/>
      <c r="CI87" s="479"/>
      <c r="CJ87" s="479"/>
      <c r="CK87" s="479"/>
      <c r="CL87" s="479"/>
      <c r="CM87" s="479"/>
      <c r="CN87" s="479"/>
      <c r="CO87" s="479"/>
      <c r="CP87" s="479"/>
      <c r="CQ87" s="479">
        <v>5.007569180556419E-2</v>
      </c>
      <c r="CR87" s="504">
        <v>5.007569180556419E-2</v>
      </c>
      <c r="CS87" s="505"/>
      <c r="CU87" s="744"/>
      <c r="CV87" s="3" t="s">
        <v>62</v>
      </c>
      <c r="CW87" s="503"/>
      <c r="CX87" s="479"/>
      <c r="CY87" s="479"/>
      <c r="CZ87" s="479"/>
      <c r="DA87" s="479"/>
      <c r="DB87" s="479"/>
      <c r="DC87" s="479"/>
      <c r="DD87" s="479"/>
      <c r="DE87" s="479"/>
      <c r="DF87" s="479"/>
      <c r="DG87" s="479">
        <v>1.0863587176657514E-2</v>
      </c>
      <c r="DH87" s="504">
        <v>1.0863587176657514E-2</v>
      </c>
      <c r="DI87" s="505"/>
      <c r="DK87" s="744"/>
      <c r="DL87" s="3" t="s">
        <v>62</v>
      </c>
      <c r="DM87" s="503"/>
      <c r="DN87" s="479"/>
      <c r="DO87" s="479"/>
      <c r="DP87" s="479"/>
      <c r="DQ87" s="479"/>
      <c r="DR87" s="479"/>
      <c r="DS87" s="479"/>
      <c r="DT87" s="479"/>
      <c r="DU87" s="479"/>
      <c r="DV87" s="479"/>
      <c r="DW87" s="479">
        <v>1.6256327961163039E-3</v>
      </c>
      <c r="DX87" s="504">
        <v>1.6256327961163039E-3</v>
      </c>
      <c r="DY87" s="505"/>
    </row>
    <row r="88" spans="1:129" x14ac:dyDescent="0.35">
      <c r="A88" s="717"/>
      <c r="B88" s="214" t="s">
        <v>61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02">
        <v>0</v>
      </c>
      <c r="L88" s="101">
        <v>0</v>
      </c>
      <c r="M88" s="326">
        <f>CA88*$BL97</f>
        <v>0</v>
      </c>
      <c r="N88" s="326">
        <f>CB88*$BM97</f>
        <v>0</v>
      </c>
      <c r="O88" s="79">
        <f t="shared" si="252"/>
        <v>0</v>
      </c>
      <c r="Q88" s="717"/>
      <c r="R88" s="214" t="s">
        <v>61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402">
        <v>0</v>
      </c>
      <c r="AB88" s="101">
        <v>0</v>
      </c>
      <c r="AC88" s="326">
        <f>CQ88*$BL97</f>
        <v>0</v>
      </c>
      <c r="AD88" s="326">
        <f>CR88*$BM97</f>
        <v>0</v>
      </c>
      <c r="AE88" s="79">
        <f t="shared" si="253"/>
        <v>0</v>
      </c>
      <c r="AG88" s="717"/>
      <c r="AH88" s="214" t="s">
        <v>61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402">
        <v>0</v>
      </c>
      <c r="AR88" s="101">
        <v>0</v>
      </c>
      <c r="AS88" s="326">
        <f>DG88*$BL97</f>
        <v>0</v>
      </c>
      <c r="AT88" s="326">
        <f>DH88*$BM97</f>
        <v>0</v>
      </c>
      <c r="AU88" s="79">
        <f t="shared" si="254"/>
        <v>0</v>
      </c>
      <c r="AW88" s="717"/>
      <c r="AX88" s="214" t="s">
        <v>61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402">
        <v>0</v>
      </c>
      <c r="BH88" s="101">
        <v>0</v>
      </c>
      <c r="BI88" s="326">
        <f>DW88*$BL97</f>
        <v>0</v>
      </c>
      <c r="BJ88" s="326">
        <f>DX88*$BM97</f>
        <v>0</v>
      </c>
      <c r="BK88" s="79">
        <f t="shared" si="255"/>
        <v>0</v>
      </c>
      <c r="BO88" s="744"/>
      <c r="BP88" s="3" t="s">
        <v>61</v>
      </c>
      <c r="BQ88" s="503"/>
      <c r="BR88" s="479"/>
      <c r="BS88" s="479"/>
      <c r="BT88" s="479"/>
      <c r="BU88" s="479"/>
      <c r="BV88" s="479"/>
      <c r="BW88" s="479"/>
      <c r="BX88" s="479"/>
      <c r="BY88" s="479"/>
      <c r="BZ88" s="479"/>
      <c r="CA88" s="479">
        <v>0</v>
      </c>
      <c r="CB88" s="504">
        <v>0</v>
      </c>
      <c r="CC88" s="505"/>
      <c r="CE88" s="744"/>
      <c r="CF88" s="3" t="s">
        <v>61</v>
      </c>
      <c r="CG88" s="503"/>
      <c r="CH88" s="479"/>
      <c r="CI88" s="479"/>
      <c r="CJ88" s="479"/>
      <c r="CK88" s="479"/>
      <c r="CL88" s="479"/>
      <c r="CM88" s="479"/>
      <c r="CN88" s="479"/>
      <c r="CO88" s="479"/>
      <c r="CP88" s="479"/>
      <c r="CQ88" s="479">
        <v>0</v>
      </c>
      <c r="CR88" s="504">
        <v>0</v>
      </c>
      <c r="CS88" s="505"/>
      <c r="CU88" s="744"/>
      <c r="CV88" s="3" t="s">
        <v>61</v>
      </c>
      <c r="CW88" s="503"/>
      <c r="CX88" s="479"/>
      <c r="CY88" s="479"/>
      <c r="CZ88" s="479"/>
      <c r="DA88" s="479"/>
      <c r="DB88" s="479"/>
      <c r="DC88" s="479"/>
      <c r="DD88" s="479"/>
      <c r="DE88" s="479"/>
      <c r="DF88" s="479"/>
      <c r="DG88" s="479">
        <v>0</v>
      </c>
      <c r="DH88" s="504">
        <v>0</v>
      </c>
      <c r="DI88" s="505"/>
      <c r="DK88" s="744"/>
      <c r="DL88" s="3" t="s">
        <v>61</v>
      </c>
      <c r="DM88" s="503"/>
      <c r="DN88" s="479"/>
      <c r="DO88" s="479"/>
      <c r="DP88" s="479"/>
      <c r="DQ88" s="479"/>
      <c r="DR88" s="479"/>
      <c r="DS88" s="479"/>
      <c r="DT88" s="479"/>
      <c r="DU88" s="479"/>
      <c r="DV88" s="479"/>
      <c r="DW88" s="479">
        <v>0</v>
      </c>
      <c r="DX88" s="504">
        <v>0</v>
      </c>
      <c r="DY88" s="505"/>
    </row>
    <row r="89" spans="1:129" x14ac:dyDescent="0.35">
      <c r="A89" s="717"/>
      <c r="B89" s="214" t="s">
        <v>60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402">
        <v>0</v>
      </c>
      <c r="L89" s="101">
        <v>0</v>
      </c>
      <c r="M89" s="326">
        <f>CA89*$BL97</f>
        <v>0</v>
      </c>
      <c r="N89" s="326">
        <f>CB89*$BM97</f>
        <v>0</v>
      </c>
      <c r="O89" s="79">
        <f t="shared" si="252"/>
        <v>0</v>
      </c>
      <c r="Q89" s="717"/>
      <c r="R89" s="214" t="s">
        <v>60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402">
        <v>0</v>
      </c>
      <c r="AB89" s="101">
        <v>0</v>
      </c>
      <c r="AC89" s="326">
        <f>CQ89*$BL97</f>
        <v>0</v>
      </c>
      <c r="AD89" s="326">
        <f>CR89*$BM97</f>
        <v>0</v>
      </c>
      <c r="AE89" s="79">
        <f t="shared" si="253"/>
        <v>0</v>
      </c>
      <c r="AG89" s="717"/>
      <c r="AH89" s="214" t="s">
        <v>60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402">
        <v>0</v>
      </c>
      <c r="AR89" s="101">
        <v>0</v>
      </c>
      <c r="AS89" s="326">
        <f>DG89*$BL97</f>
        <v>0</v>
      </c>
      <c r="AT89" s="326">
        <f>DH89*$BM97</f>
        <v>0</v>
      </c>
      <c r="AU89" s="79">
        <f t="shared" si="254"/>
        <v>0</v>
      </c>
      <c r="AW89" s="717"/>
      <c r="AX89" s="214" t="s">
        <v>60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402">
        <v>0</v>
      </c>
      <c r="BH89" s="101">
        <v>0</v>
      </c>
      <c r="BI89" s="326">
        <f>DW89*$BL97</f>
        <v>0</v>
      </c>
      <c r="BJ89" s="326">
        <f>DX89*$BM97</f>
        <v>0</v>
      </c>
      <c r="BK89" s="79">
        <f t="shared" si="255"/>
        <v>0</v>
      </c>
      <c r="BO89" s="744"/>
      <c r="BP89" s="3" t="s">
        <v>60</v>
      </c>
      <c r="BQ89" s="503"/>
      <c r="BR89" s="479"/>
      <c r="BS89" s="479"/>
      <c r="BT89" s="479"/>
      <c r="BU89" s="479"/>
      <c r="BV89" s="479"/>
      <c r="BW89" s="479"/>
      <c r="BX89" s="479"/>
      <c r="BY89" s="479"/>
      <c r="BZ89" s="479"/>
      <c r="CA89" s="479">
        <v>0</v>
      </c>
      <c r="CB89" s="504">
        <v>0</v>
      </c>
      <c r="CC89" s="505"/>
      <c r="CE89" s="744"/>
      <c r="CF89" s="3" t="s">
        <v>60</v>
      </c>
      <c r="CG89" s="503"/>
      <c r="CH89" s="479"/>
      <c r="CI89" s="479"/>
      <c r="CJ89" s="479"/>
      <c r="CK89" s="479"/>
      <c r="CL89" s="479"/>
      <c r="CM89" s="479"/>
      <c r="CN89" s="479"/>
      <c r="CO89" s="479"/>
      <c r="CP89" s="479"/>
      <c r="CQ89" s="479">
        <v>0</v>
      </c>
      <c r="CR89" s="504">
        <v>0</v>
      </c>
      <c r="CS89" s="505"/>
      <c r="CU89" s="744"/>
      <c r="CV89" s="3" t="s">
        <v>60</v>
      </c>
      <c r="CW89" s="503"/>
      <c r="CX89" s="479"/>
      <c r="CY89" s="479"/>
      <c r="CZ89" s="479"/>
      <c r="DA89" s="479"/>
      <c r="DB89" s="479"/>
      <c r="DC89" s="479"/>
      <c r="DD89" s="479"/>
      <c r="DE89" s="479"/>
      <c r="DF89" s="479"/>
      <c r="DG89" s="479">
        <v>0</v>
      </c>
      <c r="DH89" s="504">
        <v>0</v>
      </c>
      <c r="DI89" s="505"/>
      <c r="DK89" s="744"/>
      <c r="DL89" s="3" t="s">
        <v>60</v>
      </c>
      <c r="DM89" s="503"/>
      <c r="DN89" s="479"/>
      <c r="DO89" s="479"/>
      <c r="DP89" s="479"/>
      <c r="DQ89" s="479"/>
      <c r="DR89" s="479"/>
      <c r="DS89" s="479"/>
      <c r="DT89" s="479"/>
      <c r="DU89" s="479"/>
      <c r="DV89" s="479"/>
      <c r="DW89" s="479">
        <v>0</v>
      </c>
      <c r="DX89" s="504">
        <v>0</v>
      </c>
      <c r="DY89" s="505"/>
    </row>
    <row r="90" spans="1:129" x14ac:dyDescent="0.35">
      <c r="A90" s="717"/>
      <c r="B90" s="214" t="s">
        <v>59</v>
      </c>
      <c r="C90" s="3">
        <v>0</v>
      </c>
      <c r="D90" s="3">
        <v>0</v>
      </c>
      <c r="E90" s="3">
        <v>0</v>
      </c>
      <c r="F90" s="3">
        <v>8896</v>
      </c>
      <c r="G90" s="3">
        <v>27792</v>
      </c>
      <c r="H90" s="3">
        <v>0</v>
      </c>
      <c r="I90" s="3">
        <v>0</v>
      </c>
      <c r="J90" s="3">
        <v>0</v>
      </c>
      <c r="K90" s="402">
        <v>0</v>
      </c>
      <c r="L90" s="101">
        <v>0</v>
      </c>
      <c r="M90" s="326">
        <f>CA90*$BL97</f>
        <v>98190.393278254764</v>
      </c>
      <c r="N90" s="326">
        <f>CB90*$BM97</f>
        <v>183673.79818548885</v>
      </c>
      <c r="O90" s="79">
        <f t="shared" si="252"/>
        <v>318552.19146374363</v>
      </c>
      <c r="Q90" s="717"/>
      <c r="R90" s="214" t="s">
        <v>59</v>
      </c>
      <c r="S90" s="3">
        <v>0</v>
      </c>
      <c r="T90" s="3">
        <v>0</v>
      </c>
      <c r="U90" s="3">
        <v>0</v>
      </c>
      <c r="V90" s="3">
        <v>476047</v>
      </c>
      <c r="W90" s="3">
        <v>36650</v>
      </c>
      <c r="X90" s="3">
        <v>21615</v>
      </c>
      <c r="Y90" s="3">
        <v>222810</v>
      </c>
      <c r="Z90" s="3">
        <v>0</v>
      </c>
      <c r="AA90" s="402">
        <v>254441</v>
      </c>
      <c r="AB90" s="101">
        <v>244231</v>
      </c>
      <c r="AC90" s="326">
        <f>CQ90*$BL97</f>
        <v>282014.74002064555</v>
      </c>
      <c r="AD90" s="326">
        <f>CR90*$BM97</f>
        <v>527533.4654898108</v>
      </c>
      <c r="AE90" s="79">
        <f t="shared" si="253"/>
        <v>2065342.2055104563</v>
      </c>
      <c r="AG90" s="717"/>
      <c r="AH90" s="214" t="s">
        <v>59</v>
      </c>
      <c r="AI90" s="3">
        <v>0</v>
      </c>
      <c r="AJ90" s="3">
        <v>0</v>
      </c>
      <c r="AK90" s="3">
        <v>0</v>
      </c>
      <c r="AL90" s="3">
        <v>0</v>
      </c>
      <c r="AM90" s="3">
        <v>940</v>
      </c>
      <c r="AN90" s="3">
        <v>57540</v>
      </c>
      <c r="AO90" s="3">
        <v>5090</v>
      </c>
      <c r="AP90" s="3">
        <v>0</v>
      </c>
      <c r="AQ90" s="402">
        <v>0</v>
      </c>
      <c r="AR90" s="101">
        <v>0</v>
      </c>
      <c r="AS90" s="326">
        <f>DG90*$BL97</f>
        <v>61181.215932323146</v>
      </c>
      <c r="AT90" s="326">
        <f>DH90*$BM97</f>
        <v>114444.86504959308</v>
      </c>
      <c r="AU90" s="79">
        <f t="shared" si="254"/>
        <v>239196.08098191622</v>
      </c>
      <c r="AW90" s="717"/>
      <c r="AX90" s="214" t="s">
        <v>59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402">
        <v>0</v>
      </c>
      <c r="BH90" s="101">
        <v>0</v>
      </c>
      <c r="BI90" s="326">
        <f>DW90*$BL97</f>
        <v>9155.188751977128</v>
      </c>
      <c r="BJ90" s="326">
        <f>DX90*$BM97</f>
        <v>17125.58871635668</v>
      </c>
      <c r="BK90" s="79">
        <f t="shared" si="255"/>
        <v>26280.777468333807</v>
      </c>
      <c r="BO90" s="744"/>
      <c r="BP90" s="3" t="s">
        <v>59</v>
      </c>
      <c r="BQ90" s="503"/>
      <c r="BR90" s="479"/>
      <c r="BS90" s="479"/>
      <c r="BT90" s="479"/>
      <c r="BU90" s="479"/>
      <c r="BV90" s="479"/>
      <c r="BW90" s="479"/>
      <c r="BX90" s="479"/>
      <c r="BY90" s="479"/>
      <c r="BZ90" s="479"/>
      <c r="CA90" s="479">
        <v>8.7175441108309978E-3</v>
      </c>
      <c r="CB90" s="504">
        <v>8.7175441108309978E-3</v>
      </c>
      <c r="CC90" s="505"/>
      <c r="CE90" s="744"/>
      <c r="CF90" s="3" t="s">
        <v>59</v>
      </c>
      <c r="CG90" s="503"/>
      <c r="CH90" s="479"/>
      <c r="CI90" s="479"/>
      <c r="CJ90" s="479"/>
      <c r="CK90" s="479"/>
      <c r="CL90" s="479"/>
      <c r="CM90" s="479"/>
      <c r="CN90" s="479"/>
      <c r="CO90" s="479"/>
      <c r="CP90" s="479"/>
      <c r="CQ90" s="479">
        <v>2.5037845902782095E-2</v>
      </c>
      <c r="CR90" s="504">
        <v>2.5037845902782095E-2</v>
      </c>
      <c r="CS90" s="505"/>
      <c r="CU90" s="744"/>
      <c r="CV90" s="3" t="s">
        <v>59</v>
      </c>
      <c r="CW90" s="503"/>
      <c r="CX90" s="479"/>
      <c r="CY90" s="479"/>
      <c r="CZ90" s="479"/>
      <c r="DA90" s="479"/>
      <c r="DB90" s="479"/>
      <c r="DC90" s="479"/>
      <c r="DD90" s="479"/>
      <c r="DE90" s="479"/>
      <c r="DF90" s="479"/>
      <c r="DG90" s="479">
        <v>5.4317935883287571E-3</v>
      </c>
      <c r="DH90" s="504">
        <v>5.4317935883287571E-3</v>
      </c>
      <c r="DI90" s="505"/>
      <c r="DK90" s="744"/>
      <c r="DL90" s="3" t="s">
        <v>59</v>
      </c>
      <c r="DM90" s="503"/>
      <c r="DN90" s="479"/>
      <c r="DO90" s="479"/>
      <c r="DP90" s="479"/>
      <c r="DQ90" s="479"/>
      <c r="DR90" s="479"/>
      <c r="DS90" s="479"/>
      <c r="DT90" s="479"/>
      <c r="DU90" s="479"/>
      <c r="DV90" s="479"/>
      <c r="DW90" s="479">
        <v>8.1281639805815193E-4</v>
      </c>
      <c r="DX90" s="504">
        <v>8.1281639805815193E-4</v>
      </c>
      <c r="DY90" s="505"/>
    </row>
    <row r="91" spans="1:129" x14ac:dyDescent="0.35">
      <c r="A91" s="717"/>
      <c r="B91" s="214" t="s">
        <v>58</v>
      </c>
      <c r="C91" s="3">
        <v>0</v>
      </c>
      <c r="D91" s="3">
        <v>506508</v>
      </c>
      <c r="E91" s="3">
        <v>608855</v>
      </c>
      <c r="F91" s="3">
        <v>402498</v>
      </c>
      <c r="G91" s="3">
        <v>952083</v>
      </c>
      <c r="H91" s="3">
        <v>814797</v>
      </c>
      <c r="I91" s="3">
        <v>323427</v>
      </c>
      <c r="J91" s="3">
        <v>753261</v>
      </c>
      <c r="K91" s="402">
        <v>391189</v>
      </c>
      <c r="L91" s="101">
        <v>1004692</v>
      </c>
      <c r="M91" s="326">
        <f>CA91*$BL97</f>
        <v>2044814.9400196555</v>
      </c>
      <c r="N91" s="326">
        <f>CB91*$BM97</f>
        <v>3825006.8472128054</v>
      </c>
      <c r="O91" s="79">
        <f t="shared" si="252"/>
        <v>11627131.787232462</v>
      </c>
      <c r="Q91" s="717"/>
      <c r="R91" s="214" t="s">
        <v>58</v>
      </c>
      <c r="S91" s="3">
        <v>0</v>
      </c>
      <c r="T91" s="3">
        <v>776047</v>
      </c>
      <c r="U91" s="3">
        <v>751954</v>
      </c>
      <c r="V91" s="3">
        <v>669564</v>
      </c>
      <c r="W91" s="3">
        <v>1005562</v>
      </c>
      <c r="X91" s="3">
        <v>1596167</v>
      </c>
      <c r="Y91" s="3">
        <v>1547101</v>
      </c>
      <c r="Z91" s="3">
        <v>1719659</v>
      </c>
      <c r="AA91" s="402">
        <v>3898332</v>
      </c>
      <c r="AB91" s="101">
        <v>5753173</v>
      </c>
      <c r="AC91" s="326">
        <f>CQ91*$BL97</f>
        <v>5872956.9609299432</v>
      </c>
      <c r="AD91" s="326">
        <f>CR91*$BM97</f>
        <v>10985884.41882531</v>
      </c>
      <c r="AE91" s="79">
        <f t="shared" si="253"/>
        <v>34576400.379755259</v>
      </c>
      <c r="AG91" s="717"/>
      <c r="AH91" s="214" t="s">
        <v>58</v>
      </c>
      <c r="AI91" s="3">
        <v>0</v>
      </c>
      <c r="AJ91" s="3">
        <v>310409</v>
      </c>
      <c r="AK91" s="3">
        <v>10013</v>
      </c>
      <c r="AL91" s="3">
        <v>527209</v>
      </c>
      <c r="AM91" s="3">
        <v>604024</v>
      </c>
      <c r="AN91" s="3">
        <v>550322</v>
      </c>
      <c r="AO91" s="3">
        <v>280886</v>
      </c>
      <c r="AP91" s="3">
        <v>551541</v>
      </c>
      <c r="AQ91" s="402">
        <v>354357</v>
      </c>
      <c r="AR91" s="101">
        <v>538800</v>
      </c>
      <c r="AS91" s="326">
        <f>DG91*$BL97</f>
        <v>1274098.8217906295</v>
      </c>
      <c r="AT91" s="326">
        <f>DH91*$BM97</f>
        <v>2383314.3146577757</v>
      </c>
      <c r="AU91" s="79">
        <f t="shared" si="254"/>
        <v>7384974.1364484057</v>
      </c>
      <c r="AW91" s="717"/>
      <c r="AX91" s="214" t="s">
        <v>58</v>
      </c>
      <c r="AY91" s="3">
        <v>0</v>
      </c>
      <c r="AZ91" s="3">
        <v>0</v>
      </c>
      <c r="BA91" s="3">
        <v>2945</v>
      </c>
      <c r="BB91" s="3">
        <v>0</v>
      </c>
      <c r="BC91" s="3">
        <v>105232</v>
      </c>
      <c r="BD91" s="3">
        <v>23804</v>
      </c>
      <c r="BE91" s="3">
        <v>0</v>
      </c>
      <c r="BF91" s="3">
        <v>0</v>
      </c>
      <c r="BG91" s="402">
        <v>348448</v>
      </c>
      <c r="BH91" s="101">
        <v>15093</v>
      </c>
      <c r="BI91" s="326">
        <f>DW91*$BL97</f>
        <v>190656.80575992371</v>
      </c>
      <c r="BJ91" s="326">
        <f>DX91*$BM97</f>
        <v>356640.38501812785</v>
      </c>
      <c r="BK91" s="79">
        <f t="shared" si="255"/>
        <v>1042819.1907780516</v>
      </c>
      <c r="BO91" s="744"/>
      <c r="BP91" s="3" t="s">
        <v>58</v>
      </c>
      <c r="BQ91" s="503"/>
      <c r="BR91" s="479"/>
      <c r="BS91" s="479"/>
      <c r="BT91" s="479"/>
      <c r="BU91" s="479"/>
      <c r="BV91" s="479"/>
      <c r="BW91" s="479"/>
      <c r="BX91" s="479"/>
      <c r="BY91" s="479"/>
      <c r="BZ91" s="479"/>
      <c r="CA91" s="479">
        <v>0.18154285610805554</v>
      </c>
      <c r="CB91" s="504">
        <v>0.18154285610805554</v>
      </c>
      <c r="CC91" s="505"/>
      <c r="CE91" s="744"/>
      <c r="CF91" s="3" t="s">
        <v>58</v>
      </c>
      <c r="CG91" s="503"/>
      <c r="CH91" s="479"/>
      <c r="CI91" s="479"/>
      <c r="CJ91" s="479"/>
      <c r="CK91" s="479"/>
      <c r="CL91" s="479"/>
      <c r="CM91" s="479"/>
      <c r="CN91" s="479"/>
      <c r="CO91" s="479"/>
      <c r="CP91" s="479"/>
      <c r="CQ91" s="479">
        <v>0.52141314092543711</v>
      </c>
      <c r="CR91" s="504">
        <v>0.52141314092543711</v>
      </c>
      <c r="CS91" s="505"/>
      <c r="CU91" s="744"/>
      <c r="CV91" s="3" t="s">
        <v>58</v>
      </c>
      <c r="CW91" s="503"/>
      <c r="CX91" s="479"/>
      <c r="CY91" s="479"/>
      <c r="CZ91" s="479"/>
      <c r="DA91" s="479"/>
      <c r="DB91" s="479"/>
      <c r="DC91" s="479"/>
      <c r="DD91" s="479"/>
      <c r="DE91" s="479"/>
      <c r="DF91" s="479"/>
      <c r="DG91" s="479">
        <v>0.11311710147694637</v>
      </c>
      <c r="DH91" s="504">
        <v>0.11311710147694637</v>
      </c>
      <c r="DI91" s="505"/>
      <c r="DK91" s="744"/>
      <c r="DL91" s="3" t="s">
        <v>58</v>
      </c>
      <c r="DM91" s="503"/>
      <c r="DN91" s="479"/>
      <c r="DO91" s="479"/>
      <c r="DP91" s="479"/>
      <c r="DQ91" s="479"/>
      <c r="DR91" s="479"/>
      <c r="DS91" s="479"/>
      <c r="DT91" s="479"/>
      <c r="DU91" s="479"/>
      <c r="DV91" s="479"/>
      <c r="DW91" s="479">
        <v>1.6926901489561014E-2</v>
      </c>
      <c r="DX91" s="504">
        <v>1.6926901489561014E-2</v>
      </c>
      <c r="DY91" s="505"/>
    </row>
    <row r="92" spans="1:129" x14ac:dyDescent="0.35">
      <c r="A92" s="717"/>
      <c r="B92" s="214" t="s">
        <v>57</v>
      </c>
      <c r="C92" s="3">
        <v>0</v>
      </c>
      <c r="D92" s="3">
        <v>0</v>
      </c>
      <c r="E92" s="3">
        <v>0</v>
      </c>
      <c r="F92" s="3">
        <v>0</v>
      </c>
      <c r="G92" s="3">
        <v>22544</v>
      </c>
      <c r="H92" s="3">
        <v>0</v>
      </c>
      <c r="I92" s="3">
        <v>0</v>
      </c>
      <c r="J92" s="3">
        <v>0</v>
      </c>
      <c r="K92" s="402">
        <v>0</v>
      </c>
      <c r="L92" s="101">
        <v>0</v>
      </c>
      <c r="M92" s="326">
        <f>CA92*$BL97</f>
        <v>0</v>
      </c>
      <c r="N92" s="326">
        <f>CB92*$BM97</f>
        <v>0</v>
      </c>
      <c r="O92" s="79">
        <f t="shared" si="252"/>
        <v>22544</v>
      </c>
      <c r="Q92" s="717"/>
      <c r="R92" s="214" t="s">
        <v>57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402">
        <v>87358</v>
      </c>
      <c r="AB92" s="101">
        <v>132446</v>
      </c>
      <c r="AC92" s="326">
        <f>CQ92*$BL97</f>
        <v>0</v>
      </c>
      <c r="AD92" s="326">
        <f>CR92*$BM97</f>
        <v>0</v>
      </c>
      <c r="AE92" s="79">
        <f t="shared" si="253"/>
        <v>219804</v>
      </c>
      <c r="AG92" s="717"/>
      <c r="AH92" s="214" t="s">
        <v>57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402">
        <v>0</v>
      </c>
      <c r="AR92" s="101">
        <v>0</v>
      </c>
      <c r="AS92" s="326">
        <f>DG92*$BL97</f>
        <v>0</v>
      </c>
      <c r="AT92" s="326">
        <f>DH92*$BM97</f>
        <v>0</v>
      </c>
      <c r="AU92" s="79">
        <f t="shared" si="254"/>
        <v>0</v>
      </c>
      <c r="AW92" s="717"/>
      <c r="AX92" s="214" t="s">
        <v>57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402">
        <v>0</v>
      </c>
      <c r="BH92" s="101">
        <v>0</v>
      </c>
      <c r="BI92" s="326">
        <f>DW92*$BL97</f>
        <v>0</v>
      </c>
      <c r="BJ92" s="326">
        <f>DX92*$BM97</f>
        <v>0</v>
      </c>
      <c r="BK92" s="79">
        <f t="shared" si="255"/>
        <v>0</v>
      </c>
      <c r="BO92" s="744"/>
      <c r="BP92" s="3" t="s">
        <v>57</v>
      </c>
      <c r="BQ92" s="503"/>
      <c r="BR92" s="479"/>
      <c r="BS92" s="479"/>
      <c r="BT92" s="479"/>
      <c r="BU92" s="479"/>
      <c r="BV92" s="479"/>
      <c r="BW92" s="479"/>
      <c r="BX92" s="479"/>
      <c r="BY92" s="479"/>
      <c r="BZ92" s="479"/>
      <c r="CA92" s="479">
        <v>0</v>
      </c>
      <c r="CB92" s="504">
        <v>0</v>
      </c>
      <c r="CC92" s="505"/>
      <c r="CE92" s="744"/>
      <c r="CF92" s="3" t="s">
        <v>57</v>
      </c>
      <c r="CG92" s="503"/>
      <c r="CH92" s="479"/>
      <c r="CI92" s="479"/>
      <c r="CJ92" s="479"/>
      <c r="CK92" s="479"/>
      <c r="CL92" s="479"/>
      <c r="CM92" s="479"/>
      <c r="CN92" s="479"/>
      <c r="CO92" s="479"/>
      <c r="CP92" s="479"/>
      <c r="CQ92" s="479">
        <v>0</v>
      </c>
      <c r="CR92" s="504">
        <v>0</v>
      </c>
      <c r="CS92" s="505"/>
      <c r="CU92" s="744"/>
      <c r="CV92" s="3" t="s">
        <v>57</v>
      </c>
      <c r="CW92" s="503"/>
      <c r="CX92" s="479"/>
      <c r="CY92" s="479"/>
      <c r="CZ92" s="479"/>
      <c r="DA92" s="479"/>
      <c r="DB92" s="479"/>
      <c r="DC92" s="479"/>
      <c r="DD92" s="479"/>
      <c r="DE92" s="479"/>
      <c r="DF92" s="479"/>
      <c r="DG92" s="479">
        <v>0</v>
      </c>
      <c r="DH92" s="504">
        <v>0</v>
      </c>
      <c r="DI92" s="505"/>
      <c r="DK92" s="744"/>
      <c r="DL92" s="3" t="s">
        <v>57</v>
      </c>
      <c r="DM92" s="503"/>
      <c r="DN92" s="479"/>
      <c r="DO92" s="479"/>
      <c r="DP92" s="479"/>
      <c r="DQ92" s="479"/>
      <c r="DR92" s="479"/>
      <c r="DS92" s="479"/>
      <c r="DT92" s="479"/>
      <c r="DU92" s="479"/>
      <c r="DV92" s="479"/>
      <c r="DW92" s="479">
        <v>0</v>
      </c>
      <c r="DX92" s="504">
        <v>0</v>
      </c>
      <c r="DY92" s="505"/>
    </row>
    <row r="93" spans="1:129" x14ac:dyDescent="0.35">
      <c r="A93" s="717"/>
      <c r="B93" s="214" t="s">
        <v>56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02">
        <v>0</v>
      </c>
      <c r="L93" s="101">
        <v>0</v>
      </c>
      <c r="M93" s="326">
        <f>CA93*$BL97</f>
        <v>36821.397479345535</v>
      </c>
      <c r="N93" s="326">
        <f>CB93*$BM97</f>
        <v>68877.674319558311</v>
      </c>
      <c r="O93" s="79">
        <f t="shared" si="252"/>
        <v>105699.07179890384</v>
      </c>
      <c r="Q93" s="717"/>
      <c r="R93" s="214" t="s">
        <v>56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402">
        <v>0</v>
      </c>
      <c r="AB93" s="101">
        <v>0</v>
      </c>
      <c r="AC93" s="326">
        <f>CQ93*$BL97</f>
        <v>105755.52750774207</v>
      </c>
      <c r="AD93" s="326">
        <f>CR93*$BM97</f>
        <v>197825.04955867902</v>
      </c>
      <c r="AE93" s="79">
        <f t="shared" si="253"/>
        <v>303580.5770664211</v>
      </c>
      <c r="AG93" s="717"/>
      <c r="AH93" s="214" t="s">
        <v>56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402">
        <v>0</v>
      </c>
      <c r="AR93" s="101">
        <v>0</v>
      </c>
      <c r="AS93" s="326">
        <f>DG93*$BL97</f>
        <v>22942.955974621178</v>
      </c>
      <c r="AT93" s="326">
        <f>DH93*$BM97</f>
        <v>42916.824393597402</v>
      </c>
      <c r="AU93" s="79">
        <f t="shared" si="254"/>
        <v>65859.780368218577</v>
      </c>
      <c r="AW93" s="717"/>
      <c r="AX93" s="214" t="s">
        <v>56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402">
        <v>0</v>
      </c>
      <c r="BH93" s="101">
        <v>0</v>
      </c>
      <c r="BI93" s="326">
        <f>DW93*$BL97</f>
        <v>3433.1957819914228</v>
      </c>
      <c r="BJ93" s="326">
        <f>DX93*$BM97</f>
        <v>6422.0957686337551</v>
      </c>
      <c r="BK93" s="79">
        <f t="shared" si="255"/>
        <v>9855.2915506251775</v>
      </c>
      <c r="BO93" s="744"/>
      <c r="BP93" s="3" t="s">
        <v>56</v>
      </c>
      <c r="BQ93" s="503"/>
      <c r="BR93" s="479"/>
      <c r="BS93" s="479"/>
      <c r="BT93" s="479"/>
      <c r="BU93" s="479"/>
      <c r="BV93" s="479"/>
      <c r="BW93" s="479"/>
      <c r="BX93" s="479"/>
      <c r="BY93" s="479"/>
      <c r="BZ93" s="479"/>
      <c r="CA93" s="479">
        <v>3.2690790415616242E-3</v>
      </c>
      <c r="CB93" s="504">
        <v>3.2690790415616242E-3</v>
      </c>
      <c r="CC93" s="505"/>
      <c r="CE93" s="744"/>
      <c r="CF93" s="3" t="s">
        <v>56</v>
      </c>
      <c r="CG93" s="503"/>
      <c r="CH93" s="479"/>
      <c r="CI93" s="479"/>
      <c r="CJ93" s="479"/>
      <c r="CK93" s="479"/>
      <c r="CL93" s="479"/>
      <c r="CM93" s="479"/>
      <c r="CN93" s="479"/>
      <c r="CO93" s="479"/>
      <c r="CP93" s="479"/>
      <c r="CQ93" s="479">
        <v>9.3891922135432848E-3</v>
      </c>
      <c r="CR93" s="504">
        <v>9.3891922135432848E-3</v>
      </c>
      <c r="CS93" s="505"/>
      <c r="CU93" s="744"/>
      <c r="CV93" s="3" t="s">
        <v>56</v>
      </c>
      <c r="CW93" s="503"/>
      <c r="CX93" s="479"/>
      <c r="CY93" s="479"/>
      <c r="CZ93" s="479"/>
      <c r="DA93" s="479"/>
      <c r="DB93" s="479"/>
      <c r="DC93" s="479"/>
      <c r="DD93" s="479"/>
      <c r="DE93" s="479"/>
      <c r="DF93" s="479"/>
      <c r="DG93" s="479">
        <v>2.0369225956232838E-3</v>
      </c>
      <c r="DH93" s="504">
        <v>2.0369225956232838E-3</v>
      </c>
      <c r="DI93" s="505"/>
      <c r="DK93" s="744"/>
      <c r="DL93" s="3" t="s">
        <v>56</v>
      </c>
      <c r="DM93" s="503"/>
      <c r="DN93" s="479"/>
      <c r="DO93" s="479"/>
      <c r="DP93" s="479"/>
      <c r="DQ93" s="479"/>
      <c r="DR93" s="479"/>
      <c r="DS93" s="479"/>
      <c r="DT93" s="479"/>
      <c r="DU93" s="479"/>
      <c r="DV93" s="479"/>
      <c r="DW93" s="479">
        <v>3.0480614927180696E-4</v>
      </c>
      <c r="DX93" s="504">
        <v>3.0480614927180696E-4</v>
      </c>
      <c r="DY93" s="505"/>
    </row>
    <row r="94" spans="1:129" x14ac:dyDescent="0.35">
      <c r="A94" s="717"/>
      <c r="B94" s="214" t="s">
        <v>55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402">
        <v>0</v>
      </c>
      <c r="L94" s="101">
        <v>0</v>
      </c>
      <c r="M94" s="326">
        <f>CA94*$BL97</f>
        <v>0</v>
      </c>
      <c r="N94" s="326">
        <f>CB94*$BM97</f>
        <v>0</v>
      </c>
      <c r="O94" s="79">
        <f t="shared" si="252"/>
        <v>0</v>
      </c>
      <c r="Q94" s="717"/>
      <c r="R94" s="214" t="s">
        <v>55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402">
        <v>0</v>
      </c>
      <c r="AB94" s="101">
        <v>0</v>
      </c>
      <c r="AC94" s="326">
        <f>CQ94*$BL97</f>
        <v>0</v>
      </c>
      <c r="AD94" s="326">
        <f>CR94*$BM97</f>
        <v>0</v>
      </c>
      <c r="AE94" s="79">
        <f t="shared" si="253"/>
        <v>0</v>
      </c>
      <c r="AG94" s="717"/>
      <c r="AH94" s="214" t="s">
        <v>55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402">
        <v>0</v>
      </c>
      <c r="AR94" s="101">
        <v>0</v>
      </c>
      <c r="AS94" s="326">
        <f>DG94*$BL97</f>
        <v>0</v>
      </c>
      <c r="AT94" s="326">
        <f>DH94*$BM97</f>
        <v>0</v>
      </c>
      <c r="AU94" s="79">
        <f t="shared" si="254"/>
        <v>0</v>
      </c>
      <c r="AW94" s="717"/>
      <c r="AX94" s="214" t="s">
        <v>55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402">
        <v>0</v>
      </c>
      <c r="BH94" s="101">
        <v>0</v>
      </c>
      <c r="BI94" s="326">
        <f>DW94*$BL97</f>
        <v>0</v>
      </c>
      <c r="BJ94" s="326">
        <f>DX94*$BM97</f>
        <v>0</v>
      </c>
      <c r="BK94" s="79">
        <f t="shared" si="255"/>
        <v>0</v>
      </c>
      <c r="BO94" s="744"/>
      <c r="BP94" s="3" t="s">
        <v>55</v>
      </c>
      <c r="BQ94" s="503"/>
      <c r="BR94" s="479"/>
      <c r="BS94" s="479"/>
      <c r="BT94" s="479"/>
      <c r="BU94" s="479"/>
      <c r="BV94" s="479"/>
      <c r="BW94" s="479"/>
      <c r="BX94" s="479"/>
      <c r="BY94" s="479"/>
      <c r="BZ94" s="479"/>
      <c r="CA94" s="479">
        <v>0</v>
      </c>
      <c r="CB94" s="504">
        <v>0</v>
      </c>
      <c r="CC94" s="505"/>
      <c r="CE94" s="744"/>
      <c r="CF94" s="3" t="s">
        <v>55</v>
      </c>
      <c r="CG94" s="503"/>
      <c r="CH94" s="479"/>
      <c r="CI94" s="479"/>
      <c r="CJ94" s="479"/>
      <c r="CK94" s="479"/>
      <c r="CL94" s="479"/>
      <c r="CM94" s="479"/>
      <c r="CN94" s="479"/>
      <c r="CO94" s="479"/>
      <c r="CP94" s="479"/>
      <c r="CQ94" s="479">
        <v>0</v>
      </c>
      <c r="CR94" s="504">
        <v>0</v>
      </c>
      <c r="CS94" s="505"/>
      <c r="CU94" s="744"/>
      <c r="CV94" s="3" t="s">
        <v>55</v>
      </c>
      <c r="CW94" s="503"/>
      <c r="CX94" s="479"/>
      <c r="CY94" s="479"/>
      <c r="CZ94" s="479"/>
      <c r="DA94" s="479"/>
      <c r="DB94" s="479"/>
      <c r="DC94" s="479"/>
      <c r="DD94" s="479"/>
      <c r="DE94" s="479"/>
      <c r="DF94" s="479"/>
      <c r="DG94" s="479">
        <v>0</v>
      </c>
      <c r="DH94" s="504">
        <v>0</v>
      </c>
      <c r="DI94" s="505"/>
      <c r="DK94" s="744"/>
      <c r="DL94" s="3" t="s">
        <v>55</v>
      </c>
      <c r="DM94" s="503"/>
      <c r="DN94" s="479"/>
      <c r="DO94" s="479"/>
      <c r="DP94" s="479"/>
      <c r="DQ94" s="479"/>
      <c r="DR94" s="479"/>
      <c r="DS94" s="479"/>
      <c r="DT94" s="479"/>
      <c r="DU94" s="479"/>
      <c r="DV94" s="479"/>
      <c r="DW94" s="479">
        <v>0</v>
      </c>
      <c r="DX94" s="504">
        <v>0</v>
      </c>
      <c r="DY94" s="505"/>
    </row>
    <row r="95" spans="1:129" x14ac:dyDescent="0.35">
      <c r="A95" s="717"/>
      <c r="B95" s="214" t="s">
        <v>54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402">
        <v>0</v>
      </c>
      <c r="L95" s="101">
        <v>0</v>
      </c>
      <c r="M95" s="326">
        <f>CA95*$BL97</f>
        <v>24547.598319563691</v>
      </c>
      <c r="N95" s="326">
        <f>CB95*$BM97</f>
        <v>45918.449546372212</v>
      </c>
      <c r="O95" s="79">
        <f t="shared" si="252"/>
        <v>70466.047865935907</v>
      </c>
      <c r="Q95" s="717"/>
      <c r="R95" s="214" t="s">
        <v>54</v>
      </c>
      <c r="S95" s="3">
        <v>0</v>
      </c>
      <c r="T95" s="3">
        <v>0</v>
      </c>
      <c r="U95" s="3">
        <v>0</v>
      </c>
      <c r="V95" s="3">
        <v>0</v>
      </c>
      <c r="W95" s="3">
        <v>1220</v>
      </c>
      <c r="X95" s="3">
        <v>0</v>
      </c>
      <c r="Y95" s="3">
        <v>0</v>
      </c>
      <c r="Z95" s="3">
        <v>0</v>
      </c>
      <c r="AA95" s="402">
        <v>2878</v>
      </c>
      <c r="AB95" s="101">
        <v>2878</v>
      </c>
      <c r="AC95" s="326">
        <f>CQ95*$BL97</f>
        <v>70503.685005161387</v>
      </c>
      <c r="AD95" s="326">
        <f>CR95*$BM97</f>
        <v>131883.3663724527</v>
      </c>
      <c r="AE95" s="79">
        <f t="shared" si="253"/>
        <v>209363.05137761409</v>
      </c>
      <c r="AG95" s="717"/>
      <c r="AH95" s="214" t="s">
        <v>54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402">
        <v>0</v>
      </c>
      <c r="AR95" s="101">
        <v>0</v>
      </c>
      <c r="AS95" s="326">
        <f>DG95*$BL97</f>
        <v>15295.303983080787</v>
      </c>
      <c r="AT95" s="326">
        <f>DH95*$BM97</f>
        <v>28611.216262398269</v>
      </c>
      <c r="AU95" s="79">
        <f t="shared" si="254"/>
        <v>43906.520245479056</v>
      </c>
      <c r="AW95" s="717"/>
      <c r="AX95" s="214" t="s">
        <v>54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402">
        <v>0</v>
      </c>
      <c r="BH95" s="101">
        <v>0</v>
      </c>
      <c r="BI95" s="326">
        <f>DW95*$BL97</f>
        <v>2288.797187994282</v>
      </c>
      <c r="BJ95" s="326">
        <f>DX95*$BM97</f>
        <v>4281.3971790891701</v>
      </c>
      <c r="BK95" s="79">
        <f t="shared" si="255"/>
        <v>6570.1943670834517</v>
      </c>
      <c r="BO95" s="744"/>
      <c r="BP95" s="3" t="s">
        <v>54</v>
      </c>
      <c r="BQ95" s="503"/>
      <c r="BR95" s="479"/>
      <c r="BS95" s="479"/>
      <c r="BT95" s="479"/>
      <c r="BU95" s="479"/>
      <c r="BV95" s="479"/>
      <c r="BW95" s="479"/>
      <c r="BX95" s="479"/>
      <c r="BY95" s="479"/>
      <c r="BZ95" s="479"/>
      <c r="CA95" s="479">
        <v>2.1793860277077495E-3</v>
      </c>
      <c r="CB95" s="504">
        <v>2.1793860277077495E-3</v>
      </c>
      <c r="CC95" s="505"/>
      <c r="CE95" s="744"/>
      <c r="CF95" s="3" t="s">
        <v>54</v>
      </c>
      <c r="CG95" s="503"/>
      <c r="CH95" s="479"/>
      <c r="CI95" s="479"/>
      <c r="CJ95" s="479"/>
      <c r="CK95" s="479"/>
      <c r="CL95" s="479"/>
      <c r="CM95" s="479"/>
      <c r="CN95" s="479"/>
      <c r="CO95" s="479"/>
      <c r="CP95" s="479"/>
      <c r="CQ95" s="479">
        <v>6.2594614756955238E-3</v>
      </c>
      <c r="CR95" s="504">
        <v>6.2594614756955238E-3</v>
      </c>
      <c r="CS95" s="505"/>
      <c r="CU95" s="744"/>
      <c r="CV95" s="3" t="s">
        <v>54</v>
      </c>
      <c r="CW95" s="503"/>
      <c r="CX95" s="479"/>
      <c r="CY95" s="479"/>
      <c r="CZ95" s="479"/>
      <c r="DA95" s="479"/>
      <c r="DB95" s="479"/>
      <c r="DC95" s="479"/>
      <c r="DD95" s="479"/>
      <c r="DE95" s="479"/>
      <c r="DF95" s="479"/>
      <c r="DG95" s="479">
        <v>1.3579483970821893E-3</v>
      </c>
      <c r="DH95" s="504">
        <v>1.3579483970821893E-3</v>
      </c>
      <c r="DI95" s="505"/>
      <c r="DK95" s="744"/>
      <c r="DL95" s="3" t="s">
        <v>54</v>
      </c>
      <c r="DM95" s="503"/>
      <c r="DN95" s="479"/>
      <c r="DO95" s="479"/>
      <c r="DP95" s="479"/>
      <c r="DQ95" s="479"/>
      <c r="DR95" s="479"/>
      <c r="DS95" s="479"/>
      <c r="DT95" s="479"/>
      <c r="DU95" s="479"/>
      <c r="DV95" s="479"/>
      <c r="DW95" s="479">
        <v>2.0320409951453798E-4</v>
      </c>
      <c r="DX95" s="504">
        <v>2.0320409951453798E-4</v>
      </c>
      <c r="DY95" s="505"/>
    </row>
    <row r="96" spans="1:129" ht="15" thickBot="1" x14ac:dyDescent="0.4">
      <c r="A96" s="718"/>
      <c r="B96" s="214" t="s">
        <v>53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21156</v>
      </c>
      <c r="J96" s="3">
        <v>0</v>
      </c>
      <c r="K96" s="402">
        <v>0</v>
      </c>
      <c r="L96" s="101">
        <v>0</v>
      </c>
      <c r="M96" s="326">
        <f>CA96*$BL97</f>
        <v>2454.759831956369</v>
      </c>
      <c r="N96" s="326">
        <f>CB96*$BM97</f>
        <v>4591.8449546372212</v>
      </c>
      <c r="O96" s="79">
        <f t="shared" si="252"/>
        <v>28202.604786593591</v>
      </c>
      <c r="Q96" s="718"/>
      <c r="R96" s="214" t="s">
        <v>53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402">
        <v>0</v>
      </c>
      <c r="AB96" s="101">
        <v>0</v>
      </c>
      <c r="AC96" s="326">
        <f>CQ96*$BL97</f>
        <v>7050.3685005161378</v>
      </c>
      <c r="AD96" s="326">
        <f>CR96*$BM97</f>
        <v>13188.336637245269</v>
      </c>
      <c r="AE96" s="79">
        <f t="shared" si="253"/>
        <v>20238.705137761408</v>
      </c>
      <c r="AG96" s="718"/>
      <c r="AH96" s="214" t="s">
        <v>53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402">
        <v>0</v>
      </c>
      <c r="AR96" s="101">
        <v>0</v>
      </c>
      <c r="AS96" s="326">
        <f>DG96*$BL97</f>
        <v>1529.5303983080789</v>
      </c>
      <c r="AT96" s="326">
        <f>DH96*$BM97</f>
        <v>2861.1216262398275</v>
      </c>
      <c r="AU96" s="79">
        <f t="shared" si="254"/>
        <v>4390.652024547906</v>
      </c>
      <c r="AW96" s="718"/>
      <c r="AX96" s="214" t="s">
        <v>53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402">
        <v>0</v>
      </c>
      <c r="BH96" s="101">
        <v>0</v>
      </c>
      <c r="BI96" s="326">
        <f>DW96*$BL97</f>
        <v>228.87971879942822</v>
      </c>
      <c r="BJ96" s="326">
        <f>DX96*$BM97</f>
        <v>428.13971790891708</v>
      </c>
      <c r="BK96" s="79">
        <f t="shared" si="255"/>
        <v>657.01943670834532</v>
      </c>
      <c r="BO96" s="745"/>
      <c r="BP96" s="3" t="s">
        <v>53</v>
      </c>
      <c r="BQ96" s="506"/>
      <c r="BR96" s="483"/>
      <c r="BS96" s="483"/>
      <c r="BT96" s="483"/>
      <c r="BU96" s="483"/>
      <c r="BV96" s="483"/>
      <c r="BW96" s="483"/>
      <c r="BX96" s="483"/>
      <c r="BY96" s="483"/>
      <c r="BZ96" s="483"/>
      <c r="CA96" s="483">
        <v>2.1793860277077496E-4</v>
      </c>
      <c r="CB96" s="507">
        <v>2.1793860277077496E-4</v>
      </c>
      <c r="CC96" s="505"/>
      <c r="CE96" s="745"/>
      <c r="CF96" s="3" t="s">
        <v>53</v>
      </c>
      <c r="CG96" s="506"/>
      <c r="CH96" s="483"/>
      <c r="CI96" s="483"/>
      <c r="CJ96" s="483"/>
      <c r="CK96" s="483"/>
      <c r="CL96" s="483"/>
      <c r="CM96" s="483"/>
      <c r="CN96" s="483"/>
      <c r="CO96" s="483"/>
      <c r="CP96" s="483"/>
      <c r="CQ96" s="483">
        <v>6.2594614756955234E-4</v>
      </c>
      <c r="CR96" s="507">
        <v>6.2594614756955234E-4</v>
      </c>
      <c r="CS96" s="505"/>
      <c r="CU96" s="745"/>
      <c r="CV96" s="3" t="s">
        <v>53</v>
      </c>
      <c r="CW96" s="506"/>
      <c r="CX96" s="483"/>
      <c r="CY96" s="483"/>
      <c r="CZ96" s="483"/>
      <c r="DA96" s="483"/>
      <c r="DB96" s="483"/>
      <c r="DC96" s="483"/>
      <c r="DD96" s="483"/>
      <c r="DE96" s="483"/>
      <c r="DF96" s="483"/>
      <c r="DG96" s="483">
        <v>1.3579483970821895E-4</v>
      </c>
      <c r="DH96" s="507">
        <v>1.3579483970821895E-4</v>
      </c>
      <c r="DI96" s="505"/>
      <c r="DK96" s="745"/>
      <c r="DL96" s="3" t="s">
        <v>53</v>
      </c>
      <c r="DM96" s="506"/>
      <c r="DN96" s="483"/>
      <c r="DO96" s="483"/>
      <c r="DP96" s="483"/>
      <c r="DQ96" s="483"/>
      <c r="DR96" s="483"/>
      <c r="DS96" s="483"/>
      <c r="DT96" s="483"/>
      <c r="DU96" s="483"/>
      <c r="DV96" s="483"/>
      <c r="DW96" s="483">
        <v>2.0320409951453801E-5</v>
      </c>
      <c r="DX96" s="507">
        <v>2.0320409951453801E-5</v>
      </c>
      <c r="DY96" s="505"/>
    </row>
    <row r="97" spans="1:129" ht="21.5" thickBot="1" x14ac:dyDescent="0.4">
      <c r="B97" s="215" t="s">
        <v>43</v>
      </c>
      <c r="C97" s="207">
        <f>SUM(C84:C96)</f>
        <v>0</v>
      </c>
      <c r="D97" s="207">
        <f t="shared" ref="D97" si="256">SUM(D84:D96)</f>
        <v>510614</v>
      </c>
      <c r="E97" s="207">
        <f t="shared" ref="E97" si="257">SUM(E84:E96)</f>
        <v>615809</v>
      </c>
      <c r="F97" s="207">
        <f t="shared" ref="F97" si="258">SUM(F84:F96)</f>
        <v>415540</v>
      </c>
      <c r="G97" s="207">
        <f t="shared" ref="G97" si="259">SUM(G84:G96)</f>
        <v>1008131</v>
      </c>
      <c r="H97" s="207">
        <f t="shared" ref="H97" si="260">SUM(H84:H96)</f>
        <v>819052</v>
      </c>
      <c r="I97" s="207">
        <f t="shared" ref="I97" si="261">SUM(I84:I96)</f>
        <v>360704</v>
      </c>
      <c r="J97" s="207">
        <f t="shared" ref="J97" si="262">SUM(J84:J96)</f>
        <v>759701</v>
      </c>
      <c r="K97" s="403">
        <f t="shared" ref="K97" si="263">SUM(K84:K96)</f>
        <v>412059</v>
      </c>
      <c r="L97" s="542">
        <f t="shared" ref="L97" si="264">SUM(L84:L96)</f>
        <v>1022168</v>
      </c>
      <c r="M97" s="417">
        <f t="shared" ref="M97" si="265">SUM(M84:M96)</f>
        <v>2454759.8319563693</v>
      </c>
      <c r="N97" s="417">
        <f t="shared" ref="N97" si="266">SUM(N84:N96)</f>
        <v>4591844.9546372211</v>
      </c>
      <c r="O97" s="82">
        <f t="shared" si="252"/>
        <v>12970382.78659359</v>
      </c>
      <c r="Q97" s="83"/>
      <c r="R97" s="215" t="s">
        <v>43</v>
      </c>
      <c r="S97" s="207">
        <f>SUM(S84:S96)</f>
        <v>0</v>
      </c>
      <c r="T97" s="207">
        <f t="shared" ref="T97" si="267">SUM(T84:T96)</f>
        <v>872590</v>
      </c>
      <c r="U97" s="207">
        <f t="shared" ref="U97" si="268">SUM(U84:U96)</f>
        <v>895102</v>
      </c>
      <c r="V97" s="207">
        <f t="shared" ref="V97" si="269">SUM(V84:V96)</f>
        <v>1593801</v>
      </c>
      <c r="W97" s="207">
        <f t="shared" ref="W97" si="270">SUM(W84:W96)</f>
        <v>1268856</v>
      </c>
      <c r="X97" s="207">
        <f t="shared" ref="X97" si="271">SUM(X84:X96)</f>
        <v>1715651</v>
      </c>
      <c r="Y97" s="207">
        <f t="shared" ref="Y97" si="272">SUM(Y84:Y96)</f>
        <v>1878698</v>
      </c>
      <c r="Z97" s="207">
        <f t="shared" ref="Z97" si="273">SUM(Z84:Z96)</f>
        <v>1961552</v>
      </c>
      <c r="AA97" s="403">
        <f t="shared" ref="AA97" si="274">SUM(AA84:AA96)</f>
        <v>4574966</v>
      </c>
      <c r="AB97" s="542">
        <f t="shared" ref="AB97" si="275">SUM(AB84:AB96)</f>
        <v>6449869</v>
      </c>
      <c r="AC97" s="417">
        <f t="shared" ref="AC97" si="276">SUM(AC84:AC96)</f>
        <v>7050368.5005161371</v>
      </c>
      <c r="AD97" s="417">
        <f t="shared" ref="AD97" si="277">SUM(AD84:AD96)</f>
        <v>13188336.637245269</v>
      </c>
      <c r="AE97" s="82">
        <f t="shared" si="253"/>
        <v>41449790.137761407</v>
      </c>
      <c r="AG97" s="83"/>
      <c r="AH97" s="215" t="s">
        <v>43</v>
      </c>
      <c r="AI97" s="207">
        <f>SUM(AI84:AI96)</f>
        <v>0</v>
      </c>
      <c r="AJ97" s="207">
        <f t="shared" ref="AJ97" si="278">SUM(AJ84:AJ96)</f>
        <v>310409</v>
      </c>
      <c r="AK97" s="207">
        <f t="shared" ref="AK97" si="279">SUM(AK84:AK96)</f>
        <v>10013</v>
      </c>
      <c r="AL97" s="207">
        <f t="shared" ref="AL97" si="280">SUM(AL84:AL96)</f>
        <v>527209</v>
      </c>
      <c r="AM97" s="207">
        <f t="shared" ref="AM97" si="281">SUM(AM84:AM96)</f>
        <v>616175</v>
      </c>
      <c r="AN97" s="207">
        <f t="shared" ref="AN97" si="282">SUM(AN84:AN96)</f>
        <v>1868504</v>
      </c>
      <c r="AO97" s="207">
        <f t="shared" ref="AO97" si="283">SUM(AO84:AO96)</f>
        <v>286865</v>
      </c>
      <c r="AP97" s="207">
        <f t="shared" ref="AP97" si="284">SUM(AP84:AP96)</f>
        <v>551541</v>
      </c>
      <c r="AQ97" s="403">
        <f t="shared" ref="AQ97" si="285">SUM(AQ84:AQ96)</f>
        <v>354357</v>
      </c>
      <c r="AR97" s="542">
        <f t="shared" ref="AR97" si="286">SUM(AR84:AR96)</f>
        <v>653672</v>
      </c>
      <c r="AS97" s="417">
        <f t="shared" ref="AS97" si="287">SUM(AS84:AS96)</f>
        <v>1529530.3983080788</v>
      </c>
      <c r="AT97" s="417">
        <f t="shared" ref="AT97" si="288">SUM(AT84:AT96)</f>
        <v>2861121.6262398269</v>
      </c>
      <c r="AU97" s="82">
        <f t="shared" si="254"/>
        <v>9569397.0245479047</v>
      </c>
      <c r="AW97" s="83"/>
      <c r="AX97" s="215" t="s">
        <v>43</v>
      </c>
      <c r="AY97" s="207">
        <f>SUM(AY84:AY96)</f>
        <v>0</v>
      </c>
      <c r="AZ97" s="207">
        <f t="shared" ref="AZ97" si="289">SUM(AZ84:AZ96)</f>
        <v>0</v>
      </c>
      <c r="BA97" s="207">
        <f t="shared" ref="BA97" si="290">SUM(BA84:BA96)</f>
        <v>2945</v>
      </c>
      <c r="BB97" s="207">
        <f t="shared" ref="BB97" si="291">SUM(BB84:BB96)</f>
        <v>0</v>
      </c>
      <c r="BC97" s="207">
        <f t="shared" ref="BC97" si="292">SUM(BC84:BC96)</f>
        <v>105232</v>
      </c>
      <c r="BD97" s="207">
        <f t="shared" ref="BD97" si="293">SUM(BD84:BD96)</f>
        <v>23804</v>
      </c>
      <c r="BE97" s="207">
        <f t="shared" ref="BE97" si="294">SUM(BE84:BE96)</f>
        <v>0</v>
      </c>
      <c r="BF97" s="207">
        <f t="shared" ref="BF97" si="295">SUM(BF84:BF96)</f>
        <v>0</v>
      </c>
      <c r="BG97" s="403">
        <f t="shared" ref="BG97" si="296">SUM(BG84:BG96)</f>
        <v>348448</v>
      </c>
      <c r="BH97" s="542">
        <f t="shared" ref="BH97" si="297">SUM(BH84:BH96)</f>
        <v>54222</v>
      </c>
      <c r="BI97" s="417">
        <f t="shared" ref="BI97" si="298">SUM(BI84:BI96)</f>
        <v>228879.71879942823</v>
      </c>
      <c r="BJ97" s="417">
        <f t="shared" ref="BJ97" si="299">SUM(BJ84:BJ96)</f>
        <v>428139.71790891705</v>
      </c>
      <c r="BK97" s="82">
        <f t="shared" si="255"/>
        <v>1191670.4367083453</v>
      </c>
      <c r="BL97" s="2">
        <f>'FORECAST OVERVIEW'!M23</f>
        <v>11263538.449580014</v>
      </c>
      <c r="BM97" s="2">
        <f>'FORECAST OVERVIEW'!N23</f>
        <v>21069442.936031234</v>
      </c>
      <c r="BO97" s="84"/>
      <c r="BP97" s="72" t="s">
        <v>43</v>
      </c>
      <c r="BQ97" s="509">
        <v>0</v>
      </c>
      <c r="BR97" s="487">
        <v>0</v>
      </c>
      <c r="BS97" s="487">
        <v>0</v>
      </c>
      <c r="BT97" s="487">
        <v>0</v>
      </c>
      <c r="BU97" s="487">
        <v>0</v>
      </c>
      <c r="BV97" s="487">
        <v>0</v>
      </c>
      <c r="BW97" s="487">
        <v>0</v>
      </c>
      <c r="BX97" s="487">
        <v>0</v>
      </c>
      <c r="BY97" s="487">
        <v>0</v>
      </c>
      <c r="BZ97" s="487">
        <v>0</v>
      </c>
      <c r="CA97" s="487">
        <v>0.21793860277077495</v>
      </c>
      <c r="CB97" s="487">
        <v>0.21793860277077495</v>
      </c>
      <c r="CC97" s="512"/>
      <c r="CE97" s="83"/>
      <c r="CF97" s="72" t="s">
        <v>43</v>
      </c>
      <c r="CG97" s="509">
        <v>0</v>
      </c>
      <c r="CH97" s="487">
        <v>0</v>
      </c>
      <c r="CI97" s="487">
        <v>0</v>
      </c>
      <c r="CJ97" s="487">
        <v>0</v>
      </c>
      <c r="CK97" s="487">
        <v>0</v>
      </c>
      <c r="CL97" s="487">
        <v>0</v>
      </c>
      <c r="CM97" s="487">
        <v>0</v>
      </c>
      <c r="CN97" s="487">
        <v>0</v>
      </c>
      <c r="CO97" s="487">
        <v>0</v>
      </c>
      <c r="CP97" s="487">
        <v>0</v>
      </c>
      <c r="CQ97" s="487">
        <v>0.62594614756955236</v>
      </c>
      <c r="CR97" s="487">
        <v>0.62594614756955236</v>
      </c>
      <c r="CS97" s="512"/>
      <c r="CU97" s="83"/>
      <c r="CV97" s="72" t="s">
        <v>43</v>
      </c>
      <c r="CW97" s="509">
        <v>0</v>
      </c>
      <c r="CX97" s="487">
        <v>0</v>
      </c>
      <c r="CY97" s="487">
        <v>0</v>
      </c>
      <c r="CZ97" s="487">
        <v>0</v>
      </c>
      <c r="DA97" s="487">
        <v>0</v>
      </c>
      <c r="DB97" s="487">
        <v>0</v>
      </c>
      <c r="DC97" s="487">
        <v>0</v>
      </c>
      <c r="DD97" s="487">
        <v>0</v>
      </c>
      <c r="DE97" s="487">
        <v>0</v>
      </c>
      <c r="DF97" s="487">
        <v>0</v>
      </c>
      <c r="DG97" s="487">
        <v>0.13579483970821893</v>
      </c>
      <c r="DH97" s="487">
        <v>0.13579483970821893</v>
      </c>
      <c r="DI97" s="512"/>
      <c r="DK97" s="83"/>
      <c r="DL97" s="72" t="s">
        <v>43</v>
      </c>
      <c r="DM97" s="509">
        <v>0</v>
      </c>
      <c r="DN97" s="487">
        <v>0</v>
      </c>
      <c r="DO97" s="487">
        <v>0</v>
      </c>
      <c r="DP97" s="487">
        <v>0</v>
      </c>
      <c r="DQ97" s="487">
        <v>0</v>
      </c>
      <c r="DR97" s="487">
        <v>0</v>
      </c>
      <c r="DS97" s="487">
        <v>0</v>
      </c>
      <c r="DT97" s="487">
        <v>0</v>
      </c>
      <c r="DU97" s="487">
        <v>0</v>
      </c>
      <c r="DV97" s="487">
        <v>0</v>
      </c>
      <c r="DW97" s="487">
        <v>2.0320409951453799E-2</v>
      </c>
      <c r="DX97" s="487">
        <v>2.0320409951453799E-2</v>
      </c>
      <c r="DY97" s="512"/>
    </row>
    <row r="98" spans="1:129" ht="21.5" thickBot="1" x14ac:dyDescent="0.55000000000000004">
      <c r="A98" s="85"/>
      <c r="M98" s="418"/>
      <c r="N98" s="418"/>
      <c r="Q98" s="85"/>
      <c r="AC98" s="418"/>
      <c r="AD98" s="418"/>
      <c r="AG98" s="85"/>
      <c r="AS98" s="418"/>
      <c r="AT98" s="418"/>
      <c r="AW98" s="85"/>
      <c r="BI98" s="418"/>
      <c r="BJ98" s="418"/>
      <c r="BL98" s="520">
        <f>SUM(AY84:BJ96)</f>
        <v>1191670.4367083448</v>
      </c>
      <c r="BO98" s="84"/>
      <c r="CE98" s="85"/>
      <c r="CU98" s="85"/>
      <c r="DK98" s="85"/>
    </row>
    <row r="99" spans="1:129" ht="21.5" thickBot="1" x14ac:dyDescent="0.55000000000000004">
      <c r="A99" s="85"/>
      <c r="B99" s="202" t="s">
        <v>36</v>
      </c>
      <c r="C99" s="203">
        <f t="shared" ref="C99:N99" si="300">C$3</f>
        <v>44562</v>
      </c>
      <c r="D99" s="203">
        <f t="shared" si="300"/>
        <v>44593</v>
      </c>
      <c r="E99" s="203">
        <f t="shared" si="300"/>
        <v>44621</v>
      </c>
      <c r="F99" s="203">
        <f t="shared" si="300"/>
        <v>44652</v>
      </c>
      <c r="G99" s="203">
        <f t="shared" si="300"/>
        <v>44682</v>
      </c>
      <c r="H99" s="203">
        <f t="shared" si="300"/>
        <v>44713</v>
      </c>
      <c r="I99" s="203">
        <f t="shared" si="300"/>
        <v>44743</v>
      </c>
      <c r="J99" s="203">
        <f t="shared" si="300"/>
        <v>44774</v>
      </c>
      <c r="K99" s="401">
        <f t="shared" si="300"/>
        <v>44805</v>
      </c>
      <c r="L99" s="536">
        <f t="shared" si="300"/>
        <v>44835</v>
      </c>
      <c r="M99" s="413">
        <f t="shared" si="300"/>
        <v>44866</v>
      </c>
      <c r="N99" s="413">
        <f t="shared" si="300"/>
        <v>44896</v>
      </c>
      <c r="O99" s="204" t="s">
        <v>34</v>
      </c>
      <c r="Q99" s="85"/>
      <c r="R99" s="202" t="s">
        <v>36</v>
      </c>
      <c r="S99" s="203">
        <f t="shared" ref="S99:AD99" si="301">S$3</f>
        <v>44562</v>
      </c>
      <c r="T99" s="203">
        <f t="shared" si="301"/>
        <v>44593</v>
      </c>
      <c r="U99" s="203">
        <f t="shared" si="301"/>
        <v>44621</v>
      </c>
      <c r="V99" s="203">
        <f t="shared" si="301"/>
        <v>44652</v>
      </c>
      <c r="W99" s="203">
        <f t="shared" si="301"/>
        <v>44682</v>
      </c>
      <c r="X99" s="203">
        <f t="shared" si="301"/>
        <v>44713</v>
      </c>
      <c r="Y99" s="203">
        <f t="shared" si="301"/>
        <v>44743</v>
      </c>
      <c r="Z99" s="203">
        <f t="shared" si="301"/>
        <v>44774</v>
      </c>
      <c r="AA99" s="401">
        <f t="shared" si="301"/>
        <v>44805</v>
      </c>
      <c r="AB99" s="536">
        <f t="shared" si="301"/>
        <v>44835</v>
      </c>
      <c r="AC99" s="413">
        <f t="shared" si="301"/>
        <v>44866</v>
      </c>
      <c r="AD99" s="413">
        <f t="shared" si="301"/>
        <v>44896</v>
      </c>
      <c r="AE99" s="204" t="s">
        <v>34</v>
      </c>
      <c r="AG99" s="85"/>
      <c r="AH99" s="202" t="s">
        <v>36</v>
      </c>
      <c r="AI99" s="203">
        <f t="shared" ref="AI99:AT99" si="302">AI$3</f>
        <v>44562</v>
      </c>
      <c r="AJ99" s="203">
        <f t="shared" si="302"/>
        <v>44593</v>
      </c>
      <c r="AK99" s="203">
        <f t="shared" si="302"/>
        <v>44621</v>
      </c>
      <c r="AL99" s="203">
        <f t="shared" si="302"/>
        <v>44652</v>
      </c>
      <c r="AM99" s="203">
        <f t="shared" si="302"/>
        <v>44682</v>
      </c>
      <c r="AN99" s="203">
        <f t="shared" si="302"/>
        <v>44713</v>
      </c>
      <c r="AO99" s="203">
        <f t="shared" si="302"/>
        <v>44743</v>
      </c>
      <c r="AP99" s="203">
        <f t="shared" si="302"/>
        <v>44774</v>
      </c>
      <c r="AQ99" s="401">
        <f t="shared" si="302"/>
        <v>44805</v>
      </c>
      <c r="AR99" s="536">
        <f t="shared" si="302"/>
        <v>44835</v>
      </c>
      <c r="AS99" s="413">
        <f t="shared" si="302"/>
        <v>44866</v>
      </c>
      <c r="AT99" s="413">
        <f t="shared" si="302"/>
        <v>44896</v>
      </c>
      <c r="AU99" s="204" t="s">
        <v>34</v>
      </c>
      <c r="AW99" s="85"/>
      <c r="AX99" s="202" t="s">
        <v>36</v>
      </c>
      <c r="AY99" s="203">
        <f t="shared" ref="AY99:BJ99" si="303">AY$3</f>
        <v>44562</v>
      </c>
      <c r="AZ99" s="203">
        <f t="shared" si="303"/>
        <v>44593</v>
      </c>
      <c r="BA99" s="203">
        <f t="shared" si="303"/>
        <v>44621</v>
      </c>
      <c r="BB99" s="203">
        <f t="shared" si="303"/>
        <v>44652</v>
      </c>
      <c r="BC99" s="203">
        <f t="shared" si="303"/>
        <v>44682</v>
      </c>
      <c r="BD99" s="203">
        <f t="shared" si="303"/>
        <v>44713</v>
      </c>
      <c r="BE99" s="203">
        <f t="shared" si="303"/>
        <v>44743</v>
      </c>
      <c r="BF99" s="203">
        <f t="shared" si="303"/>
        <v>44774</v>
      </c>
      <c r="BG99" s="401">
        <f t="shared" si="303"/>
        <v>44805</v>
      </c>
      <c r="BH99" s="536">
        <f t="shared" si="303"/>
        <v>44835</v>
      </c>
      <c r="BI99" s="413">
        <f t="shared" si="303"/>
        <v>44866</v>
      </c>
      <c r="BJ99" s="413">
        <f t="shared" si="303"/>
        <v>44896</v>
      </c>
      <c r="BK99" s="204" t="s">
        <v>34</v>
      </c>
      <c r="BO99" s="84"/>
      <c r="BP99" s="323" t="s">
        <v>36</v>
      </c>
      <c r="BQ99" s="324" t="s">
        <v>202</v>
      </c>
      <c r="BR99" s="324" t="s">
        <v>203</v>
      </c>
      <c r="BS99" s="324" t="s">
        <v>204</v>
      </c>
      <c r="BT99" s="324" t="s">
        <v>205</v>
      </c>
      <c r="BU99" s="324" t="s">
        <v>44</v>
      </c>
      <c r="BV99" s="324" t="s">
        <v>206</v>
      </c>
      <c r="BW99" s="324" t="s">
        <v>207</v>
      </c>
      <c r="BX99" s="324" t="s">
        <v>208</v>
      </c>
      <c r="BY99" s="324" t="s">
        <v>209</v>
      </c>
      <c r="BZ99" s="324" t="s">
        <v>210</v>
      </c>
      <c r="CA99" s="324" t="s">
        <v>34</v>
      </c>
      <c r="CB99" s="324" t="s">
        <v>34</v>
      </c>
      <c r="CC99" s="325" t="s">
        <v>34</v>
      </c>
      <c r="CE99" s="85"/>
      <c r="CF99" s="323" t="s">
        <v>36</v>
      </c>
      <c r="CG99" s="324" t="s">
        <v>202</v>
      </c>
      <c r="CH99" s="324" t="s">
        <v>203</v>
      </c>
      <c r="CI99" s="324" t="s">
        <v>204</v>
      </c>
      <c r="CJ99" s="324" t="s">
        <v>205</v>
      </c>
      <c r="CK99" s="324" t="s">
        <v>44</v>
      </c>
      <c r="CL99" s="324" t="s">
        <v>206</v>
      </c>
      <c r="CM99" s="324" t="s">
        <v>207</v>
      </c>
      <c r="CN99" s="324" t="s">
        <v>208</v>
      </c>
      <c r="CO99" s="324" t="s">
        <v>209</v>
      </c>
      <c r="CP99" s="324" t="s">
        <v>210</v>
      </c>
      <c r="CQ99" s="324" t="s">
        <v>34</v>
      </c>
      <c r="CR99" s="324" t="s">
        <v>34</v>
      </c>
      <c r="CS99" s="325" t="s">
        <v>34</v>
      </c>
      <c r="CU99" s="85"/>
      <c r="CV99" s="323" t="s">
        <v>36</v>
      </c>
      <c r="CW99" s="324" t="s">
        <v>202</v>
      </c>
      <c r="CX99" s="324" t="s">
        <v>203</v>
      </c>
      <c r="CY99" s="324" t="s">
        <v>204</v>
      </c>
      <c r="CZ99" s="324" t="s">
        <v>205</v>
      </c>
      <c r="DA99" s="324" t="s">
        <v>44</v>
      </c>
      <c r="DB99" s="324" t="s">
        <v>206</v>
      </c>
      <c r="DC99" s="324" t="s">
        <v>207</v>
      </c>
      <c r="DD99" s="324" t="s">
        <v>208</v>
      </c>
      <c r="DE99" s="324" t="s">
        <v>209</v>
      </c>
      <c r="DF99" s="324" t="s">
        <v>210</v>
      </c>
      <c r="DG99" s="324" t="s">
        <v>34</v>
      </c>
      <c r="DH99" s="324" t="s">
        <v>34</v>
      </c>
      <c r="DI99" s="325" t="s">
        <v>34</v>
      </c>
      <c r="DK99" s="85"/>
      <c r="DL99" s="323" t="s">
        <v>36</v>
      </c>
      <c r="DM99" s="324" t="s">
        <v>202</v>
      </c>
      <c r="DN99" s="324" t="s">
        <v>203</v>
      </c>
      <c r="DO99" s="324" t="s">
        <v>204</v>
      </c>
      <c r="DP99" s="324" t="s">
        <v>205</v>
      </c>
      <c r="DQ99" s="324" t="s">
        <v>44</v>
      </c>
      <c r="DR99" s="324" t="s">
        <v>206</v>
      </c>
      <c r="DS99" s="324" t="s">
        <v>207</v>
      </c>
      <c r="DT99" s="324" t="s">
        <v>208</v>
      </c>
      <c r="DU99" s="324" t="s">
        <v>209</v>
      </c>
      <c r="DV99" s="324" t="s">
        <v>210</v>
      </c>
      <c r="DW99" s="324" t="s">
        <v>34</v>
      </c>
      <c r="DX99" s="324" t="s">
        <v>34</v>
      </c>
      <c r="DY99" s="325" t="s">
        <v>34</v>
      </c>
    </row>
    <row r="100" spans="1:129" ht="15" customHeight="1" x14ac:dyDescent="0.35">
      <c r="A100" s="725" t="s">
        <v>179</v>
      </c>
      <c r="B100" s="214" t="s">
        <v>65</v>
      </c>
      <c r="C100" s="181">
        <v>0</v>
      </c>
      <c r="D100" s="181">
        <v>0</v>
      </c>
      <c r="E100" s="181">
        <v>0</v>
      </c>
      <c r="F100" s="181">
        <v>0</v>
      </c>
      <c r="G100" s="3">
        <v>0</v>
      </c>
      <c r="H100" s="3">
        <v>0</v>
      </c>
      <c r="I100" s="3">
        <v>0</v>
      </c>
      <c r="J100" s="3">
        <v>0</v>
      </c>
      <c r="K100" s="402">
        <v>0</v>
      </c>
      <c r="L100" s="181">
        <v>0</v>
      </c>
      <c r="M100" s="326">
        <f>CA100*$BL113</f>
        <v>0</v>
      </c>
      <c r="N100" s="326">
        <f>CB100*$BM113</f>
        <v>0</v>
      </c>
      <c r="O100" s="79">
        <f t="shared" ref="O100:O113" si="304">SUM(C100:N100)</f>
        <v>0</v>
      </c>
      <c r="Q100" s="725" t="s">
        <v>179</v>
      </c>
      <c r="R100" s="214" t="s">
        <v>65</v>
      </c>
      <c r="S100" s="181">
        <v>0</v>
      </c>
      <c r="T100" s="181">
        <v>0</v>
      </c>
      <c r="U100" s="181">
        <v>0</v>
      </c>
      <c r="V100" s="181">
        <v>0</v>
      </c>
      <c r="W100" s="3">
        <v>0</v>
      </c>
      <c r="X100" s="3">
        <v>0</v>
      </c>
      <c r="Y100" s="3">
        <v>0</v>
      </c>
      <c r="Z100" s="3">
        <v>0</v>
      </c>
      <c r="AA100" s="402">
        <v>0</v>
      </c>
      <c r="AB100" s="181">
        <v>0</v>
      </c>
      <c r="AC100" s="326">
        <f>CQ100*$BL113</f>
        <v>0</v>
      </c>
      <c r="AD100" s="326">
        <f>CR100*$BM113</f>
        <v>0</v>
      </c>
      <c r="AE100" s="79">
        <f t="shared" ref="AE100:AE113" si="305">SUM(S100:AD100)</f>
        <v>0</v>
      </c>
      <c r="AG100" s="725" t="s">
        <v>179</v>
      </c>
      <c r="AH100" s="214" t="s">
        <v>65</v>
      </c>
      <c r="AI100" s="181">
        <v>0</v>
      </c>
      <c r="AJ100" s="181">
        <v>0</v>
      </c>
      <c r="AK100" s="181">
        <v>0</v>
      </c>
      <c r="AL100" s="181">
        <v>0</v>
      </c>
      <c r="AM100" s="3">
        <v>0</v>
      </c>
      <c r="AN100" s="3">
        <v>0</v>
      </c>
      <c r="AO100" s="3">
        <v>0</v>
      </c>
      <c r="AP100" s="3">
        <v>0</v>
      </c>
      <c r="AQ100" s="402">
        <v>0</v>
      </c>
      <c r="AR100" s="181">
        <v>0</v>
      </c>
      <c r="AS100" s="326">
        <f>DG100*$BL113</f>
        <v>0</v>
      </c>
      <c r="AT100" s="326">
        <f>DH100*$BM113</f>
        <v>0</v>
      </c>
      <c r="AU100" s="79">
        <f t="shared" ref="AU100:AU113" si="306">SUM(AI100:AT100)</f>
        <v>0</v>
      </c>
      <c r="AW100" s="725" t="s">
        <v>179</v>
      </c>
      <c r="AX100" s="214" t="s">
        <v>65</v>
      </c>
      <c r="AY100" s="181">
        <v>0</v>
      </c>
      <c r="AZ100" s="181">
        <v>0</v>
      </c>
      <c r="BA100" s="181">
        <v>0</v>
      </c>
      <c r="BB100" s="181">
        <v>0</v>
      </c>
      <c r="BC100" s="3">
        <v>0</v>
      </c>
      <c r="BD100" s="3">
        <v>0</v>
      </c>
      <c r="BE100" s="3">
        <v>0</v>
      </c>
      <c r="BF100" s="3">
        <v>0</v>
      </c>
      <c r="BG100" s="402">
        <v>0</v>
      </c>
      <c r="BH100" s="181">
        <v>0</v>
      </c>
      <c r="BI100" s="326">
        <f>DW100*$BL113</f>
        <v>0</v>
      </c>
      <c r="BJ100" s="326">
        <f>DX100*$BM113</f>
        <v>0</v>
      </c>
      <c r="BK100" s="79">
        <f t="shared" ref="BK100:BK113" si="307">SUM(AY100:BJ100)</f>
        <v>0</v>
      </c>
      <c r="BL100" s="515"/>
      <c r="BO100" s="749" t="s">
        <v>213</v>
      </c>
      <c r="BP100" s="80" t="s">
        <v>65</v>
      </c>
      <c r="BQ100" s="499"/>
      <c r="BR100" s="477"/>
      <c r="BS100" s="477"/>
      <c r="BT100" s="477"/>
      <c r="BU100" s="477"/>
      <c r="BV100" s="477"/>
      <c r="BW100" s="477"/>
      <c r="BX100" s="477"/>
      <c r="BY100" s="477"/>
      <c r="BZ100" s="477"/>
      <c r="CA100" s="477">
        <v>0</v>
      </c>
      <c r="CB100" s="500">
        <v>0</v>
      </c>
      <c r="CC100" s="501"/>
      <c r="CE100" s="749" t="s">
        <v>213</v>
      </c>
      <c r="CF100" s="80" t="s">
        <v>65</v>
      </c>
      <c r="CG100" s="499"/>
      <c r="CH100" s="477"/>
      <c r="CI100" s="477"/>
      <c r="CJ100" s="477"/>
      <c r="CK100" s="477"/>
      <c r="CL100" s="477"/>
      <c r="CM100" s="477"/>
      <c r="CN100" s="477"/>
      <c r="CO100" s="477"/>
      <c r="CP100" s="477"/>
      <c r="CQ100" s="477">
        <v>0</v>
      </c>
      <c r="CR100" s="500">
        <v>0</v>
      </c>
      <c r="CS100" s="501"/>
      <c r="CU100" s="749" t="s">
        <v>213</v>
      </c>
      <c r="CV100" s="80" t="s">
        <v>65</v>
      </c>
      <c r="CW100" s="499"/>
      <c r="CX100" s="477"/>
      <c r="CY100" s="477"/>
      <c r="CZ100" s="477"/>
      <c r="DA100" s="477"/>
      <c r="DB100" s="477"/>
      <c r="DC100" s="477"/>
      <c r="DD100" s="477"/>
      <c r="DE100" s="477"/>
      <c r="DF100" s="477"/>
      <c r="DG100" s="477">
        <v>0</v>
      </c>
      <c r="DH100" s="500">
        <v>0</v>
      </c>
      <c r="DI100" s="501"/>
      <c r="DK100" s="749" t="s">
        <v>213</v>
      </c>
      <c r="DL100" s="80" t="s">
        <v>65</v>
      </c>
      <c r="DM100" s="499"/>
      <c r="DN100" s="477"/>
      <c r="DO100" s="477"/>
      <c r="DP100" s="477"/>
      <c r="DQ100" s="477"/>
      <c r="DR100" s="477"/>
      <c r="DS100" s="477"/>
      <c r="DT100" s="477"/>
      <c r="DU100" s="477"/>
      <c r="DV100" s="477"/>
      <c r="DW100" s="477">
        <v>0</v>
      </c>
      <c r="DX100" s="500">
        <v>0</v>
      </c>
      <c r="DY100" s="501"/>
    </row>
    <row r="101" spans="1:129" x14ac:dyDescent="0.35">
      <c r="A101" s="726"/>
      <c r="B101" s="214" t="s">
        <v>64</v>
      </c>
      <c r="C101" s="181">
        <v>0</v>
      </c>
      <c r="D101" s="181">
        <v>0</v>
      </c>
      <c r="E101" s="181">
        <v>0</v>
      </c>
      <c r="F101" s="181">
        <v>0</v>
      </c>
      <c r="G101" s="3">
        <v>0</v>
      </c>
      <c r="H101" s="3">
        <v>0</v>
      </c>
      <c r="I101" s="3">
        <v>0</v>
      </c>
      <c r="J101" s="3">
        <v>0</v>
      </c>
      <c r="K101" s="402">
        <v>0</v>
      </c>
      <c r="L101" s="181">
        <v>0</v>
      </c>
      <c r="M101" s="326">
        <f>CA101*$BL113</f>
        <v>0</v>
      </c>
      <c r="N101" s="326">
        <f>CB101*$BM113</f>
        <v>0</v>
      </c>
      <c r="O101" s="79">
        <f t="shared" si="304"/>
        <v>0</v>
      </c>
      <c r="Q101" s="726"/>
      <c r="R101" s="214" t="s">
        <v>64</v>
      </c>
      <c r="S101" s="181">
        <v>0</v>
      </c>
      <c r="T101" s="181">
        <v>0</v>
      </c>
      <c r="U101" s="181">
        <v>0</v>
      </c>
      <c r="V101" s="181">
        <v>0</v>
      </c>
      <c r="W101" s="3">
        <v>0</v>
      </c>
      <c r="X101" s="3">
        <v>0</v>
      </c>
      <c r="Y101" s="3">
        <v>0</v>
      </c>
      <c r="Z101" s="3">
        <v>0</v>
      </c>
      <c r="AA101" s="402">
        <v>0</v>
      </c>
      <c r="AB101" s="181">
        <v>0</v>
      </c>
      <c r="AC101" s="326">
        <f>CQ101*$BL113</f>
        <v>0</v>
      </c>
      <c r="AD101" s="326">
        <f>CR101*$BM113</f>
        <v>0</v>
      </c>
      <c r="AE101" s="79">
        <f t="shared" si="305"/>
        <v>0</v>
      </c>
      <c r="AG101" s="726"/>
      <c r="AH101" s="214" t="s">
        <v>64</v>
      </c>
      <c r="AI101" s="181">
        <v>0</v>
      </c>
      <c r="AJ101" s="181">
        <v>0</v>
      </c>
      <c r="AK101" s="181">
        <v>0</v>
      </c>
      <c r="AL101" s="181">
        <v>0</v>
      </c>
      <c r="AM101" s="3">
        <v>0</v>
      </c>
      <c r="AN101" s="3">
        <v>0</v>
      </c>
      <c r="AO101" s="3">
        <v>0</v>
      </c>
      <c r="AP101" s="3">
        <v>0</v>
      </c>
      <c r="AQ101" s="402">
        <v>0</v>
      </c>
      <c r="AR101" s="181">
        <v>0</v>
      </c>
      <c r="AS101" s="326">
        <f>DG101*$BL113</f>
        <v>0</v>
      </c>
      <c r="AT101" s="326">
        <f>DH101*$BM113</f>
        <v>0</v>
      </c>
      <c r="AU101" s="79">
        <f t="shared" si="306"/>
        <v>0</v>
      </c>
      <c r="AW101" s="726"/>
      <c r="AX101" s="214" t="s">
        <v>64</v>
      </c>
      <c r="AY101" s="181">
        <v>0</v>
      </c>
      <c r="AZ101" s="181">
        <v>0</v>
      </c>
      <c r="BA101" s="181">
        <v>0</v>
      </c>
      <c r="BB101" s="181">
        <v>0</v>
      </c>
      <c r="BC101" s="3">
        <v>0</v>
      </c>
      <c r="BD101" s="3">
        <v>0</v>
      </c>
      <c r="BE101" s="3">
        <v>0</v>
      </c>
      <c r="BF101" s="3">
        <v>0</v>
      </c>
      <c r="BG101" s="402">
        <v>0</v>
      </c>
      <c r="BH101" s="181">
        <v>0</v>
      </c>
      <c r="BI101" s="326">
        <f>DW101*$BL113</f>
        <v>0</v>
      </c>
      <c r="BJ101" s="326">
        <f>DX101*$BM113</f>
        <v>0</v>
      </c>
      <c r="BK101" s="79">
        <f t="shared" si="307"/>
        <v>0</v>
      </c>
      <c r="BO101" s="750"/>
      <c r="BP101" s="3" t="s">
        <v>64</v>
      </c>
      <c r="BQ101" s="503"/>
      <c r="BR101" s="479"/>
      <c r="BS101" s="479"/>
      <c r="BT101" s="479"/>
      <c r="BU101" s="479"/>
      <c r="BV101" s="479"/>
      <c r="BW101" s="479"/>
      <c r="BX101" s="479"/>
      <c r="BY101" s="479"/>
      <c r="BZ101" s="479"/>
      <c r="CA101" s="479">
        <v>0</v>
      </c>
      <c r="CB101" s="504">
        <v>0</v>
      </c>
      <c r="CC101" s="505"/>
      <c r="CE101" s="750"/>
      <c r="CF101" s="3" t="s">
        <v>64</v>
      </c>
      <c r="CG101" s="503"/>
      <c r="CH101" s="479"/>
      <c r="CI101" s="479"/>
      <c r="CJ101" s="479"/>
      <c r="CK101" s="479"/>
      <c r="CL101" s="479"/>
      <c r="CM101" s="479"/>
      <c r="CN101" s="479"/>
      <c r="CO101" s="479"/>
      <c r="CP101" s="479"/>
      <c r="CQ101" s="479">
        <v>0</v>
      </c>
      <c r="CR101" s="504">
        <v>0</v>
      </c>
      <c r="CS101" s="505"/>
      <c r="CU101" s="750"/>
      <c r="CV101" s="3" t="s">
        <v>64</v>
      </c>
      <c r="CW101" s="503"/>
      <c r="CX101" s="479"/>
      <c r="CY101" s="479"/>
      <c r="CZ101" s="479"/>
      <c r="DA101" s="479"/>
      <c r="DB101" s="479"/>
      <c r="DC101" s="479"/>
      <c r="DD101" s="479"/>
      <c r="DE101" s="479"/>
      <c r="DF101" s="479"/>
      <c r="DG101" s="479">
        <v>0</v>
      </c>
      <c r="DH101" s="504">
        <v>0</v>
      </c>
      <c r="DI101" s="505"/>
      <c r="DK101" s="750"/>
      <c r="DL101" s="3" t="s">
        <v>64</v>
      </c>
      <c r="DM101" s="503"/>
      <c r="DN101" s="479"/>
      <c r="DO101" s="479"/>
      <c r="DP101" s="479"/>
      <c r="DQ101" s="479"/>
      <c r="DR101" s="479"/>
      <c r="DS101" s="479"/>
      <c r="DT101" s="479"/>
      <c r="DU101" s="479"/>
      <c r="DV101" s="479"/>
      <c r="DW101" s="479">
        <v>0</v>
      </c>
      <c r="DX101" s="504">
        <v>0</v>
      </c>
      <c r="DY101" s="505"/>
    </row>
    <row r="102" spans="1:129" x14ac:dyDescent="0.35">
      <c r="A102" s="726"/>
      <c r="B102" s="214" t="s">
        <v>63</v>
      </c>
      <c r="C102" s="181">
        <v>0</v>
      </c>
      <c r="D102" s="181">
        <v>0</v>
      </c>
      <c r="E102" s="181">
        <v>0</v>
      </c>
      <c r="F102" s="181">
        <v>0</v>
      </c>
      <c r="G102" s="3">
        <v>0</v>
      </c>
      <c r="H102" s="3">
        <v>0</v>
      </c>
      <c r="I102" s="3">
        <v>0</v>
      </c>
      <c r="J102" s="3">
        <v>0</v>
      </c>
      <c r="K102" s="402">
        <v>0</v>
      </c>
      <c r="L102" s="181">
        <v>0</v>
      </c>
      <c r="M102" s="326">
        <f>CA102*$BL113</f>
        <v>0</v>
      </c>
      <c r="N102" s="326">
        <f>CB102*$BM113</f>
        <v>0</v>
      </c>
      <c r="O102" s="79">
        <f t="shared" si="304"/>
        <v>0</v>
      </c>
      <c r="Q102" s="726"/>
      <c r="R102" s="214" t="s">
        <v>63</v>
      </c>
      <c r="S102" s="181">
        <v>0</v>
      </c>
      <c r="T102" s="181">
        <v>0</v>
      </c>
      <c r="U102" s="181">
        <v>0</v>
      </c>
      <c r="V102" s="181">
        <v>0</v>
      </c>
      <c r="W102" s="3">
        <v>0</v>
      </c>
      <c r="X102" s="3">
        <v>0</v>
      </c>
      <c r="Y102" s="3">
        <v>0</v>
      </c>
      <c r="Z102" s="3">
        <v>0</v>
      </c>
      <c r="AA102" s="402">
        <v>0</v>
      </c>
      <c r="AB102" s="181">
        <v>0</v>
      </c>
      <c r="AC102" s="326">
        <f>CQ102*$BL113</f>
        <v>0</v>
      </c>
      <c r="AD102" s="326">
        <f>CR102*$BM113</f>
        <v>0</v>
      </c>
      <c r="AE102" s="79">
        <f t="shared" si="305"/>
        <v>0</v>
      </c>
      <c r="AG102" s="726"/>
      <c r="AH102" s="214" t="s">
        <v>63</v>
      </c>
      <c r="AI102" s="181">
        <v>0</v>
      </c>
      <c r="AJ102" s="181">
        <v>0</v>
      </c>
      <c r="AK102" s="181">
        <v>0</v>
      </c>
      <c r="AL102" s="181">
        <v>0</v>
      </c>
      <c r="AM102" s="3">
        <v>0</v>
      </c>
      <c r="AN102" s="3">
        <v>0</v>
      </c>
      <c r="AO102" s="3">
        <v>0</v>
      </c>
      <c r="AP102" s="3">
        <v>0</v>
      </c>
      <c r="AQ102" s="402">
        <v>0</v>
      </c>
      <c r="AR102" s="181">
        <v>0</v>
      </c>
      <c r="AS102" s="326">
        <f>DG102*$BL113</f>
        <v>0</v>
      </c>
      <c r="AT102" s="326">
        <f>DH102*$BM113</f>
        <v>0</v>
      </c>
      <c r="AU102" s="79">
        <f t="shared" si="306"/>
        <v>0</v>
      </c>
      <c r="AW102" s="726"/>
      <c r="AX102" s="214" t="s">
        <v>63</v>
      </c>
      <c r="AY102" s="181">
        <v>0</v>
      </c>
      <c r="AZ102" s="181">
        <v>0</v>
      </c>
      <c r="BA102" s="181">
        <v>0</v>
      </c>
      <c r="BB102" s="181">
        <v>0</v>
      </c>
      <c r="BC102" s="3">
        <v>0</v>
      </c>
      <c r="BD102" s="3">
        <v>0</v>
      </c>
      <c r="BE102" s="3">
        <v>0</v>
      </c>
      <c r="BF102" s="3">
        <v>0</v>
      </c>
      <c r="BG102" s="402">
        <v>0</v>
      </c>
      <c r="BH102" s="181">
        <v>0</v>
      </c>
      <c r="BI102" s="326">
        <f>DW102*$BL113</f>
        <v>0</v>
      </c>
      <c r="BJ102" s="326">
        <f>DX102*$BM113</f>
        <v>0</v>
      </c>
      <c r="BK102" s="79">
        <f t="shared" si="307"/>
        <v>0</v>
      </c>
      <c r="BO102" s="750"/>
      <c r="BP102" s="3" t="s">
        <v>63</v>
      </c>
      <c r="BQ102" s="503"/>
      <c r="BR102" s="479"/>
      <c r="BS102" s="479"/>
      <c r="BT102" s="479"/>
      <c r="BU102" s="479"/>
      <c r="BV102" s="479"/>
      <c r="BW102" s="479"/>
      <c r="BX102" s="479"/>
      <c r="BY102" s="479"/>
      <c r="BZ102" s="479"/>
      <c r="CA102" s="479">
        <v>0</v>
      </c>
      <c r="CB102" s="504">
        <v>0</v>
      </c>
      <c r="CC102" s="505"/>
      <c r="CE102" s="750"/>
      <c r="CF102" s="3" t="s">
        <v>63</v>
      </c>
      <c r="CG102" s="503"/>
      <c r="CH102" s="479"/>
      <c r="CI102" s="479"/>
      <c r="CJ102" s="479"/>
      <c r="CK102" s="479"/>
      <c r="CL102" s="479"/>
      <c r="CM102" s="479"/>
      <c r="CN102" s="479"/>
      <c r="CO102" s="479"/>
      <c r="CP102" s="479"/>
      <c r="CQ102" s="479">
        <v>0</v>
      </c>
      <c r="CR102" s="504">
        <v>0</v>
      </c>
      <c r="CS102" s="505"/>
      <c r="CU102" s="750"/>
      <c r="CV102" s="3" t="s">
        <v>63</v>
      </c>
      <c r="CW102" s="503"/>
      <c r="CX102" s="479"/>
      <c r="CY102" s="479"/>
      <c r="CZ102" s="479"/>
      <c r="DA102" s="479"/>
      <c r="DB102" s="479"/>
      <c r="DC102" s="479"/>
      <c r="DD102" s="479"/>
      <c r="DE102" s="479"/>
      <c r="DF102" s="479"/>
      <c r="DG102" s="479">
        <v>0</v>
      </c>
      <c r="DH102" s="504">
        <v>0</v>
      </c>
      <c r="DI102" s="505"/>
      <c r="DK102" s="750"/>
      <c r="DL102" s="3" t="s">
        <v>63</v>
      </c>
      <c r="DM102" s="503"/>
      <c r="DN102" s="479"/>
      <c r="DO102" s="479"/>
      <c r="DP102" s="479"/>
      <c r="DQ102" s="479"/>
      <c r="DR102" s="479"/>
      <c r="DS102" s="479"/>
      <c r="DT102" s="479"/>
      <c r="DU102" s="479"/>
      <c r="DV102" s="479"/>
      <c r="DW102" s="479">
        <v>0</v>
      </c>
      <c r="DX102" s="504">
        <v>0</v>
      </c>
      <c r="DY102" s="505"/>
    </row>
    <row r="103" spans="1:129" x14ac:dyDescent="0.35">
      <c r="A103" s="726"/>
      <c r="B103" s="214" t="s">
        <v>62</v>
      </c>
      <c r="C103" s="181">
        <v>0</v>
      </c>
      <c r="D103" s="181">
        <v>0</v>
      </c>
      <c r="E103" s="181">
        <v>0</v>
      </c>
      <c r="F103" s="181">
        <v>0</v>
      </c>
      <c r="G103" s="3">
        <v>0</v>
      </c>
      <c r="H103" s="3">
        <v>0</v>
      </c>
      <c r="I103" s="3">
        <v>0</v>
      </c>
      <c r="J103" s="3">
        <v>0</v>
      </c>
      <c r="K103" s="402">
        <v>0</v>
      </c>
      <c r="L103" s="181">
        <v>0</v>
      </c>
      <c r="M103" s="326">
        <f>CA103*$BL113</f>
        <v>0</v>
      </c>
      <c r="N103" s="326">
        <f>CB103*$BM113</f>
        <v>0</v>
      </c>
      <c r="O103" s="79">
        <f t="shared" si="304"/>
        <v>0</v>
      </c>
      <c r="Q103" s="726"/>
      <c r="R103" s="214" t="s">
        <v>62</v>
      </c>
      <c r="S103" s="181">
        <v>0</v>
      </c>
      <c r="T103" s="181">
        <v>0</v>
      </c>
      <c r="U103" s="181">
        <v>0</v>
      </c>
      <c r="V103" s="181">
        <v>0</v>
      </c>
      <c r="W103" s="3">
        <v>0</v>
      </c>
      <c r="X103" s="3">
        <v>0</v>
      </c>
      <c r="Y103" s="3">
        <v>0</v>
      </c>
      <c r="Z103" s="3">
        <v>0</v>
      </c>
      <c r="AA103" s="402">
        <v>0</v>
      </c>
      <c r="AB103" s="181">
        <v>0</v>
      </c>
      <c r="AC103" s="326">
        <f>CQ103*$BL113</f>
        <v>0</v>
      </c>
      <c r="AD103" s="326">
        <f>CR103*$BM113</f>
        <v>0</v>
      </c>
      <c r="AE103" s="79">
        <f t="shared" si="305"/>
        <v>0</v>
      </c>
      <c r="AG103" s="726"/>
      <c r="AH103" s="214" t="s">
        <v>62</v>
      </c>
      <c r="AI103" s="181">
        <v>0</v>
      </c>
      <c r="AJ103" s="181">
        <v>0</v>
      </c>
      <c r="AK103" s="181">
        <v>0</v>
      </c>
      <c r="AL103" s="181">
        <v>0</v>
      </c>
      <c r="AM103" s="3">
        <v>0</v>
      </c>
      <c r="AN103" s="3">
        <v>0</v>
      </c>
      <c r="AO103" s="3">
        <v>0</v>
      </c>
      <c r="AP103" s="3">
        <v>0</v>
      </c>
      <c r="AQ103" s="402">
        <v>0</v>
      </c>
      <c r="AR103" s="181">
        <v>0</v>
      </c>
      <c r="AS103" s="326">
        <f>DG103*$BL113</f>
        <v>0</v>
      </c>
      <c r="AT103" s="326">
        <f>DH103*$BM113</f>
        <v>0</v>
      </c>
      <c r="AU103" s="79">
        <f t="shared" si="306"/>
        <v>0</v>
      </c>
      <c r="AW103" s="726"/>
      <c r="AX103" s="214" t="s">
        <v>62</v>
      </c>
      <c r="AY103" s="181">
        <v>0</v>
      </c>
      <c r="AZ103" s="181">
        <v>0</v>
      </c>
      <c r="BA103" s="181">
        <v>0</v>
      </c>
      <c r="BB103" s="181">
        <v>0</v>
      </c>
      <c r="BC103" s="3">
        <v>0</v>
      </c>
      <c r="BD103" s="3">
        <v>0</v>
      </c>
      <c r="BE103" s="3">
        <v>0</v>
      </c>
      <c r="BF103" s="3">
        <v>0</v>
      </c>
      <c r="BG103" s="402">
        <v>0</v>
      </c>
      <c r="BH103" s="181">
        <v>0</v>
      </c>
      <c r="BI103" s="326">
        <f>DW103*$BL113</f>
        <v>0</v>
      </c>
      <c r="BJ103" s="326">
        <f>DX103*$BM113</f>
        <v>0</v>
      </c>
      <c r="BK103" s="79">
        <f t="shared" si="307"/>
        <v>0</v>
      </c>
      <c r="BO103" s="750"/>
      <c r="BP103" s="3" t="s">
        <v>62</v>
      </c>
      <c r="BQ103" s="503"/>
      <c r="BR103" s="479"/>
      <c r="BS103" s="479"/>
      <c r="BT103" s="479"/>
      <c r="BU103" s="479"/>
      <c r="BV103" s="479"/>
      <c r="BW103" s="479"/>
      <c r="BX103" s="479"/>
      <c r="BY103" s="479"/>
      <c r="BZ103" s="479"/>
      <c r="CA103" s="479">
        <v>0</v>
      </c>
      <c r="CB103" s="504">
        <v>0</v>
      </c>
      <c r="CC103" s="505"/>
      <c r="CE103" s="750"/>
      <c r="CF103" s="3" t="s">
        <v>62</v>
      </c>
      <c r="CG103" s="503"/>
      <c r="CH103" s="479"/>
      <c r="CI103" s="479"/>
      <c r="CJ103" s="479"/>
      <c r="CK103" s="479"/>
      <c r="CL103" s="479"/>
      <c r="CM103" s="479"/>
      <c r="CN103" s="479"/>
      <c r="CO103" s="479"/>
      <c r="CP103" s="479"/>
      <c r="CQ103" s="479">
        <v>0</v>
      </c>
      <c r="CR103" s="504">
        <v>0</v>
      </c>
      <c r="CS103" s="505"/>
      <c r="CU103" s="750"/>
      <c r="CV103" s="3" t="s">
        <v>62</v>
      </c>
      <c r="CW103" s="503"/>
      <c r="CX103" s="479"/>
      <c r="CY103" s="479"/>
      <c r="CZ103" s="479"/>
      <c r="DA103" s="479"/>
      <c r="DB103" s="479"/>
      <c r="DC103" s="479"/>
      <c r="DD103" s="479"/>
      <c r="DE103" s="479"/>
      <c r="DF103" s="479"/>
      <c r="DG103" s="479">
        <v>0</v>
      </c>
      <c r="DH103" s="504">
        <v>0</v>
      </c>
      <c r="DI103" s="505"/>
      <c r="DK103" s="750"/>
      <c r="DL103" s="3" t="s">
        <v>62</v>
      </c>
      <c r="DM103" s="503"/>
      <c r="DN103" s="479"/>
      <c r="DO103" s="479"/>
      <c r="DP103" s="479"/>
      <c r="DQ103" s="479"/>
      <c r="DR103" s="479"/>
      <c r="DS103" s="479"/>
      <c r="DT103" s="479"/>
      <c r="DU103" s="479"/>
      <c r="DV103" s="479"/>
      <c r="DW103" s="479">
        <v>0</v>
      </c>
      <c r="DX103" s="504">
        <v>0</v>
      </c>
      <c r="DY103" s="505"/>
    </row>
    <row r="104" spans="1:129" x14ac:dyDescent="0.35">
      <c r="A104" s="726"/>
      <c r="B104" s="214" t="s">
        <v>61</v>
      </c>
      <c r="C104" s="181">
        <v>0</v>
      </c>
      <c r="D104" s="181">
        <v>0</v>
      </c>
      <c r="E104" s="181">
        <v>0</v>
      </c>
      <c r="F104" s="181">
        <v>0</v>
      </c>
      <c r="G104" s="3">
        <v>0</v>
      </c>
      <c r="H104" s="3">
        <v>0</v>
      </c>
      <c r="I104" s="3">
        <v>0</v>
      </c>
      <c r="J104" s="3">
        <v>0</v>
      </c>
      <c r="K104" s="402">
        <v>0</v>
      </c>
      <c r="L104" s="181">
        <v>0</v>
      </c>
      <c r="M104" s="326">
        <f>CA104*$BL113</f>
        <v>0</v>
      </c>
      <c r="N104" s="326">
        <f>CB104*$BM113</f>
        <v>0</v>
      </c>
      <c r="O104" s="79">
        <f t="shared" si="304"/>
        <v>0</v>
      </c>
      <c r="Q104" s="726"/>
      <c r="R104" s="214" t="s">
        <v>61</v>
      </c>
      <c r="S104" s="181">
        <v>0</v>
      </c>
      <c r="T104" s="181">
        <v>0</v>
      </c>
      <c r="U104" s="181">
        <v>0</v>
      </c>
      <c r="V104" s="181">
        <v>0</v>
      </c>
      <c r="W104" s="3">
        <v>0</v>
      </c>
      <c r="X104" s="3">
        <v>0</v>
      </c>
      <c r="Y104" s="3">
        <v>0</v>
      </c>
      <c r="Z104" s="3">
        <v>0</v>
      </c>
      <c r="AA104" s="402">
        <v>0</v>
      </c>
      <c r="AB104" s="181">
        <v>0</v>
      </c>
      <c r="AC104" s="326">
        <f>CQ104*$BL113</f>
        <v>0</v>
      </c>
      <c r="AD104" s="326">
        <f>CR104*$BM113</f>
        <v>0</v>
      </c>
      <c r="AE104" s="79">
        <f t="shared" si="305"/>
        <v>0</v>
      </c>
      <c r="AG104" s="726"/>
      <c r="AH104" s="214" t="s">
        <v>61</v>
      </c>
      <c r="AI104" s="181">
        <v>0</v>
      </c>
      <c r="AJ104" s="181">
        <v>0</v>
      </c>
      <c r="AK104" s="181">
        <v>0</v>
      </c>
      <c r="AL104" s="181">
        <v>0</v>
      </c>
      <c r="AM104" s="3">
        <v>0</v>
      </c>
      <c r="AN104" s="3">
        <v>0</v>
      </c>
      <c r="AO104" s="3">
        <v>0</v>
      </c>
      <c r="AP104" s="3">
        <v>0</v>
      </c>
      <c r="AQ104" s="402">
        <v>0</v>
      </c>
      <c r="AR104" s="181">
        <v>0</v>
      </c>
      <c r="AS104" s="326">
        <f>DG104*$BL113</f>
        <v>0</v>
      </c>
      <c r="AT104" s="326">
        <f>DH104*$BM113</f>
        <v>0</v>
      </c>
      <c r="AU104" s="79">
        <f t="shared" si="306"/>
        <v>0</v>
      </c>
      <c r="AW104" s="726"/>
      <c r="AX104" s="214" t="s">
        <v>61</v>
      </c>
      <c r="AY104" s="181">
        <v>0</v>
      </c>
      <c r="AZ104" s="181">
        <v>0</v>
      </c>
      <c r="BA104" s="181">
        <v>0</v>
      </c>
      <c r="BB104" s="181">
        <v>0</v>
      </c>
      <c r="BC104" s="3">
        <v>0</v>
      </c>
      <c r="BD104" s="3">
        <v>0</v>
      </c>
      <c r="BE104" s="3">
        <v>0</v>
      </c>
      <c r="BF104" s="3">
        <v>0</v>
      </c>
      <c r="BG104" s="402">
        <v>0</v>
      </c>
      <c r="BH104" s="181">
        <v>0</v>
      </c>
      <c r="BI104" s="326">
        <f>DW104*$BL113</f>
        <v>0</v>
      </c>
      <c r="BJ104" s="326">
        <f>DX104*$BM113</f>
        <v>0</v>
      </c>
      <c r="BK104" s="79">
        <f t="shared" si="307"/>
        <v>0</v>
      </c>
      <c r="BO104" s="750"/>
      <c r="BP104" s="3" t="s">
        <v>61</v>
      </c>
      <c r="BQ104" s="503"/>
      <c r="BR104" s="479"/>
      <c r="BS104" s="479"/>
      <c r="BT104" s="479"/>
      <c r="BU104" s="479"/>
      <c r="BV104" s="479"/>
      <c r="BW104" s="479"/>
      <c r="BX104" s="479"/>
      <c r="BY104" s="479"/>
      <c r="BZ104" s="479"/>
      <c r="CA104" s="479">
        <v>0</v>
      </c>
      <c r="CB104" s="504">
        <v>0</v>
      </c>
      <c r="CC104" s="505"/>
      <c r="CE104" s="750"/>
      <c r="CF104" s="3" t="s">
        <v>61</v>
      </c>
      <c r="CG104" s="503"/>
      <c r="CH104" s="479"/>
      <c r="CI104" s="479"/>
      <c r="CJ104" s="479"/>
      <c r="CK104" s="479"/>
      <c r="CL104" s="479"/>
      <c r="CM104" s="479"/>
      <c r="CN104" s="479"/>
      <c r="CO104" s="479"/>
      <c r="CP104" s="479"/>
      <c r="CQ104" s="479">
        <v>0</v>
      </c>
      <c r="CR104" s="504">
        <v>0</v>
      </c>
      <c r="CS104" s="505"/>
      <c r="CU104" s="750"/>
      <c r="CV104" s="3" t="s">
        <v>61</v>
      </c>
      <c r="CW104" s="503"/>
      <c r="CX104" s="479"/>
      <c r="CY104" s="479"/>
      <c r="CZ104" s="479"/>
      <c r="DA104" s="479"/>
      <c r="DB104" s="479"/>
      <c r="DC104" s="479"/>
      <c r="DD104" s="479"/>
      <c r="DE104" s="479"/>
      <c r="DF104" s="479"/>
      <c r="DG104" s="479">
        <v>0</v>
      </c>
      <c r="DH104" s="504">
        <v>0</v>
      </c>
      <c r="DI104" s="505"/>
      <c r="DK104" s="750"/>
      <c r="DL104" s="3" t="s">
        <v>61</v>
      </c>
      <c r="DM104" s="503"/>
      <c r="DN104" s="479"/>
      <c r="DO104" s="479"/>
      <c r="DP104" s="479"/>
      <c r="DQ104" s="479"/>
      <c r="DR104" s="479"/>
      <c r="DS104" s="479"/>
      <c r="DT104" s="479"/>
      <c r="DU104" s="479"/>
      <c r="DV104" s="479"/>
      <c r="DW104" s="479">
        <v>0</v>
      </c>
      <c r="DX104" s="504">
        <v>0</v>
      </c>
      <c r="DY104" s="505"/>
    </row>
    <row r="105" spans="1:129" x14ac:dyDescent="0.35">
      <c r="A105" s="726"/>
      <c r="B105" s="214" t="s">
        <v>60</v>
      </c>
      <c r="C105" s="181">
        <v>0</v>
      </c>
      <c r="D105" s="181">
        <v>0</v>
      </c>
      <c r="E105" s="181">
        <v>0</v>
      </c>
      <c r="F105" s="181">
        <v>0</v>
      </c>
      <c r="G105" s="3">
        <v>0</v>
      </c>
      <c r="H105" s="3">
        <v>0</v>
      </c>
      <c r="I105" s="3">
        <v>0</v>
      </c>
      <c r="J105" s="3">
        <v>0</v>
      </c>
      <c r="K105" s="402">
        <v>0</v>
      </c>
      <c r="L105" s="181">
        <v>0</v>
      </c>
      <c r="M105" s="326">
        <f>CA105*$BL113</f>
        <v>0</v>
      </c>
      <c r="N105" s="326">
        <f>CB105*$BM113</f>
        <v>0</v>
      </c>
      <c r="O105" s="79">
        <f t="shared" si="304"/>
        <v>0</v>
      </c>
      <c r="Q105" s="726"/>
      <c r="R105" s="214" t="s">
        <v>60</v>
      </c>
      <c r="S105" s="181">
        <v>0</v>
      </c>
      <c r="T105" s="181">
        <v>0</v>
      </c>
      <c r="U105" s="181">
        <v>0</v>
      </c>
      <c r="V105" s="181">
        <v>0</v>
      </c>
      <c r="W105" s="3">
        <v>0</v>
      </c>
      <c r="X105" s="3">
        <v>0</v>
      </c>
      <c r="Y105" s="3">
        <v>0</v>
      </c>
      <c r="Z105" s="3">
        <v>0</v>
      </c>
      <c r="AA105" s="402">
        <v>0</v>
      </c>
      <c r="AB105" s="181">
        <v>0</v>
      </c>
      <c r="AC105" s="326">
        <f>CQ105*$BL113</f>
        <v>0</v>
      </c>
      <c r="AD105" s="326">
        <f>CR105*$BM113</f>
        <v>0</v>
      </c>
      <c r="AE105" s="79">
        <f t="shared" si="305"/>
        <v>0</v>
      </c>
      <c r="AG105" s="726"/>
      <c r="AH105" s="214" t="s">
        <v>60</v>
      </c>
      <c r="AI105" s="181">
        <v>0</v>
      </c>
      <c r="AJ105" s="181">
        <v>0</v>
      </c>
      <c r="AK105" s="181">
        <v>0</v>
      </c>
      <c r="AL105" s="181">
        <v>0</v>
      </c>
      <c r="AM105" s="3">
        <v>0</v>
      </c>
      <c r="AN105" s="3">
        <v>0</v>
      </c>
      <c r="AO105" s="3">
        <v>0</v>
      </c>
      <c r="AP105" s="3">
        <v>0</v>
      </c>
      <c r="AQ105" s="402">
        <v>0</v>
      </c>
      <c r="AR105" s="181">
        <v>0</v>
      </c>
      <c r="AS105" s="326">
        <f>DG105*$BL113</f>
        <v>0</v>
      </c>
      <c r="AT105" s="326">
        <f>DH105*$BM113</f>
        <v>0</v>
      </c>
      <c r="AU105" s="79">
        <f t="shared" si="306"/>
        <v>0</v>
      </c>
      <c r="AW105" s="726"/>
      <c r="AX105" s="214" t="s">
        <v>60</v>
      </c>
      <c r="AY105" s="181">
        <v>0</v>
      </c>
      <c r="AZ105" s="181">
        <v>0</v>
      </c>
      <c r="BA105" s="181">
        <v>0</v>
      </c>
      <c r="BB105" s="181">
        <v>0</v>
      </c>
      <c r="BC105" s="3">
        <v>0</v>
      </c>
      <c r="BD105" s="3">
        <v>0</v>
      </c>
      <c r="BE105" s="3">
        <v>0</v>
      </c>
      <c r="BF105" s="3">
        <v>0</v>
      </c>
      <c r="BG105" s="402">
        <v>0</v>
      </c>
      <c r="BH105" s="181">
        <v>0</v>
      </c>
      <c r="BI105" s="326">
        <f>DW105*$BL113</f>
        <v>0</v>
      </c>
      <c r="BJ105" s="326">
        <f>DX105*$BM113</f>
        <v>0</v>
      </c>
      <c r="BK105" s="79">
        <f t="shared" si="307"/>
        <v>0</v>
      </c>
      <c r="BO105" s="750"/>
      <c r="BP105" s="3" t="s">
        <v>60</v>
      </c>
      <c r="BQ105" s="503"/>
      <c r="BR105" s="479"/>
      <c r="BS105" s="479"/>
      <c r="BT105" s="479"/>
      <c r="BU105" s="479"/>
      <c r="BV105" s="479"/>
      <c r="BW105" s="479"/>
      <c r="BX105" s="479"/>
      <c r="BY105" s="479"/>
      <c r="BZ105" s="479"/>
      <c r="CA105" s="479">
        <v>0</v>
      </c>
      <c r="CB105" s="504">
        <v>0</v>
      </c>
      <c r="CC105" s="505"/>
      <c r="CE105" s="750"/>
      <c r="CF105" s="3" t="s">
        <v>60</v>
      </c>
      <c r="CG105" s="503"/>
      <c r="CH105" s="479"/>
      <c r="CI105" s="479"/>
      <c r="CJ105" s="479"/>
      <c r="CK105" s="479"/>
      <c r="CL105" s="479"/>
      <c r="CM105" s="479"/>
      <c r="CN105" s="479"/>
      <c r="CO105" s="479"/>
      <c r="CP105" s="479"/>
      <c r="CQ105" s="479">
        <v>0</v>
      </c>
      <c r="CR105" s="504">
        <v>0</v>
      </c>
      <c r="CS105" s="505"/>
      <c r="CU105" s="750"/>
      <c r="CV105" s="3" t="s">
        <v>60</v>
      </c>
      <c r="CW105" s="503"/>
      <c r="CX105" s="479"/>
      <c r="CY105" s="479"/>
      <c r="CZ105" s="479"/>
      <c r="DA105" s="479"/>
      <c r="DB105" s="479"/>
      <c r="DC105" s="479"/>
      <c r="DD105" s="479"/>
      <c r="DE105" s="479"/>
      <c r="DF105" s="479"/>
      <c r="DG105" s="479">
        <v>0</v>
      </c>
      <c r="DH105" s="504">
        <v>0</v>
      </c>
      <c r="DI105" s="505"/>
      <c r="DK105" s="750"/>
      <c r="DL105" s="3" t="s">
        <v>60</v>
      </c>
      <c r="DM105" s="503"/>
      <c r="DN105" s="479"/>
      <c r="DO105" s="479"/>
      <c r="DP105" s="479"/>
      <c r="DQ105" s="479"/>
      <c r="DR105" s="479"/>
      <c r="DS105" s="479"/>
      <c r="DT105" s="479"/>
      <c r="DU105" s="479"/>
      <c r="DV105" s="479"/>
      <c r="DW105" s="479">
        <v>0</v>
      </c>
      <c r="DX105" s="504">
        <v>0</v>
      </c>
      <c r="DY105" s="505"/>
    </row>
    <row r="106" spans="1:129" x14ac:dyDescent="0.35">
      <c r="A106" s="726"/>
      <c r="B106" s="214" t="s">
        <v>59</v>
      </c>
      <c r="C106" s="181">
        <v>0</v>
      </c>
      <c r="D106" s="181">
        <v>0</v>
      </c>
      <c r="E106" s="181">
        <v>0</v>
      </c>
      <c r="F106" s="181">
        <v>0</v>
      </c>
      <c r="G106" s="3">
        <v>0</v>
      </c>
      <c r="H106" s="3">
        <v>0</v>
      </c>
      <c r="I106" s="3">
        <v>0</v>
      </c>
      <c r="J106" s="3">
        <v>0</v>
      </c>
      <c r="K106" s="402">
        <v>0</v>
      </c>
      <c r="L106" s="181">
        <v>0</v>
      </c>
      <c r="M106" s="326">
        <f>CA106*$BL113</f>
        <v>0</v>
      </c>
      <c r="N106" s="326">
        <f>CB106*$BM113</f>
        <v>0</v>
      </c>
      <c r="O106" s="79">
        <f t="shared" si="304"/>
        <v>0</v>
      </c>
      <c r="Q106" s="726"/>
      <c r="R106" s="214" t="s">
        <v>59</v>
      </c>
      <c r="S106" s="181">
        <v>0</v>
      </c>
      <c r="T106" s="181">
        <v>0</v>
      </c>
      <c r="U106" s="181">
        <v>0</v>
      </c>
      <c r="V106" s="181">
        <v>0</v>
      </c>
      <c r="W106" s="3">
        <v>0</v>
      </c>
      <c r="X106" s="3">
        <v>0</v>
      </c>
      <c r="Y106" s="3">
        <v>0</v>
      </c>
      <c r="Z106" s="3">
        <v>0</v>
      </c>
      <c r="AA106" s="402">
        <v>0</v>
      </c>
      <c r="AB106" s="181">
        <v>0</v>
      </c>
      <c r="AC106" s="326">
        <f>CQ106*$BL113</f>
        <v>0</v>
      </c>
      <c r="AD106" s="326">
        <f>CR106*$BM113</f>
        <v>0</v>
      </c>
      <c r="AE106" s="79">
        <f t="shared" si="305"/>
        <v>0</v>
      </c>
      <c r="AG106" s="726"/>
      <c r="AH106" s="214" t="s">
        <v>59</v>
      </c>
      <c r="AI106" s="181">
        <v>0</v>
      </c>
      <c r="AJ106" s="181">
        <v>0</v>
      </c>
      <c r="AK106" s="181">
        <v>0</v>
      </c>
      <c r="AL106" s="181">
        <v>0</v>
      </c>
      <c r="AM106" s="3">
        <v>0</v>
      </c>
      <c r="AN106" s="3">
        <v>0</v>
      </c>
      <c r="AO106" s="3">
        <v>0</v>
      </c>
      <c r="AP106" s="3">
        <v>0</v>
      </c>
      <c r="AQ106" s="402">
        <v>0</v>
      </c>
      <c r="AR106" s="181">
        <v>0</v>
      </c>
      <c r="AS106" s="326">
        <f>DG106*$BL113</f>
        <v>0</v>
      </c>
      <c r="AT106" s="326">
        <f>DH106*$BM113</f>
        <v>0</v>
      </c>
      <c r="AU106" s="79">
        <f t="shared" si="306"/>
        <v>0</v>
      </c>
      <c r="AW106" s="726"/>
      <c r="AX106" s="214" t="s">
        <v>59</v>
      </c>
      <c r="AY106" s="181">
        <v>0</v>
      </c>
      <c r="AZ106" s="181">
        <v>0</v>
      </c>
      <c r="BA106" s="181">
        <v>0</v>
      </c>
      <c r="BB106" s="181">
        <v>0</v>
      </c>
      <c r="BC106" s="3">
        <v>0</v>
      </c>
      <c r="BD106" s="3">
        <v>0</v>
      </c>
      <c r="BE106" s="3">
        <v>0</v>
      </c>
      <c r="BF106" s="3">
        <v>0</v>
      </c>
      <c r="BG106" s="402">
        <v>0</v>
      </c>
      <c r="BH106" s="181">
        <v>0</v>
      </c>
      <c r="BI106" s="326">
        <f>DW106*$BL113</f>
        <v>0</v>
      </c>
      <c r="BJ106" s="326">
        <f>DX106*$BM113</f>
        <v>0</v>
      </c>
      <c r="BK106" s="79">
        <f t="shared" si="307"/>
        <v>0</v>
      </c>
      <c r="BO106" s="750"/>
      <c r="BP106" s="3" t="s">
        <v>59</v>
      </c>
      <c r="BQ106" s="503"/>
      <c r="BR106" s="479"/>
      <c r="BS106" s="479"/>
      <c r="BT106" s="479"/>
      <c r="BU106" s="479"/>
      <c r="BV106" s="479"/>
      <c r="BW106" s="479"/>
      <c r="BX106" s="479"/>
      <c r="BY106" s="479"/>
      <c r="BZ106" s="479"/>
      <c r="CA106" s="479">
        <v>0</v>
      </c>
      <c r="CB106" s="504">
        <v>0</v>
      </c>
      <c r="CC106" s="505"/>
      <c r="CE106" s="750"/>
      <c r="CF106" s="3" t="s">
        <v>59</v>
      </c>
      <c r="CG106" s="503"/>
      <c r="CH106" s="479"/>
      <c r="CI106" s="479"/>
      <c r="CJ106" s="479"/>
      <c r="CK106" s="479"/>
      <c r="CL106" s="479"/>
      <c r="CM106" s="479"/>
      <c r="CN106" s="479"/>
      <c r="CO106" s="479"/>
      <c r="CP106" s="479"/>
      <c r="CQ106" s="479">
        <v>0</v>
      </c>
      <c r="CR106" s="504">
        <v>0</v>
      </c>
      <c r="CS106" s="505"/>
      <c r="CU106" s="750"/>
      <c r="CV106" s="3" t="s">
        <v>59</v>
      </c>
      <c r="CW106" s="503"/>
      <c r="CX106" s="479"/>
      <c r="CY106" s="479"/>
      <c r="CZ106" s="479"/>
      <c r="DA106" s="479"/>
      <c r="DB106" s="479"/>
      <c r="DC106" s="479"/>
      <c r="DD106" s="479"/>
      <c r="DE106" s="479"/>
      <c r="DF106" s="479"/>
      <c r="DG106" s="479">
        <v>0</v>
      </c>
      <c r="DH106" s="504">
        <v>0</v>
      </c>
      <c r="DI106" s="505"/>
      <c r="DK106" s="750"/>
      <c r="DL106" s="3" t="s">
        <v>59</v>
      </c>
      <c r="DM106" s="503"/>
      <c r="DN106" s="479"/>
      <c r="DO106" s="479"/>
      <c r="DP106" s="479"/>
      <c r="DQ106" s="479"/>
      <c r="DR106" s="479"/>
      <c r="DS106" s="479"/>
      <c r="DT106" s="479"/>
      <c r="DU106" s="479"/>
      <c r="DV106" s="479"/>
      <c r="DW106" s="479">
        <v>0</v>
      </c>
      <c r="DX106" s="504">
        <v>0</v>
      </c>
      <c r="DY106" s="505"/>
    </row>
    <row r="107" spans="1:129" x14ac:dyDescent="0.35">
      <c r="A107" s="726"/>
      <c r="B107" s="214" t="s">
        <v>58</v>
      </c>
      <c r="C107" s="181">
        <v>0</v>
      </c>
      <c r="D107" s="181">
        <v>0</v>
      </c>
      <c r="E107" s="181">
        <v>0</v>
      </c>
      <c r="F107" s="181">
        <v>0</v>
      </c>
      <c r="G107" s="3">
        <v>0</v>
      </c>
      <c r="H107" s="3">
        <v>0</v>
      </c>
      <c r="I107" s="3">
        <v>0</v>
      </c>
      <c r="J107" s="3">
        <v>0</v>
      </c>
      <c r="K107" s="402">
        <v>0</v>
      </c>
      <c r="L107" s="181">
        <v>0</v>
      </c>
      <c r="M107" s="326">
        <f>CA107*$BL113</f>
        <v>0</v>
      </c>
      <c r="N107" s="326">
        <f>CB107*$BM113</f>
        <v>0</v>
      </c>
      <c r="O107" s="79">
        <f t="shared" si="304"/>
        <v>0</v>
      </c>
      <c r="Q107" s="726"/>
      <c r="R107" s="214" t="s">
        <v>58</v>
      </c>
      <c r="S107" s="181">
        <v>0</v>
      </c>
      <c r="T107" s="181">
        <v>0</v>
      </c>
      <c r="U107" s="181">
        <v>0</v>
      </c>
      <c r="V107" s="181">
        <v>0</v>
      </c>
      <c r="W107" s="3">
        <v>0</v>
      </c>
      <c r="X107" s="3">
        <v>0</v>
      </c>
      <c r="Y107" s="3">
        <v>0</v>
      </c>
      <c r="Z107" s="3">
        <v>0</v>
      </c>
      <c r="AA107" s="402">
        <v>0</v>
      </c>
      <c r="AB107" s="181">
        <v>0</v>
      </c>
      <c r="AC107" s="326">
        <f>CQ107*$BL113</f>
        <v>0</v>
      </c>
      <c r="AD107" s="326">
        <f>CR107*$BM113</f>
        <v>0</v>
      </c>
      <c r="AE107" s="79">
        <f t="shared" si="305"/>
        <v>0</v>
      </c>
      <c r="AG107" s="726"/>
      <c r="AH107" s="214" t="s">
        <v>58</v>
      </c>
      <c r="AI107" s="181">
        <v>0</v>
      </c>
      <c r="AJ107" s="181">
        <v>0</v>
      </c>
      <c r="AK107" s="181">
        <v>0</v>
      </c>
      <c r="AL107" s="181">
        <v>0</v>
      </c>
      <c r="AM107" s="3">
        <v>0</v>
      </c>
      <c r="AN107" s="3">
        <v>0</v>
      </c>
      <c r="AO107" s="3">
        <v>0</v>
      </c>
      <c r="AP107" s="3">
        <v>0</v>
      </c>
      <c r="AQ107" s="402">
        <v>0</v>
      </c>
      <c r="AR107" s="181">
        <v>0</v>
      </c>
      <c r="AS107" s="326">
        <f>DG107*$BL113</f>
        <v>0</v>
      </c>
      <c r="AT107" s="326">
        <f>DH107*$BM113</f>
        <v>0</v>
      </c>
      <c r="AU107" s="79">
        <f t="shared" si="306"/>
        <v>0</v>
      </c>
      <c r="AW107" s="726"/>
      <c r="AX107" s="214" t="s">
        <v>58</v>
      </c>
      <c r="AY107" s="181">
        <v>0</v>
      </c>
      <c r="AZ107" s="181">
        <v>0</v>
      </c>
      <c r="BA107" s="181">
        <v>0</v>
      </c>
      <c r="BB107" s="181">
        <v>0</v>
      </c>
      <c r="BC107" s="3">
        <v>0</v>
      </c>
      <c r="BD107" s="3">
        <v>0</v>
      </c>
      <c r="BE107" s="3">
        <v>0</v>
      </c>
      <c r="BF107" s="3">
        <v>0</v>
      </c>
      <c r="BG107" s="402">
        <v>0</v>
      </c>
      <c r="BH107" s="181">
        <v>0</v>
      </c>
      <c r="BI107" s="326">
        <f>DW107*$BL113</f>
        <v>0</v>
      </c>
      <c r="BJ107" s="326">
        <f>DX107*$BM113</f>
        <v>0</v>
      </c>
      <c r="BK107" s="79">
        <f t="shared" si="307"/>
        <v>0</v>
      </c>
      <c r="BO107" s="750"/>
      <c r="BP107" s="3" t="s">
        <v>58</v>
      </c>
      <c r="BQ107" s="503"/>
      <c r="BR107" s="479"/>
      <c r="BS107" s="479"/>
      <c r="BT107" s="479"/>
      <c r="BU107" s="479"/>
      <c r="BV107" s="479"/>
      <c r="BW107" s="479"/>
      <c r="BX107" s="479"/>
      <c r="BY107" s="479"/>
      <c r="BZ107" s="479"/>
      <c r="CA107" s="479">
        <v>0</v>
      </c>
      <c r="CB107" s="504">
        <v>0</v>
      </c>
      <c r="CC107" s="505"/>
      <c r="CE107" s="750"/>
      <c r="CF107" s="3" t="s">
        <v>58</v>
      </c>
      <c r="CG107" s="503"/>
      <c r="CH107" s="479"/>
      <c r="CI107" s="479"/>
      <c r="CJ107" s="479"/>
      <c r="CK107" s="479"/>
      <c r="CL107" s="479"/>
      <c r="CM107" s="479"/>
      <c r="CN107" s="479"/>
      <c r="CO107" s="479"/>
      <c r="CP107" s="479"/>
      <c r="CQ107" s="479">
        <v>0</v>
      </c>
      <c r="CR107" s="504">
        <v>0</v>
      </c>
      <c r="CS107" s="505"/>
      <c r="CU107" s="750"/>
      <c r="CV107" s="3" t="s">
        <v>58</v>
      </c>
      <c r="CW107" s="503"/>
      <c r="CX107" s="479"/>
      <c r="CY107" s="479"/>
      <c r="CZ107" s="479"/>
      <c r="DA107" s="479"/>
      <c r="DB107" s="479"/>
      <c r="DC107" s="479"/>
      <c r="DD107" s="479"/>
      <c r="DE107" s="479"/>
      <c r="DF107" s="479"/>
      <c r="DG107" s="479">
        <v>0</v>
      </c>
      <c r="DH107" s="504">
        <v>0</v>
      </c>
      <c r="DI107" s="505"/>
      <c r="DK107" s="750"/>
      <c r="DL107" s="3" t="s">
        <v>58</v>
      </c>
      <c r="DM107" s="503"/>
      <c r="DN107" s="479"/>
      <c r="DO107" s="479"/>
      <c r="DP107" s="479"/>
      <c r="DQ107" s="479"/>
      <c r="DR107" s="479"/>
      <c r="DS107" s="479"/>
      <c r="DT107" s="479"/>
      <c r="DU107" s="479"/>
      <c r="DV107" s="479"/>
      <c r="DW107" s="479">
        <v>0</v>
      </c>
      <c r="DX107" s="504">
        <v>0</v>
      </c>
      <c r="DY107" s="505"/>
    </row>
    <row r="108" spans="1:129" x14ac:dyDescent="0.35">
      <c r="A108" s="726"/>
      <c r="B108" s="214" t="s">
        <v>57</v>
      </c>
      <c r="C108" s="181">
        <v>0</v>
      </c>
      <c r="D108" s="181">
        <v>0</v>
      </c>
      <c r="E108" s="181">
        <v>0</v>
      </c>
      <c r="F108" s="181">
        <v>0</v>
      </c>
      <c r="G108" s="3">
        <v>0</v>
      </c>
      <c r="H108" s="3">
        <v>0</v>
      </c>
      <c r="I108" s="3">
        <v>0</v>
      </c>
      <c r="J108" s="3">
        <v>-9489.0654750000012</v>
      </c>
      <c r="K108" s="402">
        <v>0</v>
      </c>
      <c r="L108" s="181">
        <v>0</v>
      </c>
      <c r="M108" s="326">
        <f>CA108*$BL113</f>
        <v>0</v>
      </c>
      <c r="N108" s="326">
        <f>CB108*$BM113</f>
        <v>0</v>
      </c>
      <c r="O108" s="79">
        <f t="shared" si="304"/>
        <v>-9489.0654750000012</v>
      </c>
      <c r="Q108" s="726"/>
      <c r="R108" s="214" t="s">
        <v>57</v>
      </c>
      <c r="S108" s="181">
        <v>0</v>
      </c>
      <c r="T108" s="181">
        <v>0</v>
      </c>
      <c r="U108" s="181">
        <v>0</v>
      </c>
      <c r="V108" s="181">
        <v>0</v>
      </c>
      <c r="W108" s="3">
        <v>0</v>
      </c>
      <c r="X108" s="3">
        <v>0</v>
      </c>
      <c r="Y108" s="3">
        <v>0</v>
      </c>
      <c r="Z108" s="3">
        <v>-254585.35444999998</v>
      </c>
      <c r="AA108" s="402">
        <v>-326.01600000000326</v>
      </c>
      <c r="AB108" s="181">
        <v>0</v>
      </c>
      <c r="AC108" s="326">
        <f>CQ108*$BL113</f>
        <v>0</v>
      </c>
      <c r="AD108" s="326">
        <f>CR108*$BM113</f>
        <v>0</v>
      </c>
      <c r="AE108" s="79">
        <f t="shared" si="305"/>
        <v>-254911.37044999999</v>
      </c>
      <c r="AG108" s="726"/>
      <c r="AH108" s="214" t="s">
        <v>57</v>
      </c>
      <c r="AI108" s="181">
        <v>0</v>
      </c>
      <c r="AJ108" s="181">
        <v>0</v>
      </c>
      <c r="AK108" s="181">
        <v>0</v>
      </c>
      <c r="AL108" s="181">
        <v>0</v>
      </c>
      <c r="AM108" s="3">
        <v>0</v>
      </c>
      <c r="AN108" s="3">
        <v>0</v>
      </c>
      <c r="AO108" s="3">
        <v>0</v>
      </c>
      <c r="AP108" s="3">
        <v>-171085.37367500001</v>
      </c>
      <c r="AQ108" s="402">
        <v>0</v>
      </c>
      <c r="AR108" s="181">
        <v>0</v>
      </c>
      <c r="AS108" s="326">
        <f>DG108*$BL113</f>
        <v>0</v>
      </c>
      <c r="AT108" s="326">
        <f>DH108*$BM113</f>
        <v>0</v>
      </c>
      <c r="AU108" s="79">
        <f t="shared" si="306"/>
        <v>-171085.37367500001</v>
      </c>
      <c r="AW108" s="726"/>
      <c r="AX108" s="214" t="s">
        <v>57</v>
      </c>
      <c r="AY108" s="181">
        <v>0</v>
      </c>
      <c r="AZ108" s="181">
        <v>0</v>
      </c>
      <c r="BA108" s="181">
        <v>0</v>
      </c>
      <c r="BB108" s="181">
        <v>0</v>
      </c>
      <c r="BC108" s="3">
        <v>0</v>
      </c>
      <c r="BD108" s="3">
        <v>0</v>
      </c>
      <c r="BE108" s="3">
        <v>0</v>
      </c>
      <c r="BF108" s="3">
        <v>-65990.731400000004</v>
      </c>
      <c r="BG108" s="402">
        <v>0</v>
      </c>
      <c r="BH108" s="181">
        <v>0</v>
      </c>
      <c r="BI108" s="326">
        <f>DW108*$BL113</f>
        <v>0</v>
      </c>
      <c r="BJ108" s="326">
        <f>DX108*$BM113</f>
        <v>0</v>
      </c>
      <c r="BK108" s="79">
        <f t="shared" si="307"/>
        <v>-65990.731400000004</v>
      </c>
      <c r="BO108" s="750"/>
      <c r="BP108" s="3" t="s">
        <v>57</v>
      </c>
      <c r="BQ108" s="503"/>
      <c r="BR108" s="479"/>
      <c r="BS108" s="479"/>
      <c r="BT108" s="479"/>
      <c r="BU108" s="479"/>
      <c r="BV108" s="479"/>
      <c r="BW108" s="479"/>
      <c r="BX108" s="479"/>
      <c r="BY108" s="479"/>
      <c r="BZ108" s="479"/>
      <c r="CA108" s="479">
        <v>3.0665284301099075E-3</v>
      </c>
      <c r="CB108" s="504">
        <v>3.0665284301099075E-3</v>
      </c>
      <c r="CC108" s="505"/>
      <c r="CE108" s="750"/>
      <c r="CF108" s="3" t="s">
        <v>57</v>
      </c>
      <c r="CG108" s="503"/>
      <c r="CH108" s="479"/>
      <c r="CI108" s="479"/>
      <c r="CJ108" s="479"/>
      <c r="CK108" s="479"/>
      <c r="CL108" s="479"/>
      <c r="CM108" s="479"/>
      <c r="CN108" s="479"/>
      <c r="CO108" s="479"/>
      <c r="CP108" s="479"/>
      <c r="CQ108" s="479">
        <v>0.46212612121733132</v>
      </c>
      <c r="CR108" s="504">
        <v>0.46212612121733132</v>
      </c>
      <c r="CS108" s="505"/>
      <c r="CU108" s="750"/>
      <c r="CV108" s="3" t="s">
        <v>57</v>
      </c>
      <c r="CW108" s="503"/>
      <c r="CX108" s="479"/>
      <c r="CY108" s="479"/>
      <c r="CZ108" s="479"/>
      <c r="DA108" s="479"/>
      <c r="DB108" s="479"/>
      <c r="DC108" s="479"/>
      <c r="DD108" s="479"/>
      <c r="DE108" s="479"/>
      <c r="DF108" s="479"/>
      <c r="DG108" s="479">
        <v>0.42986809660071612</v>
      </c>
      <c r="DH108" s="504">
        <v>0.42986809660071612</v>
      </c>
      <c r="DI108" s="505"/>
      <c r="DK108" s="750"/>
      <c r="DL108" s="3" t="s">
        <v>57</v>
      </c>
      <c r="DM108" s="503"/>
      <c r="DN108" s="479"/>
      <c r="DO108" s="479"/>
      <c r="DP108" s="479"/>
      <c r="DQ108" s="479"/>
      <c r="DR108" s="479"/>
      <c r="DS108" s="479"/>
      <c r="DT108" s="479"/>
      <c r="DU108" s="479"/>
      <c r="DV108" s="479"/>
      <c r="DW108" s="479">
        <v>0.10493925375184264</v>
      </c>
      <c r="DX108" s="504">
        <v>0.10493925375184264</v>
      </c>
      <c r="DY108" s="505"/>
    </row>
    <row r="109" spans="1:129" x14ac:dyDescent="0.35">
      <c r="A109" s="726"/>
      <c r="B109" s="214" t="s">
        <v>56</v>
      </c>
      <c r="C109" s="181">
        <v>0</v>
      </c>
      <c r="D109" s="181">
        <v>0</v>
      </c>
      <c r="E109" s="181">
        <v>0</v>
      </c>
      <c r="F109" s="181">
        <v>0</v>
      </c>
      <c r="G109" s="3">
        <v>0</v>
      </c>
      <c r="H109" s="3">
        <v>0</v>
      </c>
      <c r="I109" s="3">
        <v>0</v>
      </c>
      <c r="J109" s="3">
        <v>0</v>
      </c>
      <c r="K109" s="402">
        <v>0</v>
      </c>
      <c r="L109" s="181">
        <v>0</v>
      </c>
      <c r="M109" s="326">
        <f>CA109*$BL113</f>
        <v>0</v>
      </c>
      <c r="N109" s="326">
        <f>CB109*$BM113</f>
        <v>0</v>
      </c>
      <c r="O109" s="79">
        <f t="shared" si="304"/>
        <v>0</v>
      </c>
      <c r="Q109" s="726"/>
      <c r="R109" s="214" t="s">
        <v>56</v>
      </c>
      <c r="S109" s="181">
        <v>0</v>
      </c>
      <c r="T109" s="181">
        <v>0</v>
      </c>
      <c r="U109" s="181">
        <v>0</v>
      </c>
      <c r="V109" s="181">
        <v>0</v>
      </c>
      <c r="W109" s="3">
        <v>0</v>
      </c>
      <c r="X109" s="3">
        <v>0</v>
      </c>
      <c r="Y109" s="3">
        <v>0</v>
      </c>
      <c r="Z109" s="3">
        <v>0</v>
      </c>
      <c r="AA109" s="402">
        <v>0</v>
      </c>
      <c r="AB109" s="181">
        <v>0</v>
      </c>
      <c r="AC109" s="326">
        <f>CQ109*$BL113</f>
        <v>0</v>
      </c>
      <c r="AD109" s="326">
        <f>CR109*$BM113</f>
        <v>0</v>
      </c>
      <c r="AE109" s="79">
        <f t="shared" si="305"/>
        <v>0</v>
      </c>
      <c r="AG109" s="726"/>
      <c r="AH109" s="214" t="s">
        <v>56</v>
      </c>
      <c r="AI109" s="181">
        <v>0</v>
      </c>
      <c r="AJ109" s="181">
        <v>0</v>
      </c>
      <c r="AK109" s="181">
        <v>0</v>
      </c>
      <c r="AL109" s="181">
        <v>0</v>
      </c>
      <c r="AM109" s="3">
        <v>0</v>
      </c>
      <c r="AN109" s="3">
        <v>0</v>
      </c>
      <c r="AO109" s="3">
        <v>0</v>
      </c>
      <c r="AP109" s="3">
        <v>0</v>
      </c>
      <c r="AQ109" s="402">
        <v>0</v>
      </c>
      <c r="AR109" s="181">
        <v>0</v>
      </c>
      <c r="AS109" s="326">
        <f>DG109*$BL113</f>
        <v>0</v>
      </c>
      <c r="AT109" s="326">
        <f>DH109*$BM113</f>
        <v>0</v>
      </c>
      <c r="AU109" s="79">
        <f t="shared" si="306"/>
        <v>0</v>
      </c>
      <c r="AW109" s="726"/>
      <c r="AX109" s="214" t="s">
        <v>56</v>
      </c>
      <c r="AY109" s="181">
        <v>0</v>
      </c>
      <c r="AZ109" s="181">
        <v>0</v>
      </c>
      <c r="BA109" s="181">
        <v>0</v>
      </c>
      <c r="BB109" s="181">
        <v>0</v>
      </c>
      <c r="BC109" s="3">
        <v>0</v>
      </c>
      <c r="BD109" s="3">
        <v>0</v>
      </c>
      <c r="BE109" s="3">
        <v>0</v>
      </c>
      <c r="BF109" s="3">
        <v>0</v>
      </c>
      <c r="BG109" s="402">
        <v>0</v>
      </c>
      <c r="BH109" s="181">
        <v>0</v>
      </c>
      <c r="BI109" s="326">
        <f>DW109*$BL113</f>
        <v>0</v>
      </c>
      <c r="BJ109" s="326">
        <f>DX109*$BM113</f>
        <v>0</v>
      </c>
      <c r="BK109" s="79">
        <f t="shared" si="307"/>
        <v>0</v>
      </c>
      <c r="BO109" s="750"/>
      <c r="BP109" s="3" t="s">
        <v>56</v>
      </c>
      <c r="BQ109" s="503"/>
      <c r="BR109" s="479"/>
      <c r="BS109" s="479"/>
      <c r="BT109" s="479"/>
      <c r="BU109" s="479"/>
      <c r="BV109" s="479"/>
      <c r="BW109" s="479"/>
      <c r="BX109" s="479"/>
      <c r="BY109" s="479"/>
      <c r="BZ109" s="479"/>
      <c r="CA109" s="479">
        <v>0</v>
      </c>
      <c r="CB109" s="504">
        <v>0</v>
      </c>
      <c r="CC109" s="505"/>
      <c r="CE109" s="750"/>
      <c r="CF109" s="3" t="s">
        <v>56</v>
      </c>
      <c r="CG109" s="503"/>
      <c r="CH109" s="479"/>
      <c r="CI109" s="479"/>
      <c r="CJ109" s="479"/>
      <c r="CK109" s="479"/>
      <c r="CL109" s="479"/>
      <c r="CM109" s="479"/>
      <c r="CN109" s="479"/>
      <c r="CO109" s="479"/>
      <c r="CP109" s="479"/>
      <c r="CQ109" s="479">
        <v>0</v>
      </c>
      <c r="CR109" s="504">
        <v>0</v>
      </c>
      <c r="CS109" s="505"/>
      <c r="CU109" s="750"/>
      <c r="CV109" s="3" t="s">
        <v>56</v>
      </c>
      <c r="CW109" s="503"/>
      <c r="CX109" s="479"/>
      <c r="CY109" s="479"/>
      <c r="CZ109" s="479"/>
      <c r="DA109" s="479"/>
      <c r="DB109" s="479"/>
      <c r="DC109" s="479"/>
      <c r="DD109" s="479"/>
      <c r="DE109" s="479"/>
      <c r="DF109" s="479"/>
      <c r="DG109" s="479">
        <v>0</v>
      </c>
      <c r="DH109" s="504">
        <v>0</v>
      </c>
      <c r="DI109" s="505"/>
      <c r="DK109" s="750"/>
      <c r="DL109" s="3" t="s">
        <v>56</v>
      </c>
      <c r="DM109" s="503"/>
      <c r="DN109" s="479"/>
      <c r="DO109" s="479"/>
      <c r="DP109" s="479"/>
      <c r="DQ109" s="479"/>
      <c r="DR109" s="479"/>
      <c r="DS109" s="479"/>
      <c r="DT109" s="479"/>
      <c r="DU109" s="479"/>
      <c r="DV109" s="479"/>
      <c r="DW109" s="479">
        <v>0</v>
      </c>
      <c r="DX109" s="504">
        <v>0</v>
      </c>
      <c r="DY109" s="505"/>
    </row>
    <row r="110" spans="1:129" x14ac:dyDescent="0.35">
      <c r="A110" s="726"/>
      <c r="B110" s="214" t="s">
        <v>55</v>
      </c>
      <c r="C110" s="181">
        <v>0</v>
      </c>
      <c r="D110" s="181">
        <v>0</v>
      </c>
      <c r="E110" s="181">
        <v>0</v>
      </c>
      <c r="F110" s="181">
        <v>0</v>
      </c>
      <c r="G110" s="3">
        <v>0</v>
      </c>
      <c r="H110" s="3">
        <v>0</v>
      </c>
      <c r="I110" s="3">
        <v>0</v>
      </c>
      <c r="J110" s="3">
        <v>0</v>
      </c>
      <c r="K110" s="402">
        <v>0</v>
      </c>
      <c r="L110" s="181">
        <v>0</v>
      </c>
      <c r="M110" s="326">
        <f>CA110*$BL113</f>
        <v>0</v>
      </c>
      <c r="N110" s="326">
        <f>CB110*$BM113</f>
        <v>0</v>
      </c>
      <c r="O110" s="79">
        <f t="shared" si="304"/>
        <v>0</v>
      </c>
      <c r="Q110" s="726"/>
      <c r="R110" s="214" t="s">
        <v>55</v>
      </c>
      <c r="S110" s="181">
        <v>0</v>
      </c>
      <c r="T110" s="181">
        <v>0</v>
      </c>
      <c r="U110" s="181">
        <v>0</v>
      </c>
      <c r="V110" s="181">
        <v>0</v>
      </c>
      <c r="W110" s="3">
        <v>0</v>
      </c>
      <c r="X110" s="3">
        <v>0</v>
      </c>
      <c r="Y110" s="3">
        <v>0</v>
      </c>
      <c r="Z110" s="3">
        <v>0</v>
      </c>
      <c r="AA110" s="402">
        <v>0</v>
      </c>
      <c r="AB110" s="181">
        <v>0</v>
      </c>
      <c r="AC110" s="326">
        <f>CQ110*$BL113</f>
        <v>0</v>
      </c>
      <c r="AD110" s="326">
        <f>CR110*$BM113</f>
        <v>0</v>
      </c>
      <c r="AE110" s="79">
        <f t="shared" si="305"/>
        <v>0</v>
      </c>
      <c r="AG110" s="726"/>
      <c r="AH110" s="214" t="s">
        <v>55</v>
      </c>
      <c r="AI110" s="181">
        <v>0</v>
      </c>
      <c r="AJ110" s="181">
        <v>0</v>
      </c>
      <c r="AK110" s="181">
        <v>0</v>
      </c>
      <c r="AL110" s="181">
        <v>0</v>
      </c>
      <c r="AM110" s="3">
        <v>0</v>
      </c>
      <c r="AN110" s="3">
        <v>0</v>
      </c>
      <c r="AO110" s="3">
        <v>0</v>
      </c>
      <c r="AP110" s="3">
        <v>0</v>
      </c>
      <c r="AQ110" s="402">
        <v>0</v>
      </c>
      <c r="AR110" s="181">
        <v>0</v>
      </c>
      <c r="AS110" s="326">
        <f>DG110*$BL113</f>
        <v>0</v>
      </c>
      <c r="AT110" s="326">
        <f>DH110*$BM113</f>
        <v>0</v>
      </c>
      <c r="AU110" s="79">
        <f t="shared" si="306"/>
        <v>0</v>
      </c>
      <c r="AW110" s="726"/>
      <c r="AX110" s="214" t="s">
        <v>55</v>
      </c>
      <c r="AY110" s="181">
        <v>0</v>
      </c>
      <c r="AZ110" s="181">
        <v>0</v>
      </c>
      <c r="BA110" s="181">
        <v>0</v>
      </c>
      <c r="BB110" s="181">
        <v>0</v>
      </c>
      <c r="BC110" s="3">
        <v>0</v>
      </c>
      <c r="BD110" s="3">
        <v>0</v>
      </c>
      <c r="BE110" s="3">
        <v>0</v>
      </c>
      <c r="BF110" s="3">
        <v>0</v>
      </c>
      <c r="BG110" s="402">
        <v>0</v>
      </c>
      <c r="BH110" s="181">
        <v>0</v>
      </c>
      <c r="BI110" s="326">
        <f>DW110*$BL113</f>
        <v>0</v>
      </c>
      <c r="BJ110" s="326">
        <f>DX110*$BM113</f>
        <v>0</v>
      </c>
      <c r="BK110" s="79">
        <f t="shared" si="307"/>
        <v>0</v>
      </c>
      <c r="BO110" s="750"/>
      <c r="BP110" s="3" t="s">
        <v>55</v>
      </c>
      <c r="BQ110" s="503"/>
      <c r="BR110" s="479"/>
      <c r="BS110" s="479"/>
      <c r="BT110" s="479"/>
      <c r="BU110" s="479"/>
      <c r="BV110" s="479"/>
      <c r="BW110" s="479"/>
      <c r="BX110" s="479"/>
      <c r="BY110" s="479"/>
      <c r="BZ110" s="479"/>
      <c r="CA110" s="479">
        <v>0</v>
      </c>
      <c r="CB110" s="504">
        <v>0</v>
      </c>
      <c r="CC110" s="505"/>
      <c r="CE110" s="750"/>
      <c r="CF110" s="3" t="s">
        <v>55</v>
      </c>
      <c r="CG110" s="503"/>
      <c r="CH110" s="479"/>
      <c r="CI110" s="479"/>
      <c r="CJ110" s="479"/>
      <c r="CK110" s="479"/>
      <c r="CL110" s="479"/>
      <c r="CM110" s="479"/>
      <c r="CN110" s="479"/>
      <c r="CO110" s="479"/>
      <c r="CP110" s="479"/>
      <c r="CQ110" s="479">
        <v>0</v>
      </c>
      <c r="CR110" s="504">
        <v>0</v>
      </c>
      <c r="CS110" s="505"/>
      <c r="CU110" s="750"/>
      <c r="CV110" s="3" t="s">
        <v>55</v>
      </c>
      <c r="CW110" s="503"/>
      <c r="CX110" s="479"/>
      <c r="CY110" s="479"/>
      <c r="CZ110" s="479"/>
      <c r="DA110" s="479"/>
      <c r="DB110" s="479"/>
      <c r="DC110" s="479"/>
      <c r="DD110" s="479"/>
      <c r="DE110" s="479"/>
      <c r="DF110" s="479"/>
      <c r="DG110" s="479">
        <v>0</v>
      </c>
      <c r="DH110" s="504">
        <v>0</v>
      </c>
      <c r="DI110" s="505"/>
      <c r="DK110" s="750"/>
      <c r="DL110" s="3" t="s">
        <v>55</v>
      </c>
      <c r="DM110" s="503"/>
      <c r="DN110" s="479"/>
      <c r="DO110" s="479"/>
      <c r="DP110" s="479"/>
      <c r="DQ110" s="479"/>
      <c r="DR110" s="479"/>
      <c r="DS110" s="479"/>
      <c r="DT110" s="479"/>
      <c r="DU110" s="479"/>
      <c r="DV110" s="479"/>
      <c r="DW110" s="479">
        <v>0</v>
      </c>
      <c r="DX110" s="504">
        <v>0</v>
      </c>
      <c r="DY110" s="505"/>
    </row>
    <row r="111" spans="1:129" x14ac:dyDescent="0.35">
      <c r="A111" s="726"/>
      <c r="B111" s="214" t="s">
        <v>54</v>
      </c>
      <c r="C111" s="181">
        <v>0</v>
      </c>
      <c r="D111" s="181">
        <v>0</v>
      </c>
      <c r="E111" s="181">
        <v>0</v>
      </c>
      <c r="F111" s="181">
        <v>0</v>
      </c>
      <c r="G111" s="3">
        <v>0</v>
      </c>
      <c r="H111" s="3">
        <v>0</v>
      </c>
      <c r="I111" s="3">
        <v>0</v>
      </c>
      <c r="J111" s="3">
        <v>0</v>
      </c>
      <c r="K111" s="402">
        <v>0</v>
      </c>
      <c r="L111" s="181">
        <v>0</v>
      </c>
      <c r="M111" s="326">
        <f>CA111*$BL113</f>
        <v>0</v>
      </c>
      <c r="N111" s="326">
        <f>CB111*$BM113</f>
        <v>0</v>
      </c>
      <c r="O111" s="79">
        <f t="shared" si="304"/>
        <v>0</v>
      </c>
      <c r="Q111" s="726"/>
      <c r="R111" s="214" t="s">
        <v>54</v>
      </c>
      <c r="S111" s="181">
        <v>0</v>
      </c>
      <c r="T111" s="181">
        <v>0</v>
      </c>
      <c r="U111" s="181">
        <v>0</v>
      </c>
      <c r="V111" s="181">
        <v>0</v>
      </c>
      <c r="W111" s="3">
        <v>0</v>
      </c>
      <c r="X111" s="3">
        <v>0</v>
      </c>
      <c r="Y111" s="3">
        <v>0</v>
      </c>
      <c r="Z111" s="3">
        <v>0</v>
      </c>
      <c r="AA111" s="402">
        <v>0</v>
      </c>
      <c r="AB111" s="181">
        <v>0</v>
      </c>
      <c r="AC111" s="326">
        <f>CQ111*$BL113</f>
        <v>0</v>
      </c>
      <c r="AD111" s="326">
        <f>CR111*$BM113</f>
        <v>0</v>
      </c>
      <c r="AE111" s="79">
        <f t="shared" si="305"/>
        <v>0</v>
      </c>
      <c r="AG111" s="726"/>
      <c r="AH111" s="214" t="s">
        <v>54</v>
      </c>
      <c r="AI111" s="181">
        <v>0</v>
      </c>
      <c r="AJ111" s="181">
        <v>0</v>
      </c>
      <c r="AK111" s="181">
        <v>0</v>
      </c>
      <c r="AL111" s="181">
        <v>0</v>
      </c>
      <c r="AM111" s="3">
        <v>0</v>
      </c>
      <c r="AN111" s="3">
        <v>0</v>
      </c>
      <c r="AO111" s="3">
        <v>0</v>
      </c>
      <c r="AP111" s="3">
        <v>0</v>
      </c>
      <c r="AQ111" s="402">
        <v>0</v>
      </c>
      <c r="AR111" s="181">
        <v>0</v>
      </c>
      <c r="AS111" s="326">
        <f>DG111*$BL113</f>
        <v>0</v>
      </c>
      <c r="AT111" s="326">
        <f>DH111*$BM113</f>
        <v>0</v>
      </c>
      <c r="AU111" s="79">
        <f t="shared" si="306"/>
        <v>0</v>
      </c>
      <c r="AW111" s="726"/>
      <c r="AX111" s="214" t="s">
        <v>54</v>
      </c>
      <c r="AY111" s="181">
        <v>0</v>
      </c>
      <c r="AZ111" s="181">
        <v>0</v>
      </c>
      <c r="BA111" s="181">
        <v>0</v>
      </c>
      <c r="BB111" s="181">
        <v>0</v>
      </c>
      <c r="BC111" s="3">
        <v>0</v>
      </c>
      <c r="BD111" s="3">
        <v>0</v>
      </c>
      <c r="BE111" s="3">
        <v>0</v>
      </c>
      <c r="BF111" s="3">
        <v>0</v>
      </c>
      <c r="BG111" s="402">
        <v>0</v>
      </c>
      <c r="BH111" s="181">
        <v>0</v>
      </c>
      <c r="BI111" s="326">
        <f>DW111*$BL113</f>
        <v>0</v>
      </c>
      <c r="BJ111" s="326">
        <f>DX111*$BM113</f>
        <v>0</v>
      </c>
      <c r="BK111" s="79">
        <f t="shared" si="307"/>
        <v>0</v>
      </c>
      <c r="BO111" s="750"/>
      <c r="BP111" s="3" t="s">
        <v>54</v>
      </c>
      <c r="BQ111" s="503"/>
      <c r="BR111" s="479"/>
      <c r="BS111" s="479"/>
      <c r="BT111" s="479"/>
      <c r="BU111" s="479"/>
      <c r="BV111" s="479"/>
      <c r="BW111" s="479"/>
      <c r="BX111" s="479"/>
      <c r="BY111" s="479"/>
      <c r="BZ111" s="479"/>
      <c r="CA111" s="479">
        <v>0</v>
      </c>
      <c r="CB111" s="504">
        <v>0</v>
      </c>
      <c r="CC111" s="505"/>
      <c r="CE111" s="750"/>
      <c r="CF111" s="3" t="s">
        <v>54</v>
      </c>
      <c r="CG111" s="503"/>
      <c r="CH111" s="479"/>
      <c r="CI111" s="479"/>
      <c r="CJ111" s="479"/>
      <c r="CK111" s="479"/>
      <c r="CL111" s="479"/>
      <c r="CM111" s="479"/>
      <c r="CN111" s="479"/>
      <c r="CO111" s="479"/>
      <c r="CP111" s="479"/>
      <c r="CQ111" s="479">
        <v>0</v>
      </c>
      <c r="CR111" s="504">
        <v>0</v>
      </c>
      <c r="CS111" s="505"/>
      <c r="CU111" s="750"/>
      <c r="CV111" s="3" t="s">
        <v>54</v>
      </c>
      <c r="CW111" s="503"/>
      <c r="CX111" s="479"/>
      <c r="CY111" s="479"/>
      <c r="CZ111" s="479"/>
      <c r="DA111" s="479"/>
      <c r="DB111" s="479"/>
      <c r="DC111" s="479"/>
      <c r="DD111" s="479"/>
      <c r="DE111" s="479"/>
      <c r="DF111" s="479"/>
      <c r="DG111" s="479">
        <v>0</v>
      </c>
      <c r="DH111" s="504">
        <v>0</v>
      </c>
      <c r="DI111" s="505"/>
      <c r="DK111" s="750"/>
      <c r="DL111" s="3" t="s">
        <v>54</v>
      </c>
      <c r="DM111" s="503"/>
      <c r="DN111" s="479"/>
      <c r="DO111" s="479"/>
      <c r="DP111" s="479"/>
      <c r="DQ111" s="479"/>
      <c r="DR111" s="479"/>
      <c r="DS111" s="479"/>
      <c r="DT111" s="479"/>
      <c r="DU111" s="479"/>
      <c r="DV111" s="479"/>
      <c r="DW111" s="479">
        <v>0</v>
      </c>
      <c r="DX111" s="504">
        <v>0</v>
      </c>
      <c r="DY111" s="505"/>
    </row>
    <row r="112" spans="1:129" ht="15" thickBot="1" x14ac:dyDescent="0.4">
      <c r="A112" s="727"/>
      <c r="B112" s="214" t="s">
        <v>53</v>
      </c>
      <c r="C112" s="181">
        <v>0</v>
      </c>
      <c r="D112" s="181">
        <v>0</v>
      </c>
      <c r="E112" s="181">
        <v>0</v>
      </c>
      <c r="F112" s="181">
        <v>0</v>
      </c>
      <c r="G112" s="3">
        <v>0</v>
      </c>
      <c r="H112" s="3">
        <v>0</v>
      </c>
      <c r="I112" s="3">
        <v>0</v>
      </c>
      <c r="J112" s="3">
        <v>0</v>
      </c>
      <c r="K112" s="402">
        <v>0</v>
      </c>
      <c r="L112" s="181">
        <v>0</v>
      </c>
      <c r="M112" s="326">
        <f>CA112*$BL113</f>
        <v>0</v>
      </c>
      <c r="N112" s="326">
        <f>CB112*$BM113</f>
        <v>0</v>
      </c>
      <c r="O112" s="79">
        <f t="shared" si="304"/>
        <v>0</v>
      </c>
      <c r="Q112" s="727"/>
      <c r="R112" s="214" t="s">
        <v>53</v>
      </c>
      <c r="S112" s="181">
        <v>0</v>
      </c>
      <c r="T112" s="181">
        <v>0</v>
      </c>
      <c r="U112" s="181">
        <v>0</v>
      </c>
      <c r="V112" s="181">
        <v>0</v>
      </c>
      <c r="W112" s="3">
        <v>0</v>
      </c>
      <c r="X112" s="3">
        <v>0</v>
      </c>
      <c r="Y112" s="3">
        <v>0</v>
      </c>
      <c r="Z112" s="3">
        <v>0</v>
      </c>
      <c r="AA112" s="402">
        <v>0</v>
      </c>
      <c r="AB112" s="181">
        <v>0</v>
      </c>
      <c r="AC112" s="326">
        <f>CQ112*$BL113</f>
        <v>0</v>
      </c>
      <c r="AD112" s="326">
        <f>CR112*$BM113</f>
        <v>0</v>
      </c>
      <c r="AE112" s="79">
        <f t="shared" si="305"/>
        <v>0</v>
      </c>
      <c r="AG112" s="727"/>
      <c r="AH112" s="214" t="s">
        <v>53</v>
      </c>
      <c r="AI112" s="181">
        <v>0</v>
      </c>
      <c r="AJ112" s="181">
        <v>0</v>
      </c>
      <c r="AK112" s="181">
        <v>0</v>
      </c>
      <c r="AL112" s="181">
        <v>0</v>
      </c>
      <c r="AM112" s="3">
        <v>0</v>
      </c>
      <c r="AN112" s="3">
        <v>0</v>
      </c>
      <c r="AO112" s="3">
        <v>0</v>
      </c>
      <c r="AP112" s="3">
        <v>0</v>
      </c>
      <c r="AQ112" s="402">
        <v>0</v>
      </c>
      <c r="AR112" s="181">
        <v>0</v>
      </c>
      <c r="AS112" s="326">
        <f>DG112*$BL113</f>
        <v>0</v>
      </c>
      <c r="AT112" s="326">
        <f>DH112*$BM113</f>
        <v>0</v>
      </c>
      <c r="AU112" s="79">
        <f t="shared" si="306"/>
        <v>0</v>
      </c>
      <c r="AW112" s="727"/>
      <c r="AX112" s="214" t="s">
        <v>53</v>
      </c>
      <c r="AY112" s="181">
        <v>0</v>
      </c>
      <c r="AZ112" s="181">
        <v>0</v>
      </c>
      <c r="BA112" s="181">
        <v>0</v>
      </c>
      <c r="BB112" s="181">
        <v>0</v>
      </c>
      <c r="BC112" s="3">
        <v>0</v>
      </c>
      <c r="BD112" s="3">
        <v>0</v>
      </c>
      <c r="BE112" s="3">
        <v>0</v>
      </c>
      <c r="BF112" s="3">
        <v>0</v>
      </c>
      <c r="BG112" s="402">
        <v>0</v>
      </c>
      <c r="BH112" s="181">
        <v>0</v>
      </c>
      <c r="BI112" s="326">
        <f>DW112*$BL113</f>
        <v>0</v>
      </c>
      <c r="BJ112" s="326">
        <f>DX112*$BM113</f>
        <v>0</v>
      </c>
      <c r="BK112" s="79">
        <f t="shared" si="307"/>
        <v>0</v>
      </c>
      <c r="BO112" s="751"/>
      <c r="BP112" s="3" t="s">
        <v>53</v>
      </c>
      <c r="BQ112" s="506"/>
      <c r="BR112" s="483"/>
      <c r="BS112" s="483"/>
      <c r="BT112" s="483"/>
      <c r="BU112" s="483"/>
      <c r="BV112" s="483"/>
      <c r="BW112" s="483"/>
      <c r="BX112" s="483"/>
      <c r="BY112" s="483"/>
      <c r="BZ112" s="483"/>
      <c r="CA112" s="483">
        <v>0</v>
      </c>
      <c r="CB112" s="507">
        <v>0</v>
      </c>
      <c r="CC112" s="505"/>
      <c r="CE112" s="751"/>
      <c r="CF112" s="3" t="s">
        <v>53</v>
      </c>
      <c r="CG112" s="506"/>
      <c r="CH112" s="483"/>
      <c r="CI112" s="483"/>
      <c r="CJ112" s="483"/>
      <c r="CK112" s="483"/>
      <c r="CL112" s="483"/>
      <c r="CM112" s="483"/>
      <c r="CN112" s="483"/>
      <c r="CO112" s="483"/>
      <c r="CP112" s="483"/>
      <c r="CQ112" s="483">
        <v>0</v>
      </c>
      <c r="CR112" s="507">
        <v>0</v>
      </c>
      <c r="CS112" s="505"/>
      <c r="CU112" s="751"/>
      <c r="CV112" s="3" t="s">
        <v>53</v>
      </c>
      <c r="CW112" s="506"/>
      <c r="CX112" s="483"/>
      <c r="CY112" s="483"/>
      <c r="CZ112" s="483"/>
      <c r="DA112" s="483"/>
      <c r="DB112" s="483"/>
      <c r="DC112" s="483"/>
      <c r="DD112" s="483"/>
      <c r="DE112" s="483"/>
      <c r="DF112" s="483"/>
      <c r="DG112" s="483">
        <v>0</v>
      </c>
      <c r="DH112" s="507">
        <v>0</v>
      </c>
      <c r="DI112" s="505"/>
      <c r="DK112" s="751"/>
      <c r="DL112" s="3" t="s">
        <v>53</v>
      </c>
      <c r="DM112" s="506"/>
      <c r="DN112" s="483"/>
      <c r="DO112" s="483"/>
      <c r="DP112" s="483"/>
      <c r="DQ112" s="483"/>
      <c r="DR112" s="483"/>
      <c r="DS112" s="483"/>
      <c r="DT112" s="483"/>
      <c r="DU112" s="483"/>
      <c r="DV112" s="483"/>
      <c r="DW112" s="483">
        <v>0</v>
      </c>
      <c r="DX112" s="507">
        <v>0</v>
      </c>
      <c r="DY112" s="505"/>
    </row>
    <row r="113" spans="1:129" ht="21.5" thickBot="1" x14ac:dyDescent="0.4">
      <c r="B113" s="215" t="s">
        <v>43</v>
      </c>
      <c r="C113" s="207">
        <f>SUM(C100:C112)</f>
        <v>0</v>
      </c>
      <c r="D113" s="207">
        <f t="shared" ref="D113" si="308">SUM(D100:D112)</f>
        <v>0</v>
      </c>
      <c r="E113" s="207">
        <f t="shared" ref="E113" si="309">SUM(E100:E112)</f>
        <v>0</v>
      </c>
      <c r="F113" s="207">
        <f t="shared" ref="F113" si="310">SUM(F100:F112)</f>
        <v>0</v>
      </c>
      <c r="G113" s="207">
        <f t="shared" ref="G113" si="311">SUM(G100:G112)</f>
        <v>0</v>
      </c>
      <c r="H113" s="207">
        <f t="shared" ref="H113" si="312">SUM(H100:H112)</f>
        <v>0</v>
      </c>
      <c r="I113" s="207">
        <f t="shared" ref="I113" si="313">SUM(I100:I112)</f>
        <v>0</v>
      </c>
      <c r="J113" s="207">
        <f t="shared" ref="J113" si="314">SUM(J100:J112)</f>
        <v>-9489.0654750000012</v>
      </c>
      <c r="K113" s="403">
        <f t="shared" ref="K113" si="315">SUM(K100:K112)</f>
        <v>0</v>
      </c>
      <c r="L113" s="542">
        <f t="shared" ref="L113" si="316">SUM(L100:L112)</f>
        <v>0</v>
      </c>
      <c r="M113" s="417">
        <f t="shared" ref="M113" si="317">SUM(M100:M112)</f>
        <v>0</v>
      </c>
      <c r="N113" s="417">
        <f t="shared" ref="N113" si="318">SUM(N100:N112)</f>
        <v>0</v>
      </c>
      <c r="O113" s="82">
        <f t="shared" si="304"/>
        <v>-9489.0654750000012</v>
      </c>
      <c r="P113" s="353">
        <f>SUM(C100:N112)</f>
        <v>-9489.0654750000012</v>
      </c>
      <c r="Q113" s="83"/>
      <c r="R113" s="215" t="s">
        <v>43</v>
      </c>
      <c r="S113" s="207">
        <f>SUM(S100:S112)</f>
        <v>0</v>
      </c>
      <c r="T113" s="207">
        <f t="shared" ref="T113" si="319">SUM(T100:T112)</f>
        <v>0</v>
      </c>
      <c r="U113" s="207">
        <f t="shared" ref="U113" si="320">SUM(U100:U112)</f>
        <v>0</v>
      </c>
      <c r="V113" s="207">
        <f t="shared" ref="V113" si="321">SUM(V100:V112)</f>
        <v>0</v>
      </c>
      <c r="W113" s="207">
        <f t="shared" ref="W113" si="322">SUM(W100:W112)</f>
        <v>0</v>
      </c>
      <c r="X113" s="207">
        <f t="shared" ref="X113" si="323">SUM(X100:X112)</f>
        <v>0</v>
      </c>
      <c r="Y113" s="207">
        <f t="shared" ref="Y113" si="324">SUM(Y100:Y112)</f>
        <v>0</v>
      </c>
      <c r="Z113" s="207">
        <f t="shared" ref="Z113" si="325">SUM(Z100:Z112)</f>
        <v>-254585.35444999998</v>
      </c>
      <c r="AA113" s="403">
        <f t="shared" ref="AA113" si="326">SUM(AA100:AA112)</f>
        <v>-326.01600000000326</v>
      </c>
      <c r="AB113" s="542">
        <f t="shared" ref="AB113" si="327">SUM(AB100:AB112)</f>
        <v>0</v>
      </c>
      <c r="AC113" s="417">
        <f t="shared" ref="AC113" si="328">SUM(AC100:AC112)</f>
        <v>0</v>
      </c>
      <c r="AD113" s="417">
        <f t="shared" ref="AD113" si="329">SUM(AD100:AD112)</f>
        <v>0</v>
      </c>
      <c r="AE113" s="82">
        <f t="shared" si="305"/>
        <v>-254911.37044999999</v>
      </c>
      <c r="AF113" s="353">
        <f>SUM(S100:AD112)</f>
        <v>-254911.37044999999</v>
      </c>
      <c r="AG113" s="83"/>
      <c r="AH113" s="215" t="s">
        <v>43</v>
      </c>
      <c r="AI113" s="207">
        <f>SUM(AI100:AI112)</f>
        <v>0</v>
      </c>
      <c r="AJ113" s="207">
        <f t="shared" ref="AJ113" si="330">SUM(AJ100:AJ112)</f>
        <v>0</v>
      </c>
      <c r="AK113" s="207">
        <f t="shared" ref="AK113" si="331">SUM(AK100:AK112)</f>
        <v>0</v>
      </c>
      <c r="AL113" s="207">
        <f t="shared" ref="AL113" si="332">SUM(AL100:AL112)</f>
        <v>0</v>
      </c>
      <c r="AM113" s="207">
        <f t="shared" ref="AM113" si="333">SUM(AM100:AM112)</f>
        <v>0</v>
      </c>
      <c r="AN113" s="207">
        <f t="shared" ref="AN113" si="334">SUM(AN100:AN112)</f>
        <v>0</v>
      </c>
      <c r="AO113" s="207">
        <f t="shared" ref="AO113" si="335">SUM(AO100:AO112)</f>
        <v>0</v>
      </c>
      <c r="AP113" s="207">
        <f t="shared" ref="AP113" si="336">SUM(AP100:AP112)</f>
        <v>-171085.37367500001</v>
      </c>
      <c r="AQ113" s="403">
        <f t="shared" ref="AQ113" si="337">SUM(AQ100:AQ112)</f>
        <v>0</v>
      </c>
      <c r="AR113" s="542">
        <f t="shared" ref="AR113" si="338">SUM(AR100:AR112)</f>
        <v>0</v>
      </c>
      <c r="AS113" s="417">
        <f t="shared" ref="AS113" si="339">SUM(AS100:AS112)</f>
        <v>0</v>
      </c>
      <c r="AT113" s="417">
        <f t="shared" ref="AT113" si="340">SUM(AT100:AT112)</f>
        <v>0</v>
      </c>
      <c r="AU113" s="82">
        <f t="shared" si="306"/>
        <v>-171085.37367500001</v>
      </c>
      <c r="AV113" s="353">
        <f>SUM(AI100:AT112)</f>
        <v>-171085.37367500001</v>
      </c>
      <c r="AW113" s="83"/>
      <c r="AX113" s="215" t="s">
        <v>43</v>
      </c>
      <c r="AY113" s="207">
        <f>SUM(AY100:AY112)</f>
        <v>0</v>
      </c>
      <c r="AZ113" s="207">
        <f t="shared" ref="AZ113" si="341">SUM(AZ100:AZ112)</f>
        <v>0</v>
      </c>
      <c r="BA113" s="207">
        <f t="shared" ref="BA113" si="342">SUM(BA100:BA112)</f>
        <v>0</v>
      </c>
      <c r="BB113" s="207">
        <f t="shared" ref="BB113" si="343">SUM(BB100:BB112)</f>
        <v>0</v>
      </c>
      <c r="BC113" s="207">
        <f t="shared" ref="BC113" si="344">SUM(BC100:BC112)</f>
        <v>0</v>
      </c>
      <c r="BD113" s="207">
        <f t="shared" ref="BD113" si="345">SUM(BD100:BD112)</f>
        <v>0</v>
      </c>
      <c r="BE113" s="207">
        <f t="shared" ref="BE113" si="346">SUM(BE100:BE112)</f>
        <v>0</v>
      </c>
      <c r="BF113" s="207">
        <f t="shared" ref="BF113" si="347">SUM(BF100:BF112)</f>
        <v>-65990.731400000004</v>
      </c>
      <c r="BG113" s="403">
        <f t="shared" ref="BG113" si="348">SUM(BG100:BG112)</f>
        <v>0</v>
      </c>
      <c r="BH113" s="542">
        <f t="shared" ref="BH113" si="349">SUM(BH100:BH112)</f>
        <v>0</v>
      </c>
      <c r="BI113" s="417">
        <f t="shared" ref="BI113" si="350">SUM(BI100:BI112)</f>
        <v>0</v>
      </c>
      <c r="BJ113" s="417">
        <f t="shared" ref="BJ113" si="351">SUM(BJ100:BJ112)</f>
        <v>0</v>
      </c>
      <c r="BK113" s="82">
        <f t="shared" si="307"/>
        <v>-65990.731400000004</v>
      </c>
      <c r="BL113" s="519">
        <f>'FORECAST OVERVIEW'!M25</f>
        <v>0</v>
      </c>
      <c r="BM113" s="519">
        <f>'FORECAST OVERVIEW'!N25</f>
        <v>0</v>
      </c>
      <c r="BO113" s="84"/>
      <c r="BP113" s="72" t="s">
        <v>43</v>
      </c>
      <c r="BQ113" s="509">
        <v>0</v>
      </c>
      <c r="BR113" s="487">
        <v>0</v>
      </c>
      <c r="BS113" s="487">
        <v>0</v>
      </c>
      <c r="BT113" s="487">
        <v>0</v>
      </c>
      <c r="BU113" s="487">
        <v>0</v>
      </c>
      <c r="BV113" s="487">
        <v>0</v>
      </c>
      <c r="BW113" s="487">
        <v>0</v>
      </c>
      <c r="BX113" s="487">
        <v>0</v>
      </c>
      <c r="BY113" s="487">
        <v>0</v>
      </c>
      <c r="BZ113" s="487">
        <v>0</v>
      </c>
      <c r="CA113" s="487">
        <v>3.0665284301099075E-3</v>
      </c>
      <c r="CB113" s="487">
        <v>3.0665284301099075E-3</v>
      </c>
      <c r="CC113" s="512"/>
      <c r="CE113" s="83"/>
      <c r="CF113" s="72" t="s">
        <v>43</v>
      </c>
      <c r="CG113" s="509">
        <v>0</v>
      </c>
      <c r="CH113" s="487">
        <v>0</v>
      </c>
      <c r="CI113" s="487">
        <v>0</v>
      </c>
      <c r="CJ113" s="487">
        <v>0</v>
      </c>
      <c r="CK113" s="487">
        <v>0</v>
      </c>
      <c r="CL113" s="487">
        <v>0</v>
      </c>
      <c r="CM113" s="487">
        <v>0</v>
      </c>
      <c r="CN113" s="487">
        <v>0</v>
      </c>
      <c r="CO113" s="487">
        <v>0</v>
      </c>
      <c r="CP113" s="487">
        <v>0</v>
      </c>
      <c r="CQ113" s="487">
        <v>0.46212612121733132</v>
      </c>
      <c r="CR113" s="487">
        <v>0.46212612121733132</v>
      </c>
      <c r="CS113" s="512"/>
      <c r="CU113" s="83"/>
      <c r="CV113" s="72" t="s">
        <v>43</v>
      </c>
      <c r="CW113" s="509">
        <v>0</v>
      </c>
      <c r="CX113" s="487">
        <v>0</v>
      </c>
      <c r="CY113" s="487">
        <v>0</v>
      </c>
      <c r="CZ113" s="487">
        <v>0</v>
      </c>
      <c r="DA113" s="487">
        <v>0</v>
      </c>
      <c r="DB113" s="487">
        <v>0</v>
      </c>
      <c r="DC113" s="487">
        <v>0</v>
      </c>
      <c r="DD113" s="487">
        <v>0</v>
      </c>
      <c r="DE113" s="487">
        <v>0</v>
      </c>
      <c r="DF113" s="487">
        <v>0</v>
      </c>
      <c r="DG113" s="487">
        <v>0.42986809660071612</v>
      </c>
      <c r="DH113" s="487">
        <v>0.42986809660071612</v>
      </c>
      <c r="DI113" s="512"/>
      <c r="DK113" s="83"/>
      <c r="DL113" s="72" t="s">
        <v>43</v>
      </c>
      <c r="DM113" s="509">
        <v>0</v>
      </c>
      <c r="DN113" s="487">
        <v>0</v>
      </c>
      <c r="DO113" s="487">
        <v>0</v>
      </c>
      <c r="DP113" s="487">
        <v>0</v>
      </c>
      <c r="DQ113" s="487">
        <v>0</v>
      </c>
      <c r="DR113" s="487">
        <v>0</v>
      </c>
      <c r="DS113" s="487">
        <v>0</v>
      </c>
      <c r="DT113" s="487">
        <v>0</v>
      </c>
      <c r="DU113" s="487">
        <v>0</v>
      </c>
      <c r="DV113" s="487">
        <v>0</v>
      </c>
      <c r="DW113" s="487">
        <v>0.10493925375184264</v>
      </c>
      <c r="DX113" s="487">
        <v>0.10493925375184264</v>
      </c>
      <c r="DY113" s="512"/>
    </row>
    <row r="114" spans="1:129" ht="21.5" thickBot="1" x14ac:dyDescent="0.4">
      <c r="A114" s="84"/>
      <c r="M114" s="418"/>
      <c r="N114" s="418"/>
      <c r="P114" s="114"/>
      <c r="Q114" s="84"/>
      <c r="AC114" s="418"/>
      <c r="AD114" s="418"/>
      <c r="AF114" s="114"/>
      <c r="AG114" s="84"/>
      <c r="AS114" s="418"/>
      <c r="AT114" s="418"/>
      <c r="AV114" s="114"/>
      <c r="AW114" s="84"/>
      <c r="BI114" s="418"/>
      <c r="BJ114" s="418"/>
      <c r="BL114" s="520">
        <f>SUM(AY100:BJ112)</f>
        <v>-65990.731400000004</v>
      </c>
      <c r="BO114" s="84"/>
      <c r="CE114" s="84"/>
      <c r="CU114" s="84"/>
      <c r="DK114" s="84"/>
    </row>
    <row r="115" spans="1:129" ht="21.5" thickBot="1" x14ac:dyDescent="0.4">
      <c r="A115" s="84"/>
      <c r="B115" s="202" t="s">
        <v>36</v>
      </c>
      <c r="C115" s="203">
        <f t="shared" ref="C115:N115" si="352">C$3</f>
        <v>44562</v>
      </c>
      <c r="D115" s="203">
        <f t="shared" si="352"/>
        <v>44593</v>
      </c>
      <c r="E115" s="203">
        <f t="shared" si="352"/>
        <v>44621</v>
      </c>
      <c r="F115" s="203">
        <f t="shared" si="352"/>
        <v>44652</v>
      </c>
      <c r="G115" s="203">
        <f t="shared" si="352"/>
        <v>44682</v>
      </c>
      <c r="H115" s="203">
        <f t="shared" si="352"/>
        <v>44713</v>
      </c>
      <c r="I115" s="203">
        <f t="shared" si="352"/>
        <v>44743</v>
      </c>
      <c r="J115" s="203">
        <f t="shared" si="352"/>
        <v>44774</v>
      </c>
      <c r="K115" s="401">
        <f t="shared" si="352"/>
        <v>44805</v>
      </c>
      <c r="L115" s="536">
        <f t="shared" si="352"/>
        <v>44835</v>
      </c>
      <c r="M115" s="413">
        <f t="shared" si="352"/>
        <v>44866</v>
      </c>
      <c r="N115" s="413">
        <f t="shared" si="352"/>
        <v>44896</v>
      </c>
      <c r="O115" s="204" t="s">
        <v>34</v>
      </c>
      <c r="P115" s="114"/>
      <c r="Q115" s="84"/>
      <c r="R115" s="202" t="s">
        <v>36</v>
      </c>
      <c r="S115" s="203">
        <f t="shared" ref="S115:AD115" si="353">S$3</f>
        <v>44562</v>
      </c>
      <c r="T115" s="203">
        <f t="shared" si="353"/>
        <v>44593</v>
      </c>
      <c r="U115" s="203">
        <f t="shared" si="353"/>
        <v>44621</v>
      </c>
      <c r="V115" s="203">
        <f t="shared" si="353"/>
        <v>44652</v>
      </c>
      <c r="W115" s="203">
        <f t="shared" si="353"/>
        <v>44682</v>
      </c>
      <c r="X115" s="203">
        <f t="shared" si="353"/>
        <v>44713</v>
      </c>
      <c r="Y115" s="203">
        <f t="shared" si="353"/>
        <v>44743</v>
      </c>
      <c r="Z115" s="203">
        <f t="shared" si="353"/>
        <v>44774</v>
      </c>
      <c r="AA115" s="401">
        <f t="shared" si="353"/>
        <v>44805</v>
      </c>
      <c r="AB115" s="536">
        <f t="shared" si="353"/>
        <v>44835</v>
      </c>
      <c r="AC115" s="413">
        <f t="shared" si="353"/>
        <v>44866</v>
      </c>
      <c r="AD115" s="413">
        <f t="shared" si="353"/>
        <v>44896</v>
      </c>
      <c r="AE115" s="204" t="s">
        <v>34</v>
      </c>
      <c r="AF115" s="114"/>
      <c r="AG115" s="84"/>
      <c r="AH115" s="202" t="s">
        <v>36</v>
      </c>
      <c r="AI115" s="203">
        <f t="shared" ref="AI115:AT115" si="354">AI$3</f>
        <v>44562</v>
      </c>
      <c r="AJ115" s="203">
        <f t="shared" si="354"/>
        <v>44593</v>
      </c>
      <c r="AK115" s="203">
        <f t="shared" si="354"/>
        <v>44621</v>
      </c>
      <c r="AL115" s="203">
        <f t="shared" si="354"/>
        <v>44652</v>
      </c>
      <c r="AM115" s="203">
        <f t="shared" si="354"/>
        <v>44682</v>
      </c>
      <c r="AN115" s="203">
        <f t="shared" si="354"/>
        <v>44713</v>
      </c>
      <c r="AO115" s="203">
        <f t="shared" si="354"/>
        <v>44743</v>
      </c>
      <c r="AP115" s="203">
        <f t="shared" si="354"/>
        <v>44774</v>
      </c>
      <c r="AQ115" s="401">
        <f t="shared" si="354"/>
        <v>44805</v>
      </c>
      <c r="AR115" s="536">
        <f t="shared" si="354"/>
        <v>44835</v>
      </c>
      <c r="AS115" s="413">
        <f t="shared" si="354"/>
        <v>44866</v>
      </c>
      <c r="AT115" s="413">
        <f t="shared" si="354"/>
        <v>44896</v>
      </c>
      <c r="AU115" s="204" t="s">
        <v>34</v>
      </c>
      <c r="AV115" s="114"/>
      <c r="AW115" s="84"/>
      <c r="AX115" s="202" t="s">
        <v>36</v>
      </c>
      <c r="AY115" s="203">
        <f t="shared" ref="AY115:BJ115" si="355">AY$3</f>
        <v>44562</v>
      </c>
      <c r="AZ115" s="203">
        <f t="shared" si="355"/>
        <v>44593</v>
      </c>
      <c r="BA115" s="203">
        <f t="shared" si="355"/>
        <v>44621</v>
      </c>
      <c r="BB115" s="203">
        <f t="shared" si="355"/>
        <v>44652</v>
      </c>
      <c r="BC115" s="203">
        <f t="shared" si="355"/>
        <v>44682</v>
      </c>
      <c r="BD115" s="203">
        <f t="shared" si="355"/>
        <v>44713</v>
      </c>
      <c r="BE115" s="203">
        <f t="shared" si="355"/>
        <v>44743</v>
      </c>
      <c r="BF115" s="203">
        <f t="shared" si="355"/>
        <v>44774</v>
      </c>
      <c r="BG115" s="401">
        <f t="shared" si="355"/>
        <v>44805</v>
      </c>
      <c r="BH115" s="536">
        <f t="shared" si="355"/>
        <v>44835</v>
      </c>
      <c r="BI115" s="413">
        <f t="shared" si="355"/>
        <v>44866</v>
      </c>
      <c r="BJ115" s="413">
        <f t="shared" si="355"/>
        <v>44896</v>
      </c>
      <c r="BK115" s="204" t="s">
        <v>34</v>
      </c>
      <c r="BL115" s="520"/>
      <c r="BO115" s="84"/>
      <c r="BP115" s="323" t="s">
        <v>36</v>
      </c>
      <c r="BQ115" s="324" t="s">
        <v>202</v>
      </c>
      <c r="BR115" s="324" t="s">
        <v>203</v>
      </c>
      <c r="BS115" s="324" t="s">
        <v>204</v>
      </c>
      <c r="BT115" s="324" t="s">
        <v>205</v>
      </c>
      <c r="BU115" s="324" t="s">
        <v>44</v>
      </c>
      <c r="BV115" s="324" t="s">
        <v>206</v>
      </c>
      <c r="BW115" s="324" t="s">
        <v>207</v>
      </c>
      <c r="BX115" s="324" t="s">
        <v>208</v>
      </c>
      <c r="BY115" s="324" t="s">
        <v>209</v>
      </c>
      <c r="BZ115" s="324" t="s">
        <v>210</v>
      </c>
      <c r="CA115" s="324" t="s">
        <v>34</v>
      </c>
      <c r="CB115" s="324" t="s">
        <v>34</v>
      </c>
      <c r="CC115" s="325" t="s">
        <v>34</v>
      </c>
      <c r="CE115" s="84"/>
      <c r="CF115" s="323" t="s">
        <v>36</v>
      </c>
      <c r="CG115" s="324" t="s">
        <v>202</v>
      </c>
      <c r="CH115" s="324" t="s">
        <v>203</v>
      </c>
      <c r="CI115" s="324" t="s">
        <v>204</v>
      </c>
      <c r="CJ115" s="324" t="s">
        <v>205</v>
      </c>
      <c r="CK115" s="324" t="s">
        <v>44</v>
      </c>
      <c r="CL115" s="324" t="s">
        <v>206</v>
      </c>
      <c r="CM115" s="324" t="s">
        <v>207</v>
      </c>
      <c r="CN115" s="324" t="s">
        <v>208</v>
      </c>
      <c r="CO115" s="324" t="s">
        <v>209</v>
      </c>
      <c r="CP115" s="324" t="s">
        <v>210</v>
      </c>
      <c r="CQ115" s="324" t="s">
        <v>34</v>
      </c>
      <c r="CR115" s="324" t="s">
        <v>34</v>
      </c>
      <c r="CS115" s="325" t="s">
        <v>34</v>
      </c>
      <c r="CU115" s="84"/>
      <c r="CV115" s="323" t="s">
        <v>36</v>
      </c>
      <c r="CW115" s="324" t="s">
        <v>202</v>
      </c>
      <c r="CX115" s="324" t="s">
        <v>203</v>
      </c>
      <c r="CY115" s="324" t="s">
        <v>204</v>
      </c>
      <c r="CZ115" s="324" t="s">
        <v>205</v>
      </c>
      <c r="DA115" s="324" t="s">
        <v>44</v>
      </c>
      <c r="DB115" s="324" t="s">
        <v>206</v>
      </c>
      <c r="DC115" s="324" t="s">
        <v>207</v>
      </c>
      <c r="DD115" s="324" t="s">
        <v>208</v>
      </c>
      <c r="DE115" s="324" t="s">
        <v>209</v>
      </c>
      <c r="DF115" s="324" t="s">
        <v>210</v>
      </c>
      <c r="DG115" s="324" t="s">
        <v>34</v>
      </c>
      <c r="DH115" s="324" t="s">
        <v>34</v>
      </c>
      <c r="DI115" s="325" t="s">
        <v>34</v>
      </c>
      <c r="DK115" s="84"/>
      <c r="DL115" s="323" t="s">
        <v>36</v>
      </c>
      <c r="DM115" s="324" t="s">
        <v>202</v>
      </c>
      <c r="DN115" s="324" t="s">
        <v>203</v>
      </c>
      <c r="DO115" s="324" t="s">
        <v>204</v>
      </c>
      <c r="DP115" s="324" t="s">
        <v>205</v>
      </c>
      <c r="DQ115" s="324" t="s">
        <v>44</v>
      </c>
      <c r="DR115" s="324" t="s">
        <v>206</v>
      </c>
      <c r="DS115" s="324" t="s">
        <v>207</v>
      </c>
      <c r="DT115" s="324" t="s">
        <v>208</v>
      </c>
      <c r="DU115" s="324" t="s">
        <v>209</v>
      </c>
      <c r="DV115" s="324" t="s">
        <v>210</v>
      </c>
      <c r="DW115" s="324" t="s">
        <v>34</v>
      </c>
      <c r="DX115" s="324" t="s">
        <v>34</v>
      </c>
      <c r="DY115" s="325" t="s">
        <v>34</v>
      </c>
    </row>
    <row r="116" spans="1:129" ht="15" customHeight="1" x14ac:dyDescent="0.35">
      <c r="A116" s="719" t="s">
        <v>67</v>
      </c>
      <c r="B116" s="214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402">
        <v>0</v>
      </c>
      <c r="L116" s="101">
        <v>0</v>
      </c>
      <c r="M116" s="326">
        <f>CA116*$BL129</f>
        <v>0</v>
      </c>
      <c r="N116" s="326">
        <f>CB116*$BM129</f>
        <v>0</v>
      </c>
      <c r="O116" s="79">
        <f t="shared" ref="O116:O129" si="356">SUM(C116:N116)</f>
        <v>0</v>
      </c>
      <c r="P116" s="114"/>
      <c r="Q116" s="719" t="s">
        <v>67</v>
      </c>
      <c r="R116" s="214" t="s">
        <v>65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402">
        <v>0</v>
      </c>
      <c r="AB116" s="101">
        <v>0</v>
      </c>
      <c r="AC116" s="326">
        <f>CQ116*$BL129</f>
        <v>0</v>
      </c>
      <c r="AD116" s="326">
        <f>CR116*$BM129</f>
        <v>0</v>
      </c>
      <c r="AE116" s="79">
        <f t="shared" ref="AE116:AE129" si="357">SUM(S116:AD116)</f>
        <v>0</v>
      </c>
      <c r="AF116" s="114"/>
      <c r="AG116" s="719" t="s">
        <v>67</v>
      </c>
      <c r="AH116" s="214" t="s">
        <v>65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402">
        <v>0</v>
      </c>
      <c r="AR116" s="101">
        <v>0</v>
      </c>
      <c r="AS116" s="326">
        <f>DG116*$BL129</f>
        <v>0</v>
      </c>
      <c r="AT116" s="326">
        <f>DH116*$BM129</f>
        <v>0</v>
      </c>
      <c r="AU116" s="79">
        <f t="shared" ref="AU116:AU129" si="358">SUM(AI116:AT116)</f>
        <v>0</v>
      </c>
      <c r="AV116" s="114"/>
      <c r="AW116" s="719" t="s">
        <v>67</v>
      </c>
      <c r="AX116" s="214" t="s">
        <v>65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402">
        <v>0</v>
      </c>
      <c r="BH116" s="101">
        <v>0</v>
      </c>
      <c r="BI116" s="326">
        <f>DW116*$BL129</f>
        <v>0</v>
      </c>
      <c r="BJ116" s="326">
        <f>DX116*$BM129</f>
        <v>0</v>
      </c>
      <c r="BK116" s="79">
        <f t="shared" ref="BK116:BK129" si="359">SUM(AY116:BJ116)</f>
        <v>0</v>
      </c>
      <c r="BL116" s="520"/>
      <c r="BO116" s="740" t="s">
        <v>67</v>
      </c>
      <c r="BP116" s="80" t="s">
        <v>65</v>
      </c>
      <c r="BQ116" s="499"/>
      <c r="BR116" s="477"/>
      <c r="BS116" s="477"/>
      <c r="BT116" s="477"/>
      <c r="BU116" s="477"/>
      <c r="BV116" s="477"/>
      <c r="BW116" s="477"/>
      <c r="BX116" s="477"/>
      <c r="BY116" s="477"/>
      <c r="BZ116" s="477"/>
      <c r="CA116" s="494">
        <v>0</v>
      </c>
      <c r="CB116" s="500">
        <v>0</v>
      </c>
      <c r="CC116" s="501"/>
      <c r="CE116" s="740" t="s">
        <v>67</v>
      </c>
      <c r="CF116" s="80" t="s">
        <v>65</v>
      </c>
      <c r="CG116" s="499"/>
      <c r="CH116" s="477"/>
      <c r="CI116" s="477"/>
      <c r="CJ116" s="477"/>
      <c r="CK116" s="477"/>
      <c r="CL116" s="477"/>
      <c r="CM116" s="477"/>
      <c r="CN116" s="477"/>
      <c r="CO116" s="477"/>
      <c r="CP116" s="477"/>
      <c r="CQ116" s="477">
        <v>0</v>
      </c>
      <c r="CR116" s="500">
        <v>0</v>
      </c>
      <c r="CS116" s="501"/>
      <c r="CU116" s="740" t="s">
        <v>67</v>
      </c>
      <c r="CV116" s="80" t="s">
        <v>65</v>
      </c>
      <c r="CW116" s="499"/>
      <c r="CX116" s="477"/>
      <c r="CY116" s="477"/>
      <c r="CZ116" s="477"/>
      <c r="DA116" s="477"/>
      <c r="DB116" s="477"/>
      <c r="DC116" s="477"/>
      <c r="DD116" s="477"/>
      <c r="DE116" s="477"/>
      <c r="DF116" s="477"/>
      <c r="DG116" s="477">
        <v>0</v>
      </c>
      <c r="DH116" s="500">
        <v>0</v>
      </c>
      <c r="DI116" s="501"/>
      <c r="DK116" s="740" t="s">
        <v>67</v>
      </c>
      <c r="DL116" s="80" t="s">
        <v>65</v>
      </c>
      <c r="DM116" s="499"/>
      <c r="DN116" s="477"/>
      <c r="DO116" s="477"/>
      <c r="DP116" s="477"/>
      <c r="DQ116" s="477"/>
      <c r="DR116" s="477"/>
      <c r="DS116" s="477"/>
      <c r="DT116" s="477"/>
      <c r="DU116" s="477"/>
      <c r="DV116" s="477"/>
      <c r="DW116" s="477">
        <v>0</v>
      </c>
      <c r="DX116" s="500">
        <v>0</v>
      </c>
      <c r="DY116" s="501"/>
    </row>
    <row r="117" spans="1:129" x14ac:dyDescent="0.35">
      <c r="A117" s="720"/>
      <c r="B117" s="214" t="s">
        <v>64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17894.5390625</v>
      </c>
      <c r="J117" s="3">
        <v>0</v>
      </c>
      <c r="K117" s="402">
        <v>0</v>
      </c>
      <c r="L117" s="101">
        <v>0</v>
      </c>
      <c r="M117" s="326">
        <f>CA117*$BL129</f>
        <v>0</v>
      </c>
      <c r="N117" s="326">
        <f>CB117*$BM129</f>
        <v>0</v>
      </c>
      <c r="O117" s="79">
        <f t="shared" si="356"/>
        <v>17894.5390625</v>
      </c>
      <c r="P117" s="114"/>
      <c r="Q117" s="720"/>
      <c r="R117" s="214" t="s">
        <v>64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402">
        <v>0</v>
      </c>
      <c r="AB117" s="101">
        <v>0</v>
      </c>
      <c r="AC117" s="326">
        <f>CQ117*$BL129</f>
        <v>0</v>
      </c>
      <c r="AD117" s="326">
        <f>CR117*$BM129</f>
        <v>0</v>
      </c>
      <c r="AE117" s="79">
        <f t="shared" si="357"/>
        <v>0</v>
      </c>
      <c r="AF117" s="114"/>
      <c r="AG117" s="720"/>
      <c r="AH117" s="214" t="s">
        <v>64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402">
        <v>0</v>
      </c>
      <c r="AR117" s="101">
        <v>0</v>
      </c>
      <c r="AS117" s="326">
        <f>DG117*$BL129</f>
        <v>0</v>
      </c>
      <c r="AT117" s="326">
        <f>DH117*$BM129</f>
        <v>0</v>
      </c>
      <c r="AU117" s="79">
        <f t="shared" si="358"/>
        <v>0</v>
      </c>
      <c r="AV117" s="114"/>
      <c r="AW117" s="720"/>
      <c r="AX117" s="214" t="s">
        <v>64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402">
        <v>0</v>
      </c>
      <c r="BH117" s="101">
        <v>0</v>
      </c>
      <c r="BI117" s="326">
        <f>DW117*$BL129</f>
        <v>0</v>
      </c>
      <c r="BJ117" s="326">
        <f>DX117*$BM129</f>
        <v>0</v>
      </c>
      <c r="BK117" s="79">
        <f t="shared" si="359"/>
        <v>0</v>
      </c>
      <c r="BL117" s="520"/>
      <c r="BO117" s="741"/>
      <c r="BP117" s="3" t="s">
        <v>64</v>
      </c>
      <c r="BQ117" s="503"/>
      <c r="BR117" s="479"/>
      <c r="BS117" s="479"/>
      <c r="BT117" s="479"/>
      <c r="BU117" s="479"/>
      <c r="BV117" s="479"/>
      <c r="BW117" s="479"/>
      <c r="BX117" s="479"/>
      <c r="BY117" s="479"/>
      <c r="BZ117" s="479"/>
      <c r="CA117" s="495">
        <v>0</v>
      </c>
      <c r="CB117" s="504">
        <v>0</v>
      </c>
      <c r="CC117" s="505"/>
      <c r="CE117" s="741"/>
      <c r="CF117" s="3" t="s">
        <v>64</v>
      </c>
      <c r="CG117" s="503"/>
      <c r="CH117" s="479"/>
      <c r="CI117" s="479"/>
      <c r="CJ117" s="479"/>
      <c r="CK117" s="479"/>
      <c r="CL117" s="479"/>
      <c r="CM117" s="479"/>
      <c r="CN117" s="479"/>
      <c r="CO117" s="479"/>
      <c r="CP117" s="479"/>
      <c r="CQ117" s="479">
        <v>0</v>
      </c>
      <c r="CR117" s="504">
        <v>0</v>
      </c>
      <c r="CS117" s="505"/>
      <c r="CU117" s="741"/>
      <c r="CV117" s="3" t="s">
        <v>64</v>
      </c>
      <c r="CW117" s="503"/>
      <c r="CX117" s="479"/>
      <c r="CY117" s="479"/>
      <c r="CZ117" s="479"/>
      <c r="DA117" s="479"/>
      <c r="DB117" s="479"/>
      <c r="DC117" s="479"/>
      <c r="DD117" s="479"/>
      <c r="DE117" s="479"/>
      <c r="DF117" s="479"/>
      <c r="DG117" s="479">
        <v>0</v>
      </c>
      <c r="DH117" s="504">
        <v>0</v>
      </c>
      <c r="DI117" s="505"/>
      <c r="DK117" s="741"/>
      <c r="DL117" s="3" t="s">
        <v>64</v>
      </c>
      <c r="DM117" s="503"/>
      <c r="DN117" s="479"/>
      <c r="DO117" s="479"/>
      <c r="DP117" s="479"/>
      <c r="DQ117" s="479"/>
      <c r="DR117" s="479"/>
      <c r="DS117" s="479"/>
      <c r="DT117" s="479"/>
      <c r="DU117" s="479"/>
      <c r="DV117" s="479"/>
      <c r="DW117" s="479">
        <v>0</v>
      </c>
      <c r="DX117" s="504">
        <v>0</v>
      </c>
      <c r="DY117" s="505"/>
    </row>
    <row r="118" spans="1:129" x14ac:dyDescent="0.35">
      <c r="A118" s="720"/>
      <c r="B118" s="214" t="s">
        <v>63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402">
        <v>0</v>
      </c>
      <c r="L118" s="101">
        <v>0</v>
      </c>
      <c r="M118" s="326">
        <f>CA118*$BL129</f>
        <v>0</v>
      </c>
      <c r="N118" s="326">
        <f>CB118*$BM129</f>
        <v>0</v>
      </c>
      <c r="O118" s="79">
        <f t="shared" si="356"/>
        <v>0</v>
      </c>
      <c r="P118" s="114"/>
      <c r="Q118" s="720"/>
      <c r="R118" s="214" t="s">
        <v>63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402">
        <v>0</v>
      </c>
      <c r="AB118" s="101">
        <v>0</v>
      </c>
      <c r="AC118" s="326">
        <f>CQ118*$BL129</f>
        <v>0</v>
      </c>
      <c r="AD118" s="326">
        <f>CR118*$BM129</f>
        <v>0</v>
      </c>
      <c r="AE118" s="79">
        <f t="shared" si="357"/>
        <v>0</v>
      </c>
      <c r="AF118" s="114"/>
      <c r="AG118" s="720"/>
      <c r="AH118" s="214" t="s">
        <v>63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402">
        <v>0</v>
      </c>
      <c r="AR118" s="101">
        <v>0</v>
      </c>
      <c r="AS118" s="326">
        <f>DG118*$BL129</f>
        <v>0</v>
      </c>
      <c r="AT118" s="326">
        <f>DH118*$BM129</f>
        <v>0</v>
      </c>
      <c r="AU118" s="79">
        <f t="shared" si="358"/>
        <v>0</v>
      </c>
      <c r="AV118" s="114"/>
      <c r="AW118" s="720"/>
      <c r="AX118" s="214" t="s">
        <v>63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402">
        <v>0</v>
      </c>
      <c r="BH118" s="101">
        <v>0</v>
      </c>
      <c r="BI118" s="326">
        <f>DW118*$BL129</f>
        <v>0</v>
      </c>
      <c r="BJ118" s="326">
        <f>DX118*$BM129</f>
        <v>0</v>
      </c>
      <c r="BK118" s="79">
        <f t="shared" si="359"/>
        <v>0</v>
      </c>
      <c r="BL118" s="520"/>
      <c r="BO118" s="741"/>
      <c r="BP118" s="3" t="s">
        <v>63</v>
      </c>
      <c r="BQ118" s="503"/>
      <c r="BR118" s="479"/>
      <c r="BS118" s="479"/>
      <c r="BT118" s="479"/>
      <c r="BU118" s="479"/>
      <c r="BV118" s="479"/>
      <c r="BW118" s="479"/>
      <c r="BX118" s="479"/>
      <c r="BY118" s="479"/>
      <c r="BZ118" s="479"/>
      <c r="CA118" s="495">
        <v>0</v>
      </c>
      <c r="CB118" s="504">
        <v>0</v>
      </c>
      <c r="CC118" s="505"/>
      <c r="CE118" s="741"/>
      <c r="CF118" s="3" t="s">
        <v>63</v>
      </c>
      <c r="CG118" s="503"/>
      <c r="CH118" s="479"/>
      <c r="CI118" s="479"/>
      <c r="CJ118" s="479"/>
      <c r="CK118" s="479"/>
      <c r="CL118" s="479"/>
      <c r="CM118" s="479"/>
      <c r="CN118" s="479"/>
      <c r="CO118" s="479"/>
      <c r="CP118" s="479"/>
      <c r="CQ118" s="479">
        <v>0</v>
      </c>
      <c r="CR118" s="504">
        <v>0</v>
      </c>
      <c r="CS118" s="505"/>
      <c r="CU118" s="741"/>
      <c r="CV118" s="3" t="s">
        <v>63</v>
      </c>
      <c r="CW118" s="503"/>
      <c r="CX118" s="479"/>
      <c r="CY118" s="479"/>
      <c r="CZ118" s="479"/>
      <c r="DA118" s="479"/>
      <c r="DB118" s="479"/>
      <c r="DC118" s="479"/>
      <c r="DD118" s="479"/>
      <c r="DE118" s="479"/>
      <c r="DF118" s="479"/>
      <c r="DG118" s="479">
        <v>0</v>
      </c>
      <c r="DH118" s="504">
        <v>0</v>
      </c>
      <c r="DI118" s="505"/>
      <c r="DK118" s="741"/>
      <c r="DL118" s="3" t="s">
        <v>63</v>
      </c>
      <c r="DM118" s="503"/>
      <c r="DN118" s="479"/>
      <c r="DO118" s="479"/>
      <c r="DP118" s="479"/>
      <c r="DQ118" s="479"/>
      <c r="DR118" s="479"/>
      <c r="DS118" s="479"/>
      <c r="DT118" s="479"/>
      <c r="DU118" s="479"/>
      <c r="DV118" s="479"/>
      <c r="DW118" s="479">
        <v>0</v>
      </c>
      <c r="DX118" s="504">
        <v>0</v>
      </c>
      <c r="DY118" s="505"/>
    </row>
    <row r="119" spans="1:129" x14ac:dyDescent="0.35">
      <c r="A119" s="720"/>
      <c r="B119" s="214" t="s">
        <v>62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402">
        <v>0</v>
      </c>
      <c r="L119" s="101">
        <v>0</v>
      </c>
      <c r="M119" s="326">
        <f>CA119*$BL129</f>
        <v>0</v>
      </c>
      <c r="N119" s="326">
        <f>CB119*$BM129</f>
        <v>0</v>
      </c>
      <c r="O119" s="79">
        <f t="shared" si="356"/>
        <v>0</v>
      </c>
      <c r="P119" s="114"/>
      <c r="Q119" s="720"/>
      <c r="R119" s="214" t="s">
        <v>62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402">
        <v>0</v>
      </c>
      <c r="AB119" s="101">
        <v>0</v>
      </c>
      <c r="AC119" s="326">
        <f>CQ119*$BL129</f>
        <v>0</v>
      </c>
      <c r="AD119" s="326">
        <f>CR119*$BM129</f>
        <v>0</v>
      </c>
      <c r="AE119" s="79">
        <f t="shared" si="357"/>
        <v>0</v>
      </c>
      <c r="AF119" s="114"/>
      <c r="AG119" s="720"/>
      <c r="AH119" s="214" t="s">
        <v>62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402">
        <v>0</v>
      </c>
      <c r="AR119" s="101">
        <v>0</v>
      </c>
      <c r="AS119" s="326">
        <f>DG119*$BL129</f>
        <v>0</v>
      </c>
      <c r="AT119" s="326">
        <f>DH119*$BM129</f>
        <v>0</v>
      </c>
      <c r="AU119" s="79">
        <f t="shared" si="358"/>
        <v>0</v>
      </c>
      <c r="AV119" s="114"/>
      <c r="AW119" s="720"/>
      <c r="AX119" s="214" t="s">
        <v>62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402">
        <v>0</v>
      </c>
      <c r="BH119" s="101">
        <v>0</v>
      </c>
      <c r="BI119" s="326">
        <f>DW119*$BL129</f>
        <v>0</v>
      </c>
      <c r="BJ119" s="326">
        <f>DX119*$BM129</f>
        <v>0</v>
      </c>
      <c r="BK119" s="79">
        <f t="shared" si="359"/>
        <v>0</v>
      </c>
      <c r="BL119" s="520"/>
      <c r="BO119" s="741"/>
      <c r="BP119" s="3" t="s">
        <v>62</v>
      </c>
      <c r="BQ119" s="503"/>
      <c r="BR119" s="479"/>
      <c r="BS119" s="479"/>
      <c r="BT119" s="479"/>
      <c r="BU119" s="479"/>
      <c r="BV119" s="479"/>
      <c r="BW119" s="479"/>
      <c r="BX119" s="479"/>
      <c r="BY119" s="479"/>
      <c r="BZ119" s="479"/>
      <c r="CA119" s="495">
        <v>0</v>
      </c>
      <c r="CB119" s="504">
        <v>0</v>
      </c>
      <c r="CC119" s="505"/>
      <c r="CE119" s="741"/>
      <c r="CF119" s="3" t="s">
        <v>62</v>
      </c>
      <c r="CG119" s="503"/>
      <c r="CH119" s="479"/>
      <c r="CI119" s="479"/>
      <c r="CJ119" s="479"/>
      <c r="CK119" s="479"/>
      <c r="CL119" s="479"/>
      <c r="CM119" s="479"/>
      <c r="CN119" s="479"/>
      <c r="CO119" s="479"/>
      <c r="CP119" s="479"/>
      <c r="CQ119" s="479">
        <v>0</v>
      </c>
      <c r="CR119" s="504">
        <v>0</v>
      </c>
      <c r="CS119" s="505"/>
      <c r="CU119" s="741"/>
      <c r="CV119" s="3" t="s">
        <v>62</v>
      </c>
      <c r="CW119" s="503"/>
      <c r="CX119" s="479"/>
      <c r="CY119" s="479"/>
      <c r="CZ119" s="479"/>
      <c r="DA119" s="479"/>
      <c r="DB119" s="479"/>
      <c r="DC119" s="479"/>
      <c r="DD119" s="479"/>
      <c r="DE119" s="479"/>
      <c r="DF119" s="479"/>
      <c r="DG119" s="479">
        <v>0</v>
      </c>
      <c r="DH119" s="504">
        <v>0</v>
      </c>
      <c r="DI119" s="505"/>
      <c r="DK119" s="741"/>
      <c r="DL119" s="3" t="s">
        <v>62</v>
      </c>
      <c r="DM119" s="503"/>
      <c r="DN119" s="479"/>
      <c r="DO119" s="479"/>
      <c r="DP119" s="479"/>
      <c r="DQ119" s="479"/>
      <c r="DR119" s="479"/>
      <c r="DS119" s="479"/>
      <c r="DT119" s="479"/>
      <c r="DU119" s="479"/>
      <c r="DV119" s="479"/>
      <c r="DW119" s="479">
        <v>0</v>
      </c>
      <c r="DX119" s="504">
        <v>0</v>
      </c>
      <c r="DY119" s="505"/>
    </row>
    <row r="120" spans="1:129" x14ac:dyDescent="0.35">
      <c r="A120" s="720"/>
      <c r="B120" s="214" t="s">
        <v>61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19308.359375</v>
      </c>
      <c r="K120" s="402">
        <v>29654.28</v>
      </c>
      <c r="L120" s="101">
        <v>0</v>
      </c>
      <c r="M120" s="326">
        <f>CA120*$BL129</f>
        <v>71649.928851150602</v>
      </c>
      <c r="N120" s="326">
        <f>CB120*$BM129</f>
        <v>129589.04931019888</v>
      </c>
      <c r="O120" s="79">
        <f t="shared" si="356"/>
        <v>250201.61753634948</v>
      </c>
      <c r="P120" s="114"/>
      <c r="Q120" s="720"/>
      <c r="R120" s="214" t="s">
        <v>61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63588.118203124999</v>
      </c>
      <c r="AA120" s="402">
        <v>0</v>
      </c>
      <c r="AB120" s="101">
        <v>0</v>
      </c>
      <c r="AC120" s="326">
        <f>CQ120*$BL129</f>
        <v>0</v>
      </c>
      <c r="AD120" s="326">
        <f>CR120*$BM129</f>
        <v>0</v>
      </c>
      <c r="AE120" s="79">
        <f t="shared" si="357"/>
        <v>63588.118203124999</v>
      </c>
      <c r="AF120" s="114"/>
      <c r="AG120" s="720"/>
      <c r="AH120" s="214" t="s">
        <v>61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402">
        <v>0</v>
      </c>
      <c r="AR120" s="101">
        <v>0</v>
      </c>
      <c r="AS120" s="326">
        <f>DG120*$BL129</f>
        <v>0</v>
      </c>
      <c r="AT120" s="326">
        <f>DH120*$BM129</f>
        <v>0</v>
      </c>
      <c r="AU120" s="79">
        <f t="shared" si="358"/>
        <v>0</v>
      </c>
      <c r="AV120" s="114"/>
      <c r="AW120" s="720"/>
      <c r="AX120" s="214" t="s">
        <v>61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402">
        <v>0</v>
      </c>
      <c r="BH120" s="101">
        <v>0</v>
      </c>
      <c r="BI120" s="326">
        <f>DW120*$BL129</f>
        <v>0</v>
      </c>
      <c r="BJ120" s="326">
        <f>DX120*$BM129</f>
        <v>0</v>
      </c>
      <c r="BK120" s="79">
        <f t="shared" si="359"/>
        <v>0</v>
      </c>
      <c r="BL120" s="520"/>
      <c r="BO120" s="741"/>
      <c r="BP120" s="3" t="s">
        <v>61</v>
      </c>
      <c r="BQ120" s="503"/>
      <c r="BR120" s="479"/>
      <c r="BS120" s="479"/>
      <c r="BT120" s="479"/>
      <c r="BU120" s="479"/>
      <c r="BV120" s="479"/>
      <c r="BW120" s="479"/>
      <c r="BX120" s="479"/>
      <c r="BY120" s="479"/>
      <c r="BZ120" s="479"/>
      <c r="CA120" s="495">
        <v>0.25160054926982955</v>
      </c>
      <c r="CB120" s="504">
        <v>0.25160054926982955</v>
      </c>
      <c r="CC120" s="505"/>
      <c r="CE120" s="741"/>
      <c r="CF120" s="3" t="s">
        <v>61</v>
      </c>
      <c r="CG120" s="503"/>
      <c r="CH120" s="479"/>
      <c r="CI120" s="479"/>
      <c r="CJ120" s="479"/>
      <c r="CK120" s="479"/>
      <c r="CL120" s="479"/>
      <c r="CM120" s="479"/>
      <c r="CN120" s="479"/>
      <c r="CO120" s="479"/>
      <c r="CP120" s="479"/>
      <c r="CQ120" s="479">
        <v>0</v>
      </c>
      <c r="CR120" s="504">
        <v>0</v>
      </c>
      <c r="CS120" s="505"/>
      <c r="CU120" s="741"/>
      <c r="CV120" s="3" t="s">
        <v>61</v>
      </c>
      <c r="CW120" s="503"/>
      <c r="CX120" s="479"/>
      <c r="CY120" s="479"/>
      <c r="CZ120" s="479"/>
      <c r="DA120" s="479"/>
      <c r="DB120" s="479"/>
      <c r="DC120" s="479"/>
      <c r="DD120" s="479"/>
      <c r="DE120" s="479"/>
      <c r="DF120" s="479"/>
      <c r="DG120" s="479">
        <v>0</v>
      </c>
      <c r="DH120" s="504">
        <v>0</v>
      </c>
      <c r="DI120" s="505"/>
      <c r="DK120" s="741"/>
      <c r="DL120" s="3" t="s">
        <v>61</v>
      </c>
      <c r="DM120" s="503"/>
      <c r="DN120" s="479"/>
      <c r="DO120" s="479"/>
      <c r="DP120" s="479"/>
      <c r="DQ120" s="479"/>
      <c r="DR120" s="479"/>
      <c r="DS120" s="479"/>
      <c r="DT120" s="479"/>
      <c r="DU120" s="479"/>
      <c r="DV120" s="479"/>
      <c r="DW120" s="479">
        <v>0</v>
      </c>
      <c r="DX120" s="504">
        <v>0</v>
      </c>
      <c r="DY120" s="505"/>
    </row>
    <row r="121" spans="1:129" x14ac:dyDescent="0.35">
      <c r="A121" s="720"/>
      <c r="B121" s="214" t="s">
        <v>60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02">
        <v>0</v>
      </c>
      <c r="L121" s="101">
        <v>0</v>
      </c>
      <c r="M121" s="326">
        <f>CA121*$BL129</f>
        <v>0</v>
      </c>
      <c r="N121" s="326">
        <f>CB121*$BM129</f>
        <v>0</v>
      </c>
      <c r="O121" s="79">
        <f t="shared" si="356"/>
        <v>0</v>
      </c>
      <c r="P121" s="114"/>
      <c r="Q121" s="720"/>
      <c r="R121" s="214" t="s">
        <v>60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402">
        <v>0</v>
      </c>
      <c r="AB121" s="101">
        <v>0</v>
      </c>
      <c r="AC121" s="326">
        <f>CQ121*$BL129</f>
        <v>0</v>
      </c>
      <c r="AD121" s="326">
        <f>CR121*$BM129</f>
        <v>0</v>
      </c>
      <c r="AE121" s="79">
        <f t="shared" si="357"/>
        <v>0</v>
      </c>
      <c r="AF121" s="114"/>
      <c r="AG121" s="720"/>
      <c r="AH121" s="214" t="s">
        <v>60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402">
        <v>0</v>
      </c>
      <c r="AR121" s="101">
        <v>0</v>
      </c>
      <c r="AS121" s="326">
        <f>DG121*$BL129</f>
        <v>0</v>
      </c>
      <c r="AT121" s="326">
        <f>DH121*$BM129</f>
        <v>0</v>
      </c>
      <c r="AU121" s="79">
        <f t="shared" si="358"/>
        <v>0</v>
      </c>
      <c r="AV121" s="114"/>
      <c r="AW121" s="720"/>
      <c r="AX121" s="214" t="s">
        <v>60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402">
        <v>0</v>
      </c>
      <c r="BH121" s="101">
        <v>0</v>
      </c>
      <c r="BI121" s="326">
        <f>DW121*$BL129</f>
        <v>0</v>
      </c>
      <c r="BJ121" s="326">
        <f>DX121*$BM129</f>
        <v>0</v>
      </c>
      <c r="BK121" s="79">
        <f t="shared" si="359"/>
        <v>0</v>
      </c>
      <c r="BL121" s="520"/>
      <c r="BO121" s="741"/>
      <c r="BP121" s="3" t="s">
        <v>60</v>
      </c>
      <c r="BQ121" s="503"/>
      <c r="BR121" s="479"/>
      <c r="BS121" s="479"/>
      <c r="BT121" s="479"/>
      <c r="BU121" s="479"/>
      <c r="BV121" s="479"/>
      <c r="BW121" s="479"/>
      <c r="BX121" s="479"/>
      <c r="BY121" s="479"/>
      <c r="BZ121" s="479"/>
      <c r="CA121" s="495">
        <v>0</v>
      </c>
      <c r="CB121" s="504">
        <v>0</v>
      </c>
      <c r="CC121" s="505"/>
      <c r="CE121" s="741"/>
      <c r="CF121" s="3" t="s">
        <v>60</v>
      </c>
      <c r="CG121" s="503"/>
      <c r="CH121" s="479"/>
      <c r="CI121" s="479"/>
      <c r="CJ121" s="479"/>
      <c r="CK121" s="479"/>
      <c r="CL121" s="479"/>
      <c r="CM121" s="479"/>
      <c r="CN121" s="479"/>
      <c r="CO121" s="479"/>
      <c r="CP121" s="479"/>
      <c r="CQ121" s="479">
        <v>0</v>
      </c>
      <c r="CR121" s="504">
        <v>0</v>
      </c>
      <c r="CS121" s="505"/>
      <c r="CU121" s="741"/>
      <c r="CV121" s="3" t="s">
        <v>60</v>
      </c>
      <c r="CW121" s="503"/>
      <c r="CX121" s="479"/>
      <c r="CY121" s="479"/>
      <c r="CZ121" s="479"/>
      <c r="DA121" s="479"/>
      <c r="DB121" s="479"/>
      <c r="DC121" s="479"/>
      <c r="DD121" s="479"/>
      <c r="DE121" s="479"/>
      <c r="DF121" s="479"/>
      <c r="DG121" s="479">
        <v>0</v>
      </c>
      <c r="DH121" s="504">
        <v>0</v>
      </c>
      <c r="DI121" s="505"/>
      <c r="DK121" s="741"/>
      <c r="DL121" s="3" t="s">
        <v>60</v>
      </c>
      <c r="DM121" s="503"/>
      <c r="DN121" s="479"/>
      <c r="DO121" s="479"/>
      <c r="DP121" s="479"/>
      <c r="DQ121" s="479"/>
      <c r="DR121" s="479"/>
      <c r="DS121" s="479"/>
      <c r="DT121" s="479"/>
      <c r="DU121" s="479"/>
      <c r="DV121" s="479"/>
      <c r="DW121" s="479">
        <v>0</v>
      </c>
      <c r="DX121" s="504">
        <v>0</v>
      </c>
      <c r="DY121" s="505"/>
    </row>
    <row r="122" spans="1:129" x14ac:dyDescent="0.35">
      <c r="A122" s="720"/>
      <c r="B122" s="214" t="s">
        <v>59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102704.63</v>
      </c>
      <c r="I122" s="3">
        <v>0</v>
      </c>
      <c r="J122" s="3">
        <v>0</v>
      </c>
      <c r="K122" s="402">
        <v>0</v>
      </c>
      <c r="L122" s="101">
        <v>0</v>
      </c>
      <c r="M122" s="326">
        <f>CA122*$BL129</f>
        <v>0</v>
      </c>
      <c r="N122" s="326">
        <f>CB122*$BM129</f>
        <v>0</v>
      </c>
      <c r="O122" s="79">
        <f t="shared" si="356"/>
        <v>102704.63</v>
      </c>
      <c r="P122" s="114"/>
      <c r="Q122" s="720"/>
      <c r="R122" s="214" t="s">
        <v>59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402">
        <v>0</v>
      </c>
      <c r="AB122" s="101">
        <v>0</v>
      </c>
      <c r="AC122" s="326">
        <f>CQ122*$BL129</f>
        <v>0</v>
      </c>
      <c r="AD122" s="326">
        <f>CR122*$BM129</f>
        <v>0</v>
      </c>
      <c r="AE122" s="79">
        <f t="shared" si="357"/>
        <v>0</v>
      </c>
      <c r="AF122" s="114"/>
      <c r="AG122" s="720"/>
      <c r="AH122" s="214" t="s">
        <v>59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402">
        <v>0</v>
      </c>
      <c r="AR122" s="101">
        <v>0</v>
      </c>
      <c r="AS122" s="326">
        <f>DG122*$BL129</f>
        <v>0</v>
      </c>
      <c r="AT122" s="326">
        <f>DH122*$BM129</f>
        <v>0</v>
      </c>
      <c r="AU122" s="79">
        <f t="shared" si="358"/>
        <v>0</v>
      </c>
      <c r="AV122" s="114"/>
      <c r="AW122" s="720"/>
      <c r="AX122" s="214" t="s">
        <v>59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402">
        <v>0</v>
      </c>
      <c r="BH122" s="101">
        <v>0</v>
      </c>
      <c r="BI122" s="326">
        <f>DW122*$BL129</f>
        <v>0</v>
      </c>
      <c r="BJ122" s="326">
        <f>DX122*$BM129</f>
        <v>0</v>
      </c>
      <c r="BK122" s="79">
        <f t="shared" si="359"/>
        <v>0</v>
      </c>
      <c r="BL122" s="520"/>
      <c r="BO122" s="741"/>
      <c r="BP122" s="3" t="s">
        <v>59</v>
      </c>
      <c r="BQ122" s="503"/>
      <c r="BR122" s="479"/>
      <c r="BS122" s="479"/>
      <c r="BT122" s="479"/>
      <c r="BU122" s="479"/>
      <c r="BV122" s="479"/>
      <c r="BW122" s="479"/>
      <c r="BX122" s="479"/>
      <c r="BY122" s="479"/>
      <c r="BZ122" s="479"/>
      <c r="CA122" s="495">
        <v>0</v>
      </c>
      <c r="CB122" s="504">
        <v>0</v>
      </c>
      <c r="CC122" s="505"/>
      <c r="CE122" s="741"/>
      <c r="CF122" s="3" t="s">
        <v>59</v>
      </c>
      <c r="CG122" s="503"/>
      <c r="CH122" s="479"/>
      <c r="CI122" s="479"/>
      <c r="CJ122" s="479"/>
      <c r="CK122" s="479"/>
      <c r="CL122" s="479"/>
      <c r="CM122" s="479"/>
      <c r="CN122" s="479"/>
      <c r="CO122" s="479"/>
      <c r="CP122" s="479"/>
      <c r="CQ122" s="479">
        <v>0</v>
      </c>
      <c r="CR122" s="504">
        <v>0</v>
      </c>
      <c r="CS122" s="505"/>
      <c r="CU122" s="741"/>
      <c r="CV122" s="3" t="s">
        <v>59</v>
      </c>
      <c r="CW122" s="503"/>
      <c r="CX122" s="479"/>
      <c r="CY122" s="479"/>
      <c r="CZ122" s="479"/>
      <c r="DA122" s="479"/>
      <c r="DB122" s="479"/>
      <c r="DC122" s="479"/>
      <c r="DD122" s="479"/>
      <c r="DE122" s="479"/>
      <c r="DF122" s="479"/>
      <c r="DG122" s="479">
        <v>0</v>
      </c>
      <c r="DH122" s="504">
        <v>0</v>
      </c>
      <c r="DI122" s="505"/>
      <c r="DK122" s="741"/>
      <c r="DL122" s="3" t="s">
        <v>59</v>
      </c>
      <c r="DM122" s="503"/>
      <c r="DN122" s="479"/>
      <c r="DO122" s="479"/>
      <c r="DP122" s="479"/>
      <c r="DQ122" s="479"/>
      <c r="DR122" s="479"/>
      <c r="DS122" s="479"/>
      <c r="DT122" s="479"/>
      <c r="DU122" s="479"/>
      <c r="DV122" s="479"/>
      <c r="DW122" s="479">
        <v>0</v>
      </c>
      <c r="DX122" s="504">
        <v>0</v>
      </c>
      <c r="DY122" s="505"/>
    </row>
    <row r="123" spans="1:129" x14ac:dyDescent="0.35">
      <c r="A123" s="720"/>
      <c r="B123" s="214" t="s">
        <v>58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615897.88</v>
      </c>
      <c r="I123" s="3">
        <v>36933.130058288611</v>
      </c>
      <c r="J123" s="3">
        <v>183837.03619384766</v>
      </c>
      <c r="K123" s="402">
        <v>835514.59</v>
      </c>
      <c r="L123" s="101">
        <v>308319.20999999996</v>
      </c>
      <c r="M123" s="326">
        <f>CA123*$BL129</f>
        <v>197044.67268572244</v>
      </c>
      <c r="N123" s="326">
        <f>CB123*$BM129</f>
        <v>356383.21229919867</v>
      </c>
      <c r="O123" s="79">
        <f t="shared" si="356"/>
        <v>2533929.7312370576</v>
      </c>
      <c r="P123" s="114"/>
      <c r="Q123" s="720"/>
      <c r="R123" s="214" t="s">
        <v>58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71964.039794921875</v>
      </c>
      <c r="AA123" s="402">
        <v>0</v>
      </c>
      <c r="AB123" s="101">
        <v>0</v>
      </c>
      <c r="AC123" s="326">
        <f>CQ123*$BL129</f>
        <v>16081.918463127004</v>
      </c>
      <c r="AD123" s="326">
        <f>CR123*$BM129</f>
        <v>29086.428390602599</v>
      </c>
      <c r="AE123" s="79">
        <f t="shared" si="357"/>
        <v>117132.38664865147</v>
      </c>
      <c r="AF123" s="114"/>
      <c r="AG123" s="720"/>
      <c r="AH123" s="214" t="s">
        <v>58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402">
        <v>0</v>
      </c>
      <c r="AR123" s="101">
        <v>0</v>
      </c>
      <c r="AS123" s="326">
        <f>DG123*$BL129</f>
        <v>0</v>
      </c>
      <c r="AT123" s="326">
        <f>DH123*$BM129</f>
        <v>0</v>
      </c>
      <c r="AU123" s="79">
        <f t="shared" si="358"/>
        <v>0</v>
      </c>
      <c r="AV123" s="114"/>
      <c r="AW123" s="720"/>
      <c r="AX123" s="214" t="s">
        <v>58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402">
        <v>0</v>
      </c>
      <c r="BH123" s="101">
        <v>0</v>
      </c>
      <c r="BI123" s="326">
        <f>DW123*$BL129</f>
        <v>0</v>
      </c>
      <c r="BJ123" s="326">
        <f>DX123*$BM129</f>
        <v>0</v>
      </c>
      <c r="BK123" s="79">
        <f t="shared" si="359"/>
        <v>0</v>
      </c>
      <c r="BL123" s="520"/>
      <c r="BO123" s="741"/>
      <c r="BP123" s="3" t="s">
        <v>58</v>
      </c>
      <c r="BQ123" s="503"/>
      <c r="BR123" s="479"/>
      <c r="BS123" s="479"/>
      <c r="BT123" s="479"/>
      <c r="BU123" s="479"/>
      <c r="BV123" s="479"/>
      <c r="BW123" s="479"/>
      <c r="BX123" s="479"/>
      <c r="BY123" s="479"/>
      <c r="BZ123" s="479"/>
      <c r="CA123" s="495">
        <v>0.6919273846232914</v>
      </c>
      <c r="CB123" s="504">
        <v>0.6919273846232914</v>
      </c>
      <c r="CC123" s="505"/>
      <c r="CE123" s="741"/>
      <c r="CF123" s="3" t="s">
        <v>58</v>
      </c>
      <c r="CG123" s="503"/>
      <c r="CH123" s="479"/>
      <c r="CI123" s="479"/>
      <c r="CJ123" s="479"/>
      <c r="CK123" s="479"/>
      <c r="CL123" s="479"/>
      <c r="CM123" s="479"/>
      <c r="CN123" s="479"/>
      <c r="CO123" s="479"/>
      <c r="CP123" s="479"/>
      <c r="CQ123" s="479">
        <v>5.6472066106879187E-2</v>
      </c>
      <c r="CR123" s="504">
        <v>5.6472066106879187E-2</v>
      </c>
      <c r="CS123" s="505"/>
      <c r="CU123" s="741"/>
      <c r="CV123" s="3" t="s">
        <v>58</v>
      </c>
      <c r="CW123" s="503"/>
      <c r="CX123" s="479"/>
      <c r="CY123" s="479"/>
      <c r="CZ123" s="479"/>
      <c r="DA123" s="479"/>
      <c r="DB123" s="479"/>
      <c r="DC123" s="479"/>
      <c r="DD123" s="479"/>
      <c r="DE123" s="479"/>
      <c r="DF123" s="479"/>
      <c r="DG123" s="479">
        <v>0</v>
      </c>
      <c r="DH123" s="504">
        <v>0</v>
      </c>
      <c r="DI123" s="505"/>
      <c r="DK123" s="741"/>
      <c r="DL123" s="3" t="s">
        <v>58</v>
      </c>
      <c r="DM123" s="503"/>
      <c r="DN123" s="479"/>
      <c r="DO123" s="479"/>
      <c r="DP123" s="479"/>
      <c r="DQ123" s="479"/>
      <c r="DR123" s="479"/>
      <c r="DS123" s="479"/>
      <c r="DT123" s="479"/>
      <c r="DU123" s="479"/>
      <c r="DV123" s="479"/>
      <c r="DW123" s="479">
        <v>0</v>
      </c>
      <c r="DX123" s="504">
        <v>0</v>
      </c>
      <c r="DY123" s="505"/>
    </row>
    <row r="124" spans="1:129" x14ac:dyDescent="0.35">
      <c r="A124" s="720"/>
      <c r="B124" s="214" t="s">
        <v>57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402">
        <v>0</v>
      </c>
      <c r="L124" s="101">
        <v>0</v>
      </c>
      <c r="M124" s="326">
        <f>CA124*$BL129</f>
        <v>0</v>
      </c>
      <c r="N124" s="326">
        <f>CB124*$BM129</f>
        <v>0</v>
      </c>
      <c r="O124" s="79">
        <f t="shared" si="356"/>
        <v>0</v>
      </c>
      <c r="P124" s="114"/>
      <c r="Q124" s="720"/>
      <c r="R124" s="214" t="s">
        <v>57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402">
        <v>0</v>
      </c>
      <c r="AB124" s="101">
        <v>0</v>
      </c>
      <c r="AC124" s="326">
        <f>CQ124*$BL129</f>
        <v>0</v>
      </c>
      <c r="AD124" s="326">
        <f>CR124*$BM129</f>
        <v>0</v>
      </c>
      <c r="AE124" s="79">
        <f t="shared" si="357"/>
        <v>0</v>
      </c>
      <c r="AF124" s="114"/>
      <c r="AG124" s="720"/>
      <c r="AH124" s="214" t="s">
        <v>57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402">
        <v>0</v>
      </c>
      <c r="AR124" s="101">
        <v>0</v>
      </c>
      <c r="AS124" s="326">
        <f>DG124*$BL129</f>
        <v>0</v>
      </c>
      <c r="AT124" s="326">
        <f>DH124*$BM129</f>
        <v>0</v>
      </c>
      <c r="AU124" s="79">
        <f t="shared" si="358"/>
        <v>0</v>
      </c>
      <c r="AV124" s="114"/>
      <c r="AW124" s="720"/>
      <c r="AX124" s="214" t="s">
        <v>57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402">
        <v>0</v>
      </c>
      <c r="BH124" s="101">
        <v>0</v>
      </c>
      <c r="BI124" s="326">
        <f>DW124*$BL129</f>
        <v>0</v>
      </c>
      <c r="BJ124" s="326">
        <f>DX124*$BM129</f>
        <v>0</v>
      </c>
      <c r="BK124" s="79">
        <f t="shared" si="359"/>
        <v>0</v>
      </c>
      <c r="BL124" s="520"/>
      <c r="BO124" s="741"/>
      <c r="BP124" s="3" t="s">
        <v>57</v>
      </c>
      <c r="BQ124" s="503"/>
      <c r="BR124" s="479"/>
      <c r="BS124" s="479"/>
      <c r="BT124" s="479"/>
      <c r="BU124" s="479"/>
      <c r="BV124" s="479"/>
      <c r="BW124" s="479"/>
      <c r="BX124" s="479"/>
      <c r="BY124" s="479"/>
      <c r="BZ124" s="479"/>
      <c r="CA124" s="495">
        <v>0</v>
      </c>
      <c r="CB124" s="504">
        <v>0</v>
      </c>
      <c r="CC124" s="505"/>
      <c r="CE124" s="741"/>
      <c r="CF124" s="3" t="s">
        <v>57</v>
      </c>
      <c r="CG124" s="503"/>
      <c r="CH124" s="479"/>
      <c r="CI124" s="479"/>
      <c r="CJ124" s="479"/>
      <c r="CK124" s="479"/>
      <c r="CL124" s="479"/>
      <c r="CM124" s="479"/>
      <c r="CN124" s="479"/>
      <c r="CO124" s="479"/>
      <c r="CP124" s="479"/>
      <c r="CQ124" s="479">
        <v>0</v>
      </c>
      <c r="CR124" s="504">
        <v>0</v>
      </c>
      <c r="CS124" s="505"/>
      <c r="CU124" s="741"/>
      <c r="CV124" s="3" t="s">
        <v>57</v>
      </c>
      <c r="CW124" s="503"/>
      <c r="CX124" s="479"/>
      <c r="CY124" s="479"/>
      <c r="CZ124" s="479"/>
      <c r="DA124" s="479"/>
      <c r="DB124" s="479"/>
      <c r="DC124" s="479"/>
      <c r="DD124" s="479"/>
      <c r="DE124" s="479"/>
      <c r="DF124" s="479"/>
      <c r="DG124" s="479">
        <v>0</v>
      </c>
      <c r="DH124" s="504">
        <v>0</v>
      </c>
      <c r="DI124" s="505"/>
      <c r="DK124" s="741"/>
      <c r="DL124" s="3" t="s">
        <v>57</v>
      </c>
      <c r="DM124" s="503"/>
      <c r="DN124" s="479"/>
      <c r="DO124" s="479"/>
      <c r="DP124" s="479"/>
      <c r="DQ124" s="479"/>
      <c r="DR124" s="479"/>
      <c r="DS124" s="479"/>
      <c r="DT124" s="479"/>
      <c r="DU124" s="479"/>
      <c r="DV124" s="479"/>
      <c r="DW124" s="479">
        <v>0</v>
      </c>
      <c r="DX124" s="504">
        <v>0</v>
      </c>
      <c r="DY124" s="505"/>
    </row>
    <row r="125" spans="1:129" x14ac:dyDescent="0.35">
      <c r="A125" s="720"/>
      <c r="B125" s="214" t="s">
        <v>56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02">
        <v>0</v>
      </c>
      <c r="L125" s="101">
        <v>0</v>
      </c>
      <c r="M125" s="326">
        <f>CA125*$BL129</f>
        <v>0</v>
      </c>
      <c r="N125" s="326">
        <f>CB125*$BM129</f>
        <v>0</v>
      </c>
      <c r="O125" s="79">
        <f t="shared" si="356"/>
        <v>0</v>
      </c>
      <c r="P125" s="114"/>
      <c r="Q125" s="720"/>
      <c r="R125" s="214" t="s">
        <v>56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402">
        <v>0</v>
      </c>
      <c r="AB125" s="101">
        <v>0</v>
      </c>
      <c r="AC125" s="326">
        <f>CQ125*$BL129</f>
        <v>0</v>
      </c>
      <c r="AD125" s="326">
        <f>CR125*$BM129</f>
        <v>0</v>
      </c>
      <c r="AE125" s="79">
        <f t="shared" si="357"/>
        <v>0</v>
      </c>
      <c r="AF125" s="114"/>
      <c r="AG125" s="720"/>
      <c r="AH125" s="214" t="s">
        <v>56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402">
        <v>0</v>
      </c>
      <c r="AR125" s="101">
        <v>0</v>
      </c>
      <c r="AS125" s="326">
        <f>DG125*$BL129</f>
        <v>0</v>
      </c>
      <c r="AT125" s="326">
        <f>DH125*$BM129</f>
        <v>0</v>
      </c>
      <c r="AU125" s="79">
        <f t="shared" si="358"/>
        <v>0</v>
      </c>
      <c r="AV125" s="114"/>
      <c r="AW125" s="720"/>
      <c r="AX125" s="214" t="s">
        <v>56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402">
        <v>0</v>
      </c>
      <c r="BH125" s="101">
        <v>0</v>
      </c>
      <c r="BI125" s="326">
        <f>DW125*$BL129</f>
        <v>0</v>
      </c>
      <c r="BJ125" s="326">
        <f>DX125*$BM129</f>
        <v>0</v>
      </c>
      <c r="BK125" s="79">
        <f t="shared" si="359"/>
        <v>0</v>
      </c>
      <c r="BL125" s="520"/>
      <c r="BO125" s="741"/>
      <c r="BP125" s="3" t="s">
        <v>56</v>
      </c>
      <c r="BQ125" s="503"/>
      <c r="BR125" s="479"/>
      <c r="BS125" s="479"/>
      <c r="BT125" s="479"/>
      <c r="BU125" s="479"/>
      <c r="BV125" s="479"/>
      <c r="BW125" s="479"/>
      <c r="BX125" s="479"/>
      <c r="BY125" s="479"/>
      <c r="BZ125" s="479"/>
      <c r="CA125" s="495">
        <v>0</v>
      </c>
      <c r="CB125" s="504">
        <v>0</v>
      </c>
      <c r="CC125" s="505"/>
      <c r="CE125" s="741"/>
      <c r="CF125" s="3" t="s">
        <v>56</v>
      </c>
      <c r="CG125" s="503"/>
      <c r="CH125" s="479"/>
      <c r="CI125" s="479"/>
      <c r="CJ125" s="479"/>
      <c r="CK125" s="479"/>
      <c r="CL125" s="479"/>
      <c r="CM125" s="479"/>
      <c r="CN125" s="479"/>
      <c r="CO125" s="479"/>
      <c r="CP125" s="479"/>
      <c r="CQ125" s="479">
        <v>0</v>
      </c>
      <c r="CR125" s="504">
        <v>0</v>
      </c>
      <c r="CS125" s="505"/>
      <c r="CU125" s="741"/>
      <c r="CV125" s="3" t="s">
        <v>56</v>
      </c>
      <c r="CW125" s="503"/>
      <c r="CX125" s="479"/>
      <c r="CY125" s="479"/>
      <c r="CZ125" s="479"/>
      <c r="DA125" s="479"/>
      <c r="DB125" s="479"/>
      <c r="DC125" s="479"/>
      <c r="DD125" s="479"/>
      <c r="DE125" s="479"/>
      <c r="DF125" s="479"/>
      <c r="DG125" s="479">
        <v>0</v>
      </c>
      <c r="DH125" s="504">
        <v>0</v>
      </c>
      <c r="DI125" s="505"/>
      <c r="DK125" s="741"/>
      <c r="DL125" s="3" t="s">
        <v>56</v>
      </c>
      <c r="DM125" s="503"/>
      <c r="DN125" s="479"/>
      <c r="DO125" s="479"/>
      <c r="DP125" s="479"/>
      <c r="DQ125" s="479"/>
      <c r="DR125" s="479"/>
      <c r="DS125" s="479"/>
      <c r="DT125" s="479"/>
      <c r="DU125" s="479"/>
      <c r="DV125" s="479"/>
      <c r="DW125" s="479">
        <v>0</v>
      </c>
      <c r="DX125" s="504">
        <v>0</v>
      </c>
      <c r="DY125" s="505"/>
    </row>
    <row r="126" spans="1:129" x14ac:dyDescent="0.35">
      <c r="A126" s="720"/>
      <c r="B126" s="214" t="s">
        <v>55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402">
        <v>0</v>
      </c>
      <c r="L126" s="101">
        <v>0</v>
      </c>
      <c r="M126" s="326">
        <f>CA126*$BL129</f>
        <v>0</v>
      </c>
      <c r="N126" s="326">
        <f>CB126*$BM129</f>
        <v>0</v>
      </c>
      <c r="O126" s="79">
        <f t="shared" si="356"/>
        <v>0</v>
      </c>
      <c r="P126" s="114"/>
      <c r="Q126" s="720"/>
      <c r="R126" s="214" t="s">
        <v>55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402">
        <v>0</v>
      </c>
      <c r="AB126" s="101">
        <v>0</v>
      </c>
      <c r="AC126" s="326">
        <f>CQ126*$BL129</f>
        <v>0</v>
      </c>
      <c r="AD126" s="326">
        <f>CR126*$BM129</f>
        <v>0</v>
      </c>
      <c r="AE126" s="79">
        <f t="shared" si="357"/>
        <v>0</v>
      </c>
      <c r="AF126" s="114"/>
      <c r="AG126" s="720"/>
      <c r="AH126" s="214" t="s">
        <v>55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402">
        <v>0</v>
      </c>
      <c r="AR126" s="101">
        <v>0</v>
      </c>
      <c r="AS126" s="326">
        <f>DG126*$BL129</f>
        <v>0</v>
      </c>
      <c r="AT126" s="326">
        <f>DH126*$BM129</f>
        <v>0</v>
      </c>
      <c r="AU126" s="79">
        <f t="shared" si="358"/>
        <v>0</v>
      </c>
      <c r="AV126" s="114"/>
      <c r="AW126" s="720"/>
      <c r="AX126" s="214" t="s">
        <v>55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402">
        <v>0</v>
      </c>
      <c r="BH126" s="101">
        <v>0</v>
      </c>
      <c r="BI126" s="326">
        <f>DW126*$BL129</f>
        <v>0</v>
      </c>
      <c r="BJ126" s="326">
        <f>DX126*$BM129</f>
        <v>0</v>
      </c>
      <c r="BK126" s="79">
        <f t="shared" si="359"/>
        <v>0</v>
      </c>
      <c r="BL126" s="520"/>
      <c r="BO126" s="741"/>
      <c r="BP126" s="3" t="s">
        <v>55</v>
      </c>
      <c r="BQ126" s="503"/>
      <c r="BR126" s="479"/>
      <c r="BS126" s="479"/>
      <c r="BT126" s="479"/>
      <c r="BU126" s="479"/>
      <c r="BV126" s="479"/>
      <c r="BW126" s="479"/>
      <c r="BX126" s="479"/>
      <c r="BY126" s="479"/>
      <c r="BZ126" s="479"/>
      <c r="CA126" s="495">
        <v>0</v>
      </c>
      <c r="CB126" s="504">
        <v>0</v>
      </c>
      <c r="CC126" s="505"/>
      <c r="CE126" s="741"/>
      <c r="CF126" s="3" t="s">
        <v>55</v>
      </c>
      <c r="CG126" s="503"/>
      <c r="CH126" s="479"/>
      <c r="CI126" s="479"/>
      <c r="CJ126" s="479"/>
      <c r="CK126" s="479"/>
      <c r="CL126" s="479"/>
      <c r="CM126" s="479"/>
      <c r="CN126" s="479"/>
      <c r="CO126" s="479"/>
      <c r="CP126" s="479"/>
      <c r="CQ126" s="479">
        <v>0</v>
      </c>
      <c r="CR126" s="504">
        <v>0</v>
      </c>
      <c r="CS126" s="505"/>
      <c r="CU126" s="741"/>
      <c r="CV126" s="3" t="s">
        <v>55</v>
      </c>
      <c r="CW126" s="503"/>
      <c r="CX126" s="479"/>
      <c r="CY126" s="479"/>
      <c r="CZ126" s="479"/>
      <c r="DA126" s="479"/>
      <c r="DB126" s="479"/>
      <c r="DC126" s="479"/>
      <c r="DD126" s="479"/>
      <c r="DE126" s="479"/>
      <c r="DF126" s="479"/>
      <c r="DG126" s="479">
        <v>0</v>
      </c>
      <c r="DH126" s="504">
        <v>0</v>
      </c>
      <c r="DI126" s="505"/>
      <c r="DK126" s="741"/>
      <c r="DL126" s="3" t="s">
        <v>55</v>
      </c>
      <c r="DM126" s="503"/>
      <c r="DN126" s="479"/>
      <c r="DO126" s="479"/>
      <c r="DP126" s="479"/>
      <c r="DQ126" s="479"/>
      <c r="DR126" s="479"/>
      <c r="DS126" s="479"/>
      <c r="DT126" s="479"/>
      <c r="DU126" s="479"/>
      <c r="DV126" s="479"/>
      <c r="DW126" s="479">
        <v>0</v>
      </c>
      <c r="DX126" s="504">
        <v>0</v>
      </c>
      <c r="DY126" s="505"/>
    </row>
    <row r="127" spans="1:129" x14ac:dyDescent="0.35">
      <c r="A127" s="720"/>
      <c r="B127" s="214" t="s">
        <v>54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02">
        <v>0</v>
      </c>
      <c r="L127" s="101">
        <v>0</v>
      </c>
      <c r="M127" s="326">
        <f>CA127*$BL129</f>
        <v>0</v>
      </c>
      <c r="N127" s="326">
        <f>CB127*$BM129</f>
        <v>0</v>
      </c>
      <c r="O127" s="79">
        <f t="shared" si="356"/>
        <v>0</v>
      </c>
      <c r="P127" s="114"/>
      <c r="Q127" s="720"/>
      <c r="R127" s="214" t="s">
        <v>54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402">
        <v>0</v>
      </c>
      <c r="AB127" s="101">
        <v>0</v>
      </c>
      <c r="AC127" s="326">
        <f>CQ127*$BL129</f>
        <v>0</v>
      </c>
      <c r="AD127" s="326">
        <f>CR127*$BM129</f>
        <v>0</v>
      </c>
      <c r="AE127" s="79">
        <f t="shared" si="357"/>
        <v>0</v>
      </c>
      <c r="AF127" s="114"/>
      <c r="AG127" s="720"/>
      <c r="AH127" s="214" t="s">
        <v>54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402">
        <v>0</v>
      </c>
      <c r="AR127" s="101">
        <v>0</v>
      </c>
      <c r="AS127" s="326">
        <f>DG127*$BL129</f>
        <v>0</v>
      </c>
      <c r="AT127" s="326">
        <f>DH127*$BM129</f>
        <v>0</v>
      </c>
      <c r="AU127" s="79">
        <f t="shared" si="358"/>
        <v>0</v>
      </c>
      <c r="AV127" s="114"/>
      <c r="AW127" s="720"/>
      <c r="AX127" s="214" t="s">
        <v>54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402">
        <v>0</v>
      </c>
      <c r="BH127" s="101">
        <v>0</v>
      </c>
      <c r="BI127" s="326">
        <f>DW127*$BL129</f>
        <v>0</v>
      </c>
      <c r="BJ127" s="326">
        <f>DX127*$BM129</f>
        <v>0</v>
      </c>
      <c r="BK127" s="79">
        <f t="shared" si="359"/>
        <v>0</v>
      </c>
      <c r="BL127" s="520"/>
      <c r="BO127" s="741"/>
      <c r="BP127" s="3" t="s">
        <v>54</v>
      </c>
      <c r="BQ127" s="503"/>
      <c r="BR127" s="479"/>
      <c r="BS127" s="479"/>
      <c r="BT127" s="479"/>
      <c r="BU127" s="479"/>
      <c r="BV127" s="479"/>
      <c r="BW127" s="479"/>
      <c r="BX127" s="479"/>
      <c r="BY127" s="479"/>
      <c r="BZ127" s="479"/>
      <c r="CA127" s="495">
        <v>0</v>
      </c>
      <c r="CB127" s="504">
        <v>0</v>
      </c>
      <c r="CC127" s="505"/>
      <c r="CE127" s="741"/>
      <c r="CF127" s="3" t="s">
        <v>54</v>
      </c>
      <c r="CG127" s="503"/>
      <c r="CH127" s="479"/>
      <c r="CI127" s="479"/>
      <c r="CJ127" s="479"/>
      <c r="CK127" s="479"/>
      <c r="CL127" s="479"/>
      <c r="CM127" s="479"/>
      <c r="CN127" s="479"/>
      <c r="CO127" s="479"/>
      <c r="CP127" s="479"/>
      <c r="CQ127" s="479">
        <v>0</v>
      </c>
      <c r="CR127" s="504">
        <v>0</v>
      </c>
      <c r="CS127" s="505"/>
      <c r="CU127" s="741"/>
      <c r="CV127" s="3" t="s">
        <v>54</v>
      </c>
      <c r="CW127" s="503"/>
      <c r="CX127" s="479"/>
      <c r="CY127" s="479"/>
      <c r="CZ127" s="479"/>
      <c r="DA127" s="479"/>
      <c r="DB127" s="479"/>
      <c r="DC127" s="479"/>
      <c r="DD127" s="479"/>
      <c r="DE127" s="479"/>
      <c r="DF127" s="479"/>
      <c r="DG127" s="479">
        <v>0</v>
      </c>
      <c r="DH127" s="504">
        <v>0</v>
      </c>
      <c r="DI127" s="505"/>
      <c r="DK127" s="741"/>
      <c r="DL127" s="3" t="s">
        <v>54</v>
      </c>
      <c r="DM127" s="503"/>
      <c r="DN127" s="479"/>
      <c r="DO127" s="479"/>
      <c r="DP127" s="479"/>
      <c r="DQ127" s="479"/>
      <c r="DR127" s="479"/>
      <c r="DS127" s="479"/>
      <c r="DT127" s="479"/>
      <c r="DU127" s="479"/>
      <c r="DV127" s="479"/>
      <c r="DW127" s="479">
        <v>0</v>
      </c>
      <c r="DX127" s="504">
        <v>0</v>
      </c>
      <c r="DY127" s="505"/>
    </row>
    <row r="128" spans="1:129" ht="15" thickBot="1" x14ac:dyDescent="0.4">
      <c r="A128" s="721"/>
      <c r="B128" s="214" t="s">
        <v>53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02">
        <v>0</v>
      </c>
      <c r="L128" s="101">
        <v>0</v>
      </c>
      <c r="M128" s="326">
        <f>CA128*$BL129</f>
        <v>0</v>
      </c>
      <c r="N128" s="326">
        <f>CB128*$BM129</f>
        <v>0</v>
      </c>
      <c r="O128" s="79">
        <f t="shared" si="356"/>
        <v>0</v>
      </c>
      <c r="P128" s="114"/>
      <c r="Q128" s="721"/>
      <c r="R128" s="214" t="s">
        <v>53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402">
        <v>0</v>
      </c>
      <c r="AB128" s="101">
        <v>0</v>
      </c>
      <c r="AC128" s="326">
        <f>CQ128*$BL129</f>
        <v>0</v>
      </c>
      <c r="AD128" s="326">
        <f>CR128*$BM129</f>
        <v>0</v>
      </c>
      <c r="AE128" s="79">
        <f t="shared" si="357"/>
        <v>0</v>
      </c>
      <c r="AF128" s="114"/>
      <c r="AG128" s="721"/>
      <c r="AH128" s="214" t="s">
        <v>53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402">
        <v>0</v>
      </c>
      <c r="AR128" s="101">
        <v>0</v>
      </c>
      <c r="AS128" s="326">
        <f>DG128*$BL129</f>
        <v>0</v>
      </c>
      <c r="AT128" s="326">
        <f>DH128*$BM129</f>
        <v>0</v>
      </c>
      <c r="AU128" s="79">
        <f t="shared" si="358"/>
        <v>0</v>
      </c>
      <c r="AV128" s="114"/>
      <c r="AW128" s="721"/>
      <c r="AX128" s="214" t="s">
        <v>53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402">
        <v>0</v>
      </c>
      <c r="BH128" s="101">
        <v>0</v>
      </c>
      <c r="BI128" s="326">
        <f>DW128*$BL129</f>
        <v>0</v>
      </c>
      <c r="BJ128" s="326">
        <f>DX128*$BM129</f>
        <v>0</v>
      </c>
      <c r="BK128" s="79">
        <f t="shared" si="359"/>
        <v>0</v>
      </c>
      <c r="BL128" s="520"/>
      <c r="BO128" s="742"/>
      <c r="BP128" s="3" t="s">
        <v>53</v>
      </c>
      <c r="BQ128" s="506"/>
      <c r="BR128" s="483"/>
      <c r="BS128" s="483"/>
      <c r="BT128" s="483"/>
      <c r="BU128" s="483"/>
      <c r="BV128" s="483"/>
      <c r="BW128" s="483"/>
      <c r="BX128" s="483"/>
      <c r="BY128" s="483"/>
      <c r="BZ128" s="483"/>
      <c r="CA128" s="496">
        <v>0</v>
      </c>
      <c r="CB128" s="507">
        <v>0</v>
      </c>
      <c r="CC128" s="505"/>
      <c r="CE128" s="742"/>
      <c r="CF128" s="3" t="s">
        <v>53</v>
      </c>
      <c r="CG128" s="506"/>
      <c r="CH128" s="483"/>
      <c r="CI128" s="483"/>
      <c r="CJ128" s="483"/>
      <c r="CK128" s="483"/>
      <c r="CL128" s="483"/>
      <c r="CM128" s="483"/>
      <c r="CN128" s="483"/>
      <c r="CO128" s="483"/>
      <c r="CP128" s="483"/>
      <c r="CQ128" s="483">
        <v>0</v>
      </c>
      <c r="CR128" s="507">
        <v>0</v>
      </c>
      <c r="CS128" s="505"/>
      <c r="CU128" s="742"/>
      <c r="CV128" s="3" t="s">
        <v>53</v>
      </c>
      <c r="CW128" s="506"/>
      <c r="CX128" s="483"/>
      <c r="CY128" s="483"/>
      <c r="CZ128" s="483"/>
      <c r="DA128" s="483"/>
      <c r="DB128" s="483"/>
      <c r="DC128" s="483"/>
      <c r="DD128" s="483"/>
      <c r="DE128" s="483"/>
      <c r="DF128" s="483"/>
      <c r="DG128" s="483">
        <v>0</v>
      </c>
      <c r="DH128" s="507">
        <v>0</v>
      </c>
      <c r="DI128" s="505"/>
      <c r="DK128" s="742"/>
      <c r="DL128" s="3" t="s">
        <v>53</v>
      </c>
      <c r="DM128" s="506"/>
      <c r="DN128" s="483"/>
      <c r="DO128" s="483"/>
      <c r="DP128" s="483"/>
      <c r="DQ128" s="483"/>
      <c r="DR128" s="483"/>
      <c r="DS128" s="483"/>
      <c r="DT128" s="483"/>
      <c r="DU128" s="483"/>
      <c r="DV128" s="483"/>
      <c r="DW128" s="483">
        <v>0</v>
      </c>
      <c r="DX128" s="507">
        <v>0</v>
      </c>
      <c r="DY128" s="505"/>
    </row>
    <row r="129" spans="1:129" ht="21.5" thickBot="1" x14ac:dyDescent="0.4">
      <c r="B129" s="215" t="s">
        <v>43</v>
      </c>
      <c r="C129" s="207">
        <f>SUM(C116:C128)</f>
        <v>0</v>
      </c>
      <c r="D129" s="207">
        <f t="shared" ref="D129" si="360">SUM(D116:D128)</f>
        <v>0</v>
      </c>
      <c r="E129" s="207">
        <f t="shared" ref="E129" si="361">SUM(E116:E128)</f>
        <v>0</v>
      </c>
      <c r="F129" s="207">
        <f t="shared" ref="F129" si="362">SUM(F116:F128)</f>
        <v>0</v>
      </c>
      <c r="G129" s="207">
        <f t="shared" ref="G129" si="363">SUM(G116:G128)</f>
        <v>0</v>
      </c>
      <c r="H129" s="207">
        <f t="shared" ref="H129" si="364">SUM(H116:H128)</f>
        <v>718602.51</v>
      </c>
      <c r="I129" s="207">
        <f t="shared" ref="I129" si="365">SUM(I116:I128)</f>
        <v>54827.669120788611</v>
      </c>
      <c r="J129" s="207">
        <f t="shared" ref="J129" si="366">SUM(J116:J128)</f>
        <v>203145.39556884766</v>
      </c>
      <c r="K129" s="403">
        <f t="shared" ref="K129" si="367">SUM(K116:K128)</f>
        <v>865168.87</v>
      </c>
      <c r="L129" s="542">
        <f t="shared" ref="L129" si="368">SUM(L116:L128)</f>
        <v>308319.20999999996</v>
      </c>
      <c r="M129" s="417">
        <f t="shared" ref="M129" si="369">SUM(M116:M128)</f>
        <v>268694.60153687303</v>
      </c>
      <c r="N129" s="417">
        <f t="shared" ref="N129" si="370">SUM(N116:N128)</f>
        <v>485972.26160939754</v>
      </c>
      <c r="O129" s="82">
        <f t="shared" si="356"/>
        <v>2904730.5178359062</v>
      </c>
      <c r="P129" s="114"/>
      <c r="Q129" s="83"/>
      <c r="R129" s="215" t="s">
        <v>43</v>
      </c>
      <c r="S129" s="207">
        <f>SUM(S116:S128)</f>
        <v>0</v>
      </c>
      <c r="T129" s="207">
        <f t="shared" ref="T129" si="371">SUM(T116:T128)</f>
        <v>0</v>
      </c>
      <c r="U129" s="207">
        <f t="shared" ref="U129" si="372">SUM(U116:U128)</f>
        <v>0</v>
      </c>
      <c r="V129" s="207">
        <f t="shared" ref="V129" si="373">SUM(V116:V128)</f>
        <v>0</v>
      </c>
      <c r="W129" s="207">
        <f t="shared" ref="W129" si="374">SUM(W116:W128)</f>
        <v>0</v>
      </c>
      <c r="X129" s="207">
        <f t="shared" ref="X129" si="375">SUM(X116:X128)</f>
        <v>0</v>
      </c>
      <c r="Y129" s="207">
        <f t="shared" ref="Y129" si="376">SUM(Y116:Y128)</f>
        <v>0</v>
      </c>
      <c r="Z129" s="207">
        <f t="shared" ref="Z129" si="377">SUM(Z116:Z128)</f>
        <v>135552.15799804687</v>
      </c>
      <c r="AA129" s="403">
        <f t="shared" ref="AA129" si="378">SUM(AA116:AA128)</f>
        <v>0</v>
      </c>
      <c r="AB129" s="542">
        <f t="shared" ref="AB129" si="379">SUM(AB116:AB128)</f>
        <v>0</v>
      </c>
      <c r="AC129" s="417">
        <f t="shared" ref="AC129" si="380">SUM(AC116:AC128)</f>
        <v>16081.918463127004</v>
      </c>
      <c r="AD129" s="417">
        <f t="shared" ref="AD129" si="381">SUM(AD116:AD128)</f>
        <v>29086.428390602599</v>
      </c>
      <c r="AE129" s="82">
        <f t="shared" si="357"/>
        <v>180720.5048517765</v>
      </c>
      <c r="AF129" s="114"/>
      <c r="AG129" s="83"/>
      <c r="AH129" s="215" t="s">
        <v>43</v>
      </c>
      <c r="AI129" s="207">
        <f>SUM(AI116:AI128)</f>
        <v>0</v>
      </c>
      <c r="AJ129" s="207">
        <f t="shared" ref="AJ129" si="382">SUM(AJ116:AJ128)</f>
        <v>0</v>
      </c>
      <c r="AK129" s="207">
        <f t="shared" ref="AK129" si="383">SUM(AK116:AK128)</f>
        <v>0</v>
      </c>
      <c r="AL129" s="207">
        <f t="shared" ref="AL129" si="384">SUM(AL116:AL128)</f>
        <v>0</v>
      </c>
      <c r="AM129" s="207">
        <f t="shared" ref="AM129" si="385">SUM(AM116:AM128)</f>
        <v>0</v>
      </c>
      <c r="AN129" s="207">
        <f t="shared" ref="AN129" si="386">SUM(AN116:AN128)</f>
        <v>0</v>
      </c>
      <c r="AO129" s="207">
        <f t="shared" ref="AO129" si="387">SUM(AO116:AO128)</f>
        <v>0</v>
      </c>
      <c r="AP129" s="207">
        <f t="shared" ref="AP129" si="388">SUM(AP116:AP128)</f>
        <v>0</v>
      </c>
      <c r="AQ129" s="403">
        <f t="shared" ref="AQ129" si="389">SUM(AQ116:AQ128)</f>
        <v>0</v>
      </c>
      <c r="AR129" s="542">
        <f t="shared" ref="AR129" si="390">SUM(AR116:AR128)</f>
        <v>0</v>
      </c>
      <c r="AS129" s="417">
        <f t="shared" ref="AS129" si="391">SUM(AS116:AS128)</f>
        <v>0</v>
      </c>
      <c r="AT129" s="417">
        <f t="shared" ref="AT129" si="392">SUM(AT116:AT128)</f>
        <v>0</v>
      </c>
      <c r="AU129" s="82">
        <f t="shared" si="358"/>
        <v>0</v>
      </c>
      <c r="AV129" s="114"/>
      <c r="AW129" s="83"/>
      <c r="AX129" s="215" t="s">
        <v>43</v>
      </c>
      <c r="AY129" s="207">
        <f>SUM(AY116:AY128)</f>
        <v>0</v>
      </c>
      <c r="AZ129" s="207">
        <f t="shared" ref="AZ129" si="393">SUM(AZ116:AZ128)</f>
        <v>0</v>
      </c>
      <c r="BA129" s="207">
        <f t="shared" ref="BA129" si="394">SUM(BA116:BA128)</f>
        <v>0</v>
      </c>
      <c r="BB129" s="207">
        <f t="shared" ref="BB129" si="395">SUM(BB116:BB128)</f>
        <v>0</v>
      </c>
      <c r="BC129" s="207">
        <f t="shared" ref="BC129" si="396">SUM(BC116:BC128)</f>
        <v>0</v>
      </c>
      <c r="BD129" s="207">
        <f t="shared" ref="BD129" si="397">SUM(BD116:BD128)</f>
        <v>0</v>
      </c>
      <c r="BE129" s="207">
        <f t="shared" ref="BE129" si="398">SUM(BE116:BE128)</f>
        <v>0</v>
      </c>
      <c r="BF129" s="207">
        <f t="shared" ref="BF129" si="399">SUM(BF116:BF128)</f>
        <v>0</v>
      </c>
      <c r="BG129" s="403">
        <f t="shared" ref="BG129" si="400">SUM(BG116:BG128)</f>
        <v>0</v>
      </c>
      <c r="BH129" s="542">
        <f t="shared" ref="BH129" si="401">SUM(BH116:BH128)</f>
        <v>0</v>
      </c>
      <c r="BI129" s="417">
        <f t="shared" ref="BI129" si="402">SUM(BI116:BI128)</f>
        <v>0</v>
      </c>
      <c r="BJ129" s="417">
        <f t="shared" ref="BJ129" si="403">SUM(BJ116:BJ128)</f>
        <v>0</v>
      </c>
      <c r="BK129" s="82">
        <f t="shared" si="359"/>
        <v>0</v>
      </c>
      <c r="BL129" s="520">
        <f>'FORECAST OVERVIEW'!M26</f>
        <v>284776.52</v>
      </c>
      <c r="BM129" s="520">
        <f>'FORECAST OVERVIEW'!N26</f>
        <v>515058.69000000006</v>
      </c>
      <c r="BO129" s="84"/>
      <c r="BP129" s="72" t="s">
        <v>43</v>
      </c>
      <c r="BQ129" s="509">
        <v>0</v>
      </c>
      <c r="BR129" s="487">
        <v>0</v>
      </c>
      <c r="BS129" s="487">
        <v>0</v>
      </c>
      <c r="BT129" s="487">
        <v>0</v>
      </c>
      <c r="BU129" s="487">
        <v>0</v>
      </c>
      <c r="BV129" s="487">
        <v>0</v>
      </c>
      <c r="BW129" s="487">
        <v>0</v>
      </c>
      <c r="BX129" s="487">
        <v>0</v>
      </c>
      <c r="BY129" s="487">
        <v>0</v>
      </c>
      <c r="BZ129" s="487">
        <v>0</v>
      </c>
      <c r="CA129" s="513">
        <v>0.94352793389312095</v>
      </c>
      <c r="CB129" s="487">
        <v>0.94352793389312095</v>
      </c>
      <c r="CC129" s="512"/>
      <c r="CE129" s="83"/>
      <c r="CF129" s="72" t="s">
        <v>43</v>
      </c>
      <c r="CG129" s="509">
        <v>0</v>
      </c>
      <c r="CH129" s="487">
        <v>0</v>
      </c>
      <c r="CI129" s="487">
        <v>0</v>
      </c>
      <c r="CJ129" s="487">
        <v>0</v>
      </c>
      <c r="CK129" s="487">
        <v>0</v>
      </c>
      <c r="CL129" s="487">
        <v>0</v>
      </c>
      <c r="CM129" s="487">
        <v>0</v>
      </c>
      <c r="CN129" s="487">
        <v>0</v>
      </c>
      <c r="CO129" s="487">
        <v>0</v>
      </c>
      <c r="CP129" s="487">
        <v>0</v>
      </c>
      <c r="CQ129" s="487">
        <v>5.6472066106879187E-2</v>
      </c>
      <c r="CR129" s="487">
        <v>5.6472066106879187E-2</v>
      </c>
      <c r="CS129" s="512"/>
      <c r="CU129" s="83"/>
      <c r="CV129" s="72" t="s">
        <v>43</v>
      </c>
      <c r="CW129" s="509">
        <v>0</v>
      </c>
      <c r="CX129" s="487">
        <v>0</v>
      </c>
      <c r="CY129" s="487">
        <v>0</v>
      </c>
      <c r="CZ129" s="487">
        <v>0</v>
      </c>
      <c r="DA129" s="487">
        <v>0</v>
      </c>
      <c r="DB129" s="487">
        <v>0</v>
      </c>
      <c r="DC129" s="487">
        <v>0</v>
      </c>
      <c r="DD129" s="487">
        <v>0</v>
      </c>
      <c r="DE129" s="487">
        <v>0</v>
      </c>
      <c r="DF129" s="487">
        <v>0</v>
      </c>
      <c r="DG129" s="487">
        <v>0</v>
      </c>
      <c r="DH129" s="487">
        <v>0</v>
      </c>
      <c r="DI129" s="512"/>
      <c r="DK129" s="83"/>
      <c r="DL129" s="72" t="s">
        <v>43</v>
      </c>
      <c r="DM129" s="509">
        <v>0</v>
      </c>
      <c r="DN129" s="487">
        <v>0</v>
      </c>
      <c r="DO129" s="487">
        <v>0</v>
      </c>
      <c r="DP129" s="487">
        <v>0</v>
      </c>
      <c r="DQ129" s="487">
        <v>0</v>
      </c>
      <c r="DR129" s="487">
        <v>0</v>
      </c>
      <c r="DS129" s="487">
        <v>0</v>
      </c>
      <c r="DT129" s="487">
        <v>0</v>
      </c>
      <c r="DU129" s="487">
        <v>0</v>
      </c>
      <c r="DV129" s="487">
        <v>0</v>
      </c>
      <c r="DW129" s="487">
        <v>0</v>
      </c>
      <c r="DX129" s="487">
        <v>0</v>
      </c>
      <c r="DY129" s="512"/>
    </row>
    <row r="130" spans="1:129" ht="21.5" thickBot="1" x14ac:dyDescent="0.4">
      <c r="A130" s="84"/>
      <c r="M130" s="418"/>
      <c r="N130" s="418"/>
      <c r="P130" s="114"/>
      <c r="Q130" s="84"/>
      <c r="AC130" s="418"/>
      <c r="AD130" s="418"/>
      <c r="AF130" s="114"/>
      <c r="AG130" s="84"/>
      <c r="AS130" s="418"/>
      <c r="AT130" s="418"/>
      <c r="AV130" s="114"/>
      <c r="AW130" s="84"/>
      <c r="BI130" s="418"/>
      <c r="BJ130" s="418"/>
      <c r="BL130" s="520">
        <f>SUM(AY116:BJ128)</f>
        <v>0</v>
      </c>
      <c r="BO130" s="84"/>
      <c r="CE130" s="84"/>
      <c r="CU130" s="84"/>
      <c r="DK130" s="84"/>
    </row>
    <row r="131" spans="1:129" ht="21.5" thickBot="1" x14ac:dyDescent="0.4">
      <c r="A131" s="84"/>
      <c r="B131" s="202" t="s">
        <v>36</v>
      </c>
      <c r="C131" s="203">
        <f t="shared" ref="C131:N131" si="404">C$3</f>
        <v>44562</v>
      </c>
      <c r="D131" s="203">
        <f t="shared" si="404"/>
        <v>44593</v>
      </c>
      <c r="E131" s="203">
        <f t="shared" si="404"/>
        <v>44621</v>
      </c>
      <c r="F131" s="203">
        <f t="shared" si="404"/>
        <v>44652</v>
      </c>
      <c r="G131" s="203">
        <f t="shared" si="404"/>
        <v>44682</v>
      </c>
      <c r="H131" s="203">
        <f t="shared" si="404"/>
        <v>44713</v>
      </c>
      <c r="I131" s="203">
        <f t="shared" si="404"/>
        <v>44743</v>
      </c>
      <c r="J131" s="203">
        <f t="shared" si="404"/>
        <v>44774</v>
      </c>
      <c r="K131" s="401">
        <f t="shared" si="404"/>
        <v>44805</v>
      </c>
      <c r="L131" s="536">
        <f t="shared" si="404"/>
        <v>44835</v>
      </c>
      <c r="M131" s="413">
        <f t="shared" si="404"/>
        <v>44866</v>
      </c>
      <c r="N131" s="413">
        <f t="shared" si="404"/>
        <v>44896</v>
      </c>
      <c r="O131" s="204" t="s">
        <v>34</v>
      </c>
      <c r="P131" s="114"/>
      <c r="Q131" s="84"/>
      <c r="R131" s="202" t="s">
        <v>36</v>
      </c>
      <c r="S131" s="203">
        <f t="shared" ref="S131:AD131" si="405">S$3</f>
        <v>44562</v>
      </c>
      <c r="T131" s="203">
        <f t="shared" si="405"/>
        <v>44593</v>
      </c>
      <c r="U131" s="203">
        <f t="shared" si="405"/>
        <v>44621</v>
      </c>
      <c r="V131" s="203">
        <f t="shared" si="405"/>
        <v>44652</v>
      </c>
      <c r="W131" s="203">
        <f t="shared" si="405"/>
        <v>44682</v>
      </c>
      <c r="X131" s="203">
        <f t="shared" si="405"/>
        <v>44713</v>
      </c>
      <c r="Y131" s="203">
        <f t="shared" si="405"/>
        <v>44743</v>
      </c>
      <c r="Z131" s="203">
        <f t="shared" si="405"/>
        <v>44774</v>
      </c>
      <c r="AA131" s="401">
        <f t="shared" si="405"/>
        <v>44805</v>
      </c>
      <c r="AB131" s="536">
        <f t="shared" si="405"/>
        <v>44835</v>
      </c>
      <c r="AC131" s="413">
        <f t="shared" si="405"/>
        <v>44866</v>
      </c>
      <c r="AD131" s="413">
        <f t="shared" si="405"/>
        <v>44896</v>
      </c>
      <c r="AE131" s="204" t="s">
        <v>34</v>
      </c>
      <c r="AF131" s="114"/>
      <c r="AG131" s="84"/>
      <c r="AH131" s="202" t="s">
        <v>36</v>
      </c>
      <c r="AI131" s="203">
        <f t="shared" ref="AI131:AT131" si="406">AI$3</f>
        <v>44562</v>
      </c>
      <c r="AJ131" s="203">
        <f t="shared" si="406"/>
        <v>44593</v>
      </c>
      <c r="AK131" s="203">
        <f t="shared" si="406"/>
        <v>44621</v>
      </c>
      <c r="AL131" s="203">
        <f t="shared" si="406"/>
        <v>44652</v>
      </c>
      <c r="AM131" s="203">
        <f t="shared" si="406"/>
        <v>44682</v>
      </c>
      <c r="AN131" s="203">
        <f t="shared" si="406"/>
        <v>44713</v>
      </c>
      <c r="AO131" s="203">
        <f t="shared" si="406"/>
        <v>44743</v>
      </c>
      <c r="AP131" s="203">
        <f t="shared" si="406"/>
        <v>44774</v>
      </c>
      <c r="AQ131" s="401">
        <f t="shared" si="406"/>
        <v>44805</v>
      </c>
      <c r="AR131" s="536">
        <f t="shared" si="406"/>
        <v>44835</v>
      </c>
      <c r="AS131" s="413">
        <f t="shared" si="406"/>
        <v>44866</v>
      </c>
      <c r="AT131" s="413">
        <f t="shared" si="406"/>
        <v>44896</v>
      </c>
      <c r="AU131" s="204" t="s">
        <v>34</v>
      </c>
      <c r="AV131" s="114"/>
      <c r="AW131" s="84"/>
      <c r="AX131" s="202" t="s">
        <v>36</v>
      </c>
      <c r="AY131" s="203">
        <f t="shared" ref="AY131:BJ131" si="407">AY$3</f>
        <v>44562</v>
      </c>
      <c r="AZ131" s="203">
        <f t="shared" si="407"/>
        <v>44593</v>
      </c>
      <c r="BA131" s="203">
        <f t="shared" si="407"/>
        <v>44621</v>
      </c>
      <c r="BB131" s="203">
        <f t="shared" si="407"/>
        <v>44652</v>
      </c>
      <c r="BC131" s="203">
        <f t="shared" si="407"/>
        <v>44682</v>
      </c>
      <c r="BD131" s="203">
        <f t="shared" si="407"/>
        <v>44713</v>
      </c>
      <c r="BE131" s="203">
        <f t="shared" si="407"/>
        <v>44743</v>
      </c>
      <c r="BF131" s="203">
        <f t="shared" si="407"/>
        <v>44774</v>
      </c>
      <c r="BG131" s="401">
        <f t="shared" si="407"/>
        <v>44805</v>
      </c>
      <c r="BH131" s="536">
        <f t="shared" si="407"/>
        <v>44835</v>
      </c>
      <c r="BI131" s="413">
        <f t="shared" si="407"/>
        <v>44866</v>
      </c>
      <c r="BJ131" s="413">
        <f t="shared" si="407"/>
        <v>44896</v>
      </c>
      <c r="BK131" s="204" t="s">
        <v>34</v>
      </c>
      <c r="BL131" s="520"/>
      <c r="BO131" s="84"/>
      <c r="BP131" s="323" t="s">
        <v>36</v>
      </c>
      <c r="BQ131" s="324" t="s">
        <v>202</v>
      </c>
      <c r="BR131" s="324" t="s">
        <v>203</v>
      </c>
      <c r="BS131" s="324" t="s">
        <v>204</v>
      </c>
      <c r="BT131" s="324" t="s">
        <v>205</v>
      </c>
      <c r="BU131" s="324" t="s">
        <v>44</v>
      </c>
      <c r="BV131" s="324" t="s">
        <v>206</v>
      </c>
      <c r="BW131" s="324" t="s">
        <v>207</v>
      </c>
      <c r="BX131" s="324" t="s">
        <v>208</v>
      </c>
      <c r="BY131" s="324" t="s">
        <v>209</v>
      </c>
      <c r="BZ131" s="324" t="s">
        <v>210</v>
      </c>
      <c r="CA131" s="324" t="s">
        <v>34</v>
      </c>
      <c r="CB131" s="324" t="s">
        <v>34</v>
      </c>
      <c r="CC131" s="325" t="s">
        <v>34</v>
      </c>
      <c r="CE131" s="84"/>
      <c r="CF131" s="323" t="s">
        <v>36</v>
      </c>
      <c r="CG131" s="324" t="s">
        <v>202</v>
      </c>
      <c r="CH131" s="324" t="s">
        <v>203</v>
      </c>
      <c r="CI131" s="324" t="s">
        <v>204</v>
      </c>
      <c r="CJ131" s="324" t="s">
        <v>205</v>
      </c>
      <c r="CK131" s="324" t="s">
        <v>44</v>
      </c>
      <c r="CL131" s="324" t="s">
        <v>206</v>
      </c>
      <c r="CM131" s="324" t="s">
        <v>207</v>
      </c>
      <c r="CN131" s="324" t="s">
        <v>208</v>
      </c>
      <c r="CO131" s="324" t="s">
        <v>209</v>
      </c>
      <c r="CP131" s="324" t="s">
        <v>210</v>
      </c>
      <c r="CQ131" s="324" t="s">
        <v>34</v>
      </c>
      <c r="CR131" s="324" t="s">
        <v>34</v>
      </c>
      <c r="CS131" s="325" t="s">
        <v>34</v>
      </c>
      <c r="CU131" s="84"/>
      <c r="CV131" s="323" t="s">
        <v>36</v>
      </c>
      <c r="CW131" s="324" t="s">
        <v>202</v>
      </c>
      <c r="CX131" s="324" t="s">
        <v>203</v>
      </c>
      <c r="CY131" s="324" t="s">
        <v>204</v>
      </c>
      <c r="CZ131" s="324" t="s">
        <v>205</v>
      </c>
      <c r="DA131" s="324" t="s">
        <v>44</v>
      </c>
      <c r="DB131" s="324" t="s">
        <v>206</v>
      </c>
      <c r="DC131" s="324" t="s">
        <v>207</v>
      </c>
      <c r="DD131" s="324" t="s">
        <v>208</v>
      </c>
      <c r="DE131" s="324" t="s">
        <v>209</v>
      </c>
      <c r="DF131" s="324" t="s">
        <v>210</v>
      </c>
      <c r="DG131" s="324" t="s">
        <v>34</v>
      </c>
      <c r="DH131" s="324" t="s">
        <v>34</v>
      </c>
      <c r="DI131" s="325" t="s">
        <v>34</v>
      </c>
      <c r="DK131" s="84"/>
      <c r="DL131" s="323" t="s">
        <v>36</v>
      </c>
      <c r="DM131" s="324" t="s">
        <v>202</v>
      </c>
      <c r="DN131" s="324" t="s">
        <v>203</v>
      </c>
      <c r="DO131" s="324" t="s">
        <v>204</v>
      </c>
      <c r="DP131" s="324" t="s">
        <v>205</v>
      </c>
      <c r="DQ131" s="324" t="s">
        <v>44</v>
      </c>
      <c r="DR131" s="324" t="s">
        <v>206</v>
      </c>
      <c r="DS131" s="324" t="s">
        <v>207</v>
      </c>
      <c r="DT131" s="324" t="s">
        <v>208</v>
      </c>
      <c r="DU131" s="324" t="s">
        <v>209</v>
      </c>
      <c r="DV131" s="324" t="s">
        <v>210</v>
      </c>
      <c r="DW131" s="324" t="s">
        <v>34</v>
      </c>
      <c r="DX131" s="324" t="s">
        <v>34</v>
      </c>
      <c r="DY131" s="325" t="s">
        <v>34</v>
      </c>
    </row>
    <row r="132" spans="1:129" ht="15" customHeight="1" x14ac:dyDescent="0.35">
      <c r="A132" s="716" t="s">
        <v>74</v>
      </c>
      <c r="B132" s="214" t="s">
        <v>65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02">
        <v>0</v>
      </c>
      <c r="L132" s="101">
        <v>0</v>
      </c>
      <c r="M132" s="326">
        <f>CA132*$BL145</f>
        <v>0</v>
      </c>
      <c r="N132" s="326">
        <f>CB132*$BM145</f>
        <v>0</v>
      </c>
      <c r="O132" s="79">
        <f t="shared" ref="O132:O145" si="408">SUM(C132:N132)</f>
        <v>0</v>
      </c>
      <c r="P132" s="114"/>
      <c r="Q132" s="716" t="s">
        <v>74</v>
      </c>
      <c r="R132" s="214" t="s">
        <v>65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402">
        <v>0</v>
      </c>
      <c r="AB132" s="101">
        <v>0</v>
      </c>
      <c r="AC132" s="326">
        <f>CQ132*$BL145</f>
        <v>0</v>
      </c>
      <c r="AD132" s="326">
        <f>CR132*$BM145</f>
        <v>0</v>
      </c>
      <c r="AE132" s="79">
        <f t="shared" ref="AE132:AE145" si="409">SUM(S132:AD132)</f>
        <v>0</v>
      </c>
      <c r="AF132" s="114"/>
      <c r="AG132" s="716" t="s">
        <v>74</v>
      </c>
      <c r="AH132" s="214" t="s">
        <v>65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402">
        <v>0</v>
      </c>
      <c r="AR132" s="101">
        <v>0</v>
      </c>
      <c r="AS132" s="326">
        <f>DG132*$BL145</f>
        <v>0</v>
      </c>
      <c r="AT132" s="326">
        <f>DH132*$BM145</f>
        <v>0</v>
      </c>
      <c r="AU132" s="79">
        <f t="shared" ref="AU132:AU145" si="410">SUM(AI132:AT132)</f>
        <v>0</v>
      </c>
      <c r="AV132" s="114"/>
      <c r="AW132" s="716" t="s">
        <v>74</v>
      </c>
      <c r="AX132" s="214" t="s">
        <v>65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402">
        <v>0</v>
      </c>
      <c r="BH132" s="101">
        <v>0</v>
      </c>
      <c r="BI132" s="326">
        <f>DW132*$BL145</f>
        <v>0</v>
      </c>
      <c r="BJ132" s="326">
        <f>DX132*$BM145</f>
        <v>0</v>
      </c>
      <c r="BK132" s="79">
        <f t="shared" ref="BK132:BK145" si="411">SUM(AY132:BJ132)</f>
        <v>0</v>
      </c>
      <c r="BL132" s="520"/>
      <c r="BO132" s="752" t="s">
        <v>74</v>
      </c>
      <c r="BP132" s="80" t="s">
        <v>65</v>
      </c>
      <c r="BQ132" s="499"/>
      <c r="BR132" s="477"/>
      <c r="BS132" s="477"/>
      <c r="BT132" s="477"/>
      <c r="BU132" s="477"/>
      <c r="BV132" s="477"/>
      <c r="BW132" s="477"/>
      <c r="BX132" s="477"/>
      <c r="BY132" s="477"/>
      <c r="BZ132" s="477"/>
      <c r="CA132" s="494">
        <v>0</v>
      </c>
      <c r="CB132" s="500">
        <v>0</v>
      </c>
      <c r="CC132" s="501"/>
      <c r="CE132" s="752" t="s">
        <v>74</v>
      </c>
      <c r="CF132" s="80" t="s">
        <v>65</v>
      </c>
      <c r="CG132" s="499"/>
      <c r="CH132" s="477"/>
      <c r="CI132" s="477"/>
      <c r="CJ132" s="477"/>
      <c r="CK132" s="477"/>
      <c r="CL132" s="477"/>
      <c r="CM132" s="477"/>
      <c r="CN132" s="477"/>
      <c r="CO132" s="477"/>
      <c r="CP132" s="477"/>
      <c r="CQ132" s="494">
        <v>0</v>
      </c>
      <c r="CR132" s="500">
        <v>0</v>
      </c>
      <c r="CS132" s="501"/>
      <c r="CU132" s="752" t="s">
        <v>74</v>
      </c>
      <c r="CV132" s="80" t="s">
        <v>65</v>
      </c>
      <c r="CW132" s="499"/>
      <c r="CX132" s="477"/>
      <c r="CY132" s="477"/>
      <c r="CZ132" s="477"/>
      <c r="DA132" s="477"/>
      <c r="DB132" s="477"/>
      <c r="DC132" s="477"/>
      <c r="DD132" s="477"/>
      <c r="DE132" s="477"/>
      <c r="DF132" s="477"/>
      <c r="DG132" s="477">
        <v>0</v>
      </c>
      <c r="DH132" s="500">
        <v>0</v>
      </c>
      <c r="DI132" s="501"/>
      <c r="DK132" s="752" t="s">
        <v>74</v>
      </c>
      <c r="DL132" s="80" t="s">
        <v>65</v>
      </c>
      <c r="DM132" s="499"/>
      <c r="DN132" s="477"/>
      <c r="DO132" s="477"/>
      <c r="DP132" s="477"/>
      <c r="DQ132" s="477"/>
      <c r="DR132" s="477"/>
      <c r="DS132" s="477"/>
      <c r="DT132" s="477"/>
      <c r="DU132" s="477"/>
      <c r="DV132" s="477"/>
      <c r="DW132" s="477">
        <v>0</v>
      </c>
      <c r="DX132" s="500">
        <v>0</v>
      </c>
      <c r="DY132" s="501"/>
    </row>
    <row r="133" spans="1:129" x14ac:dyDescent="0.35">
      <c r="A133" s="717"/>
      <c r="B133" s="214" t="s">
        <v>64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02">
        <v>0</v>
      </c>
      <c r="L133" s="101">
        <v>0</v>
      </c>
      <c r="M133" s="326">
        <f>CA133*$BL145</f>
        <v>0</v>
      </c>
      <c r="N133" s="326">
        <f>CB133*$BM145</f>
        <v>0</v>
      </c>
      <c r="O133" s="79">
        <f t="shared" si="408"/>
        <v>0</v>
      </c>
      <c r="P133" s="114"/>
      <c r="Q133" s="717"/>
      <c r="R133" s="214" t="s">
        <v>64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402">
        <v>0</v>
      </c>
      <c r="AB133" s="101">
        <v>0</v>
      </c>
      <c r="AC133" s="326">
        <f>CQ133*$BL145</f>
        <v>0</v>
      </c>
      <c r="AD133" s="326">
        <f>CR133*$BM145</f>
        <v>0</v>
      </c>
      <c r="AE133" s="79">
        <f t="shared" si="409"/>
        <v>0</v>
      </c>
      <c r="AF133" s="114"/>
      <c r="AG133" s="717"/>
      <c r="AH133" s="214" t="s">
        <v>64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402">
        <v>0</v>
      </c>
      <c r="AR133" s="101">
        <v>0</v>
      </c>
      <c r="AS133" s="326">
        <f>DG133*$BL145</f>
        <v>0</v>
      </c>
      <c r="AT133" s="326">
        <f>DH133*$BM145</f>
        <v>0</v>
      </c>
      <c r="AU133" s="79">
        <f t="shared" si="410"/>
        <v>0</v>
      </c>
      <c r="AV133" s="114"/>
      <c r="AW133" s="717"/>
      <c r="AX133" s="214" t="s">
        <v>64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402">
        <v>0</v>
      </c>
      <c r="BH133" s="101">
        <v>0</v>
      </c>
      <c r="BI133" s="326">
        <f>DW133*$BL145</f>
        <v>0</v>
      </c>
      <c r="BJ133" s="326">
        <f>DX133*$BM145</f>
        <v>0</v>
      </c>
      <c r="BK133" s="79">
        <f t="shared" si="411"/>
        <v>0</v>
      </c>
      <c r="BL133" s="520"/>
      <c r="BO133" s="753"/>
      <c r="BP133" s="3" t="s">
        <v>64</v>
      </c>
      <c r="BQ133" s="503"/>
      <c r="BR133" s="479"/>
      <c r="BS133" s="479"/>
      <c r="BT133" s="479"/>
      <c r="BU133" s="479"/>
      <c r="BV133" s="479"/>
      <c r="BW133" s="479"/>
      <c r="BX133" s="479"/>
      <c r="BY133" s="479"/>
      <c r="BZ133" s="479"/>
      <c r="CA133" s="495">
        <v>0</v>
      </c>
      <c r="CB133" s="504">
        <v>0</v>
      </c>
      <c r="CC133" s="505"/>
      <c r="CE133" s="753"/>
      <c r="CF133" s="3" t="s">
        <v>64</v>
      </c>
      <c r="CG133" s="503"/>
      <c r="CH133" s="479"/>
      <c r="CI133" s="479"/>
      <c r="CJ133" s="479"/>
      <c r="CK133" s="479"/>
      <c r="CL133" s="479"/>
      <c r="CM133" s="479"/>
      <c r="CN133" s="479"/>
      <c r="CO133" s="479"/>
      <c r="CP133" s="479"/>
      <c r="CQ133" s="495">
        <v>0</v>
      </c>
      <c r="CR133" s="504">
        <v>0</v>
      </c>
      <c r="CS133" s="505"/>
      <c r="CU133" s="753"/>
      <c r="CV133" s="3" t="s">
        <v>64</v>
      </c>
      <c r="CW133" s="503"/>
      <c r="CX133" s="479"/>
      <c r="CY133" s="479"/>
      <c r="CZ133" s="479"/>
      <c r="DA133" s="479"/>
      <c r="DB133" s="479"/>
      <c r="DC133" s="479"/>
      <c r="DD133" s="479"/>
      <c r="DE133" s="479"/>
      <c r="DF133" s="479"/>
      <c r="DG133" s="479">
        <v>0</v>
      </c>
      <c r="DH133" s="504">
        <v>0</v>
      </c>
      <c r="DI133" s="505"/>
      <c r="DK133" s="753"/>
      <c r="DL133" s="3" t="s">
        <v>64</v>
      </c>
      <c r="DM133" s="503"/>
      <c r="DN133" s="479"/>
      <c r="DO133" s="479"/>
      <c r="DP133" s="479"/>
      <c r="DQ133" s="479"/>
      <c r="DR133" s="479"/>
      <c r="DS133" s="479"/>
      <c r="DT133" s="479"/>
      <c r="DU133" s="479"/>
      <c r="DV133" s="479"/>
      <c r="DW133" s="479">
        <v>0</v>
      </c>
      <c r="DX133" s="504">
        <v>0</v>
      </c>
      <c r="DY133" s="505"/>
    </row>
    <row r="134" spans="1:129" x14ac:dyDescent="0.35">
      <c r="A134" s="717"/>
      <c r="B134" s="214" t="s">
        <v>63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02">
        <v>0</v>
      </c>
      <c r="L134" s="101">
        <v>0</v>
      </c>
      <c r="M134" s="326">
        <f>CA134*$BL145</f>
        <v>0</v>
      </c>
      <c r="N134" s="326">
        <f>CB134*$BM145</f>
        <v>0</v>
      </c>
      <c r="O134" s="79">
        <f t="shared" si="408"/>
        <v>0</v>
      </c>
      <c r="P134" s="114"/>
      <c r="Q134" s="717"/>
      <c r="R134" s="214" t="s">
        <v>63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402">
        <v>0</v>
      </c>
      <c r="AB134" s="101">
        <v>0</v>
      </c>
      <c r="AC134" s="326">
        <f>CQ134*$BL145</f>
        <v>0</v>
      </c>
      <c r="AD134" s="326">
        <f>CR134*$BM145</f>
        <v>0</v>
      </c>
      <c r="AE134" s="79">
        <f t="shared" si="409"/>
        <v>0</v>
      </c>
      <c r="AF134" s="114"/>
      <c r="AG134" s="717"/>
      <c r="AH134" s="214" t="s">
        <v>63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402">
        <v>0</v>
      </c>
      <c r="AR134" s="101">
        <v>0</v>
      </c>
      <c r="AS134" s="326">
        <f>DG134*$BL145</f>
        <v>0</v>
      </c>
      <c r="AT134" s="326">
        <f>DH134*$BM145</f>
        <v>0</v>
      </c>
      <c r="AU134" s="79">
        <f t="shared" si="410"/>
        <v>0</v>
      </c>
      <c r="AV134" s="114"/>
      <c r="AW134" s="717"/>
      <c r="AX134" s="214" t="s">
        <v>63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402">
        <v>0</v>
      </c>
      <c r="BH134" s="101">
        <v>0</v>
      </c>
      <c r="BI134" s="326">
        <f>DW134*$BL145</f>
        <v>0</v>
      </c>
      <c r="BJ134" s="326">
        <f>DX134*$BM145</f>
        <v>0</v>
      </c>
      <c r="BK134" s="79">
        <f t="shared" si="411"/>
        <v>0</v>
      </c>
      <c r="BL134" s="520"/>
      <c r="BO134" s="753"/>
      <c r="BP134" s="3" t="s">
        <v>63</v>
      </c>
      <c r="BQ134" s="503"/>
      <c r="BR134" s="479"/>
      <c r="BS134" s="479"/>
      <c r="BT134" s="479"/>
      <c r="BU134" s="479"/>
      <c r="BV134" s="479"/>
      <c r="BW134" s="479"/>
      <c r="BX134" s="479"/>
      <c r="BY134" s="479"/>
      <c r="BZ134" s="479"/>
      <c r="CA134" s="495">
        <v>0</v>
      </c>
      <c r="CB134" s="504">
        <v>0</v>
      </c>
      <c r="CC134" s="505"/>
      <c r="CE134" s="753"/>
      <c r="CF134" s="3" t="s">
        <v>63</v>
      </c>
      <c r="CG134" s="503"/>
      <c r="CH134" s="479"/>
      <c r="CI134" s="479"/>
      <c r="CJ134" s="479"/>
      <c r="CK134" s="479"/>
      <c r="CL134" s="479"/>
      <c r="CM134" s="479"/>
      <c r="CN134" s="479"/>
      <c r="CO134" s="479"/>
      <c r="CP134" s="479"/>
      <c r="CQ134" s="495">
        <v>0</v>
      </c>
      <c r="CR134" s="504">
        <v>0</v>
      </c>
      <c r="CS134" s="505"/>
      <c r="CU134" s="753"/>
      <c r="CV134" s="3" t="s">
        <v>63</v>
      </c>
      <c r="CW134" s="503"/>
      <c r="CX134" s="479"/>
      <c r="CY134" s="479"/>
      <c r="CZ134" s="479"/>
      <c r="DA134" s="479"/>
      <c r="DB134" s="479"/>
      <c r="DC134" s="479"/>
      <c r="DD134" s="479"/>
      <c r="DE134" s="479"/>
      <c r="DF134" s="479"/>
      <c r="DG134" s="479">
        <v>0</v>
      </c>
      <c r="DH134" s="504">
        <v>0</v>
      </c>
      <c r="DI134" s="505"/>
      <c r="DK134" s="753"/>
      <c r="DL134" s="3" t="s">
        <v>63</v>
      </c>
      <c r="DM134" s="503"/>
      <c r="DN134" s="479"/>
      <c r="DO134" s="479"/>
      <c r="DP134" s="479"/>
      <c r="DQ134" s="479"/>
      <c r="DR134" s="479"/>
      <c r="DS134" s="479"/>
      <c r="DT134" s="479"/>
      <c r="DU134" s="479"/>
      <c r="DV134" s="479"/>
      <c r="DW134" s="479">
        <v>0</v>
      </c>
      <c r="DX134" s="504">
        <v>0</v>
      </c>
      <c r="DY134" s="505"/>
    </row>
    <row r="135" spans="1:129" x14ac:dyDescent="0.35">
      <c r="A135" s="717"/>
      <c r="B135" s="214" t="s">
        <v>62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02">
        <v>0</v>
      </c>
      <c r="L135" s="101">
        <v>0</v>
      </c>
      <c r="M135" s="326">
        <f>CA135*$BL145</f>
        <v>118.73583520920282</v>
      </c>
      <c r="N135" s="326">
        <f>CB135*$BM145</f>
        <v>109.86766923471974</v>
      </c>
      <c r="O135" s="79">
        <f t="shared" si="408"/>
        <v>228.60350444392256</v>
      </c>
      <c r="P135" s="114"/>
      <c r="Q135" s="717"/>
      <c r="R135" s="214" t="s">
        <v>62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402">
        <v>0</v>
      </c>
      <c r="AB135" s="101">
        <v>0</v>
      </c>
      <c r="AC135" s="326">
        <f>CQ135*$BL145</f>
        <v>0</v>
      </c>
      <c r="AD135" s="326">
        <f>CR135*$BM145</f>
        <v>0</v>
      </c>
      <c r="AE135" s="79">
        <f t="shared" si="409"/>
        <v>0</v>
      </c>
      <c r="AF135" s="114"/>
      <c r="AG135" s="717"/>
      <c r="AH135" s="214" t="s">
        <v>62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402">
        <v>0</v>
      </c>
      <c r="AR135" s="101">
        <v>0</v>
      </c>
      <c r="AS135" s="326">
        <f>DG135*$BL145</f>
        <v>0</v>
      </c>
      <c r="AT135" s="326">
        <f>DH135*$BM145</f>
        <v>0</v>
      </c>
      <c r="AU135" s="79">
        <f t="shared" si="410"/>
        <v>0</v>
      </c>
      <c r="AV135" s="114"/>
      <c r="AW135" s="717"/>
      <c r="AX135" s="214" t="s">
        <v>62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402">
        <v>0</v>
      </c>
      <c r="BH135" s="101">
        <v>0</v>
      </c>
      <c r="BI135" s="326">
        <f>DW135*$BL145</f>
        <v>0</v>
      </c>
      <c r="BJ135" s="326">
        <f>DX135*$BM145</f>
        <v>0</v>
      </c>
      <c r="BK135" s="79">
        <f t="shared" si="411"/>
        <v>0</v>
      </c>
      <c r="BL135" s="520"/>
      <c r="BO135" s="753"/>
      <c r="BP135" s="3" t="s">
        <v>62</v>
      </c>
      <c r="BQ135" s="503"/>
      <c r="BR135" s="479"/>
      <c r="BS135" s="479"/>
      <c r="BT135" s="479"/>
      <c r="BU135" s="479"/>
      <c r="BV135" s="479"/>
      <c r="BW135" s="479"/>
      <c r="BX135" s="479"/>
      <c r="BY135" s="479"/>
      <c r="BZ135" s="479"/>
      <c r="CA135" s="495">
        <v>6.4522406161113017E-4</v>
      </c>
      <c r="CB135" s="504">
        <v>6.4522406161113017E-4</v>
      </c>
      <c r="CC135" s="505"/>
      <c r="CE135" s="753"/>
      <c r="CF135" s="3" t="s">
        <v>62</v>
      </c>
      <c r="CG135" s="503"/>
      <c r="CH135" s="479"/>
      <c r="CI135" s="479"/>
      <c r="CJ135" s="479"/>
      <c r="CK135" s="479"/>
      <c r="CL135" s="479"/>
      <c r="CM135" s="479"/>
      <c r="CN135" s="479"/>
      <c r="CO135" s="479"/>
      <c r="CP135" s="479"/>
      <c r="CQ135" s="495">
        <v>0</v>
      </c>
      <c r="CR135" s="504">
        <v>0</v>
      </c>
      <c r="CS135" s="505"/>
      <c r="CU135" s="753"/>
      <c r="CV135" s="3" t="s">
        <v>62</v>
      </c>
      <c r="CW135" s="503"/>
      <c r="CX135" s="479"/>
      <c r="CY135" s="479"/>
      <c r="CZ135" s="479"/>
      <c r="DA135" s="479"/>
      <c r="DB135" s="479"/>
      <c r="DC135" s="479"/>
      <c r="DD135" s="479"/>
      <c r="DE135" s="479"/>
      <c r="DF135" s="479"/>
      <c r="DG135" s="479">
        <v>0</v>
      </c>
      <c r="DH135" s="504">
        <v>0</v>
      </c>
      <c r="DI135" s="505"/>
      <c r="DK135" s="753"/>
      <c r="DL135" s="3" t="s">
        <v>62</v>
      </c>
      <c r="DM135" s="503"/>
      <c r="DN135" s="479"/>
      <c r="DO135" s="479"/>
      <c r="DP135" s="479"/>
      <c r="DQ135" s="479"/>
      <c r="DR135" s="479"/>
      <c r="DS135" s="479"/>
      <c r="DT135" s="479"/>
      <c r="DU135" s="479"/>
      <c r="DV135" s="479"/>
      <c r="DW135" s="479">
        <v>0</v>
      </c>
      <c r="DX135" s="504">
        <v>0</v>
      </c>
      <c r="DY135" s="505"/>
    </row>
    <row r="136" spans="1:129" x14ac:dyDescent="0.35">
      <c r="A136" s="717"/>
      <c r="B136" s="214" t="s">
        <v>61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02">
        <v>0</v>
      </c>
      <c r="L136" s="101">
        <v>0</v>
      </c>
      <c r="M136" s="326">
        <f>CA136*$BL145</f>
        <v>27170.883814373752</v>
      </c>
      <c r="N136" s="326">
        <f>CB136*$BM145</f>
        <v>25141.539371605333</v>
      </c>
      <c r="O136" s="79">
        <f t="shared" si="408"/>
        <v>52312.423185979089</v>
      </c>
      <c r="P136" s="114"/>
      <c r="Q136" s="717"/>
      <c r="R136" s="214" t="s">
        <v>61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402">
        <v>0</v>
      </c>
      <c r="AB136" s="101">
        <v>0</v>
      </c>
      <c r="AC136" s="326">
        <f>CQ136*$BL145</f>
        <v>0</v>
      </c>
      <c r="AD136" s="326">
        <f>CR136*$BM145</f>
        <v>0</v>
      </c>
      <c r="AE136" s="79">
        <f t="shared" si="409"/>
        <v>0</v>
      </c>
      <c r="AF136" s="114"/>
      <c r="AG136" s="717"/>
      <c r="AH136" s="214" t="s">
        <v>61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402">
        <v>0</v>
      </c>
      <c r="AR136" s="101">
        <v>0</v>
      </c>
      <c r="AS136" s="326">
        <f>DG136*$BL145</f>
        <v>0</v>
      </c>
      <c r="AT136" s="326">
        <f>DH136*$BM145</f>
        <v>0</v>
      </c>
      <c r="AU136" s="79">
        <f t="shared" si="410"/>
        <v>0</v>
      </c>
      <c r="AV136" s="114"/>
      <c r="AW136" s="717"/>
      <c r="AX136" s="214" t="s">
        <v>61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402">
        <v>0</v>
      </c>
      <c r="BH136" s="101">
        <v>0</v>
      </c>
      <c r="BI136" s="326">
        <f>DW136*$BL145</f>
        <v>0</v>
      </c>
      <c r="BJ136" s="326">
        <f>DX136*$BM145</f>
        <v>0</v>
      </c>
      <c r="BK136" s="79">
        <f t="shared" si="411"/>
        <v>0</v>
      </c>
      <c r="BL136" s="520"/>
      <c r="BO136" s="753"/>
      <c r="BP136" s="3" t="s">
        <v>61</v>
      </c>
      <c r="BQ136" s="503"/>
      <c r="BR136" s="479"/>
      <c r="BS136" s="479"/>
      <c r="BT136" s="479"/>
      <c r="BU136" s="479"/>
      <c r="BV136" s="479"/>
      <c r="BW136" s="479"/>
      <c r="BX136" s="479"/>
      <c r="BY136" s="479"/>
      <c r="BZ136" s="479"/>
      <c r="CA136" s="495">
        <v>0.14764967948712046</v>
      </c>
      <c r="CB136" s="504">
        <v>0.14764967948712046</v>
      </c>
      <c r="CC136" s="505"/>
      <c r="CE136" s="753"/>
      <c r="CF136" s="3" t="s">
        <v>61</v>
      </c>
      <c r="CG136" s="503"/>
      <c r="CH136" s="479"/>
      <c r="CI136" s="479"/>
      <c r="CJ136" s="479"/>
      <c r="CK136" s="479"/>
      <c r="CL136" s="479"/>
      <c r="CM136" s="479"/>
      <c r="CN136" s="479"/>
      <c r="CO136" s="479"/>
      <c r="CP136" s="479"/>
      <c r="CQ136" s="495">
        <v>0</v>
      </c>
      <c r="CR136" s="504">
        <v>0</v>
      </c>
      <c r="CS136" s="505"/>
      <c r="CU136" s="753"/>
      <c r="CV136" s="3" t="s">
        <v>61</v>
      </c>
      <c r="CW136" s="503"/>
      <c r="CX136" s="479"/>
      <c r="CY136" s="479"/>
      <c r="CZ136" s="479"/>
      <c r="DA136" s="479"/>
      <c r="DB136" s="479"/>
      <c r="DC136" s="479"/>
      <c r="DD136" s="479"/>
      <c r="DE136" s="479"/>
      <c r="DF136" s="479"/>
      <c r="DG136" s="479">
        <v>0</v>
      </c>
      <c r="DH136" s="504">
        <v>0</v>
      </c>
      <c r="DI136" s="505"/>
      <c r="DK136" s="753"/>
      <c r="DL136" s="3" t="s">
        <v>61</v>
      </c>
      <c r="DM136" s="503"/>
      <c r="DN136" s="479"/>
      <c r="DO136" s="479"/>
      <c r="DP136" s="479"/>
      <c r="DQ136" s="479"/>
      <c r="DR136" s="479"/>
      <c r="DS136" s="479"/>
      <c r="DT136" s="479"/>
      <c r="DU136" s="479"/>
      <c r="DV136" s="479"/>
      <c r="DW136" s="479">
        <v>0</v>
      </c>
      <c r="DX136" s="504">
        <v>0</v>
      </c>
      <c r="DY136" s="505"/>
    </row>
    <row r="137" spans="1:129" x14ac:dyDescent="0.35">
      <c r="A137" s="717"/>
      <c r="B137" s="214" t="s">
        <v>60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02">
        <v>0</v>
      </c>
      <c r="L137" s="101">
        <v>0</v>
      </c>
      <c r="M137" s="326">
        <f>CA137*$BL145</f>
        <v>469.01059281891446</v>
      </c>
      <c r="N137" s="326">
        <f>CB137*$BM145</f>
        <v>433.98103519984733</v>
      </c>
      <c r="O137" s="79">
        <f t="shared" si="408"/>
        <v>902.99162801876173</v>
      </c>
      <c r="P137" s="114"/>
      <c r="Q137" s="717"/>
      <c r="R137" s="214" t="s">
        <v>60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402">
        <v>0</v>
      </c>
      <c r="AB137" s="101">
        <v>0</v>
      </c>
      <c r="AC137" s="326">
        <f>CQ137*$BL145</f>
        <v>0</v>
      </c>
      <c r="AD137" s="326">
        <f>CR137*$BM145</f>
        <v>0</v>
      </c>
      <c r="AE137" s="79">
        <f t="shared" si="409"/>
        <v>0</v>
      </c>
      <c r="AF137" s="114"/>
      <c r="AG137" s="717"/>
      <c r="AH137" s="214" t="s">
        <v>60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402">
        <v>0</v>
      </c>
      <c r="AR137" s="101">
        <v>0</v>
      </c>
      <c r="AS137" s="326">
        <f>DG137*$BL145</f>
        <v>0</v>
      </c>
      <c r="AT137" s="326">
        <f>DH137*$BM145</f>
        <v>0</v>
      </c>
      <c r="AU137" s="79">
        <f t="shared" si="410"/>
        <v>0</v>
      </c>
      <c r="AV137" s="114"/>
      <c r="AW137" s="717"/>
      <c r="AX137" s="214" t="s">
        <v>60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402">
        <v>0</v>
      </c>
      <c r="BH137" s="101">
        <v>0</v>
      </c>
      <c r="BI137" s="326">
        <f>DW137*$BL145</f>
        <v>0</v>
      </c>
      <c r="BJ137" s="326">
        <f>DX137*$BM145</f>
        <v>0</v>
      </c>
      <c r="BK137" s="79">
        <f t="shared" si="411"/>
        <v>0</v>
      </c>
      <c r="BL137" s="520"/>
      <c r="BO137" s="753"/>
      <c r="BP137" s="3" t="s">
        <v>60</v>
      </c>
      <c r="BQ137" s="503"/>
      <c r="BR137" s="479"/>
      <c r="BS137" s="479"/>
      <c r="BT137" s="479"/>
      <c r="BU137" s="479"/>
      <c r="BV137" s="479"/>
      <c r="BW137" s="479"/>
      <c r="BX137" s="479"/>
      <c r="BY137" s="479"/>
      <c r="BZ137" s="479"/>
      <c r="CA137" s="495">
        <v>2.5486570175219446E-3</v>
      </c>
      <c r="CB137" s="504">
        <v>2.5486570175219446E-3</v>
      </c>
      <c r="CC137" s="505"/>
      <c r="CE137" s="753"/>
      <c r="CF137" s="3" t="s">
        <v>60</v>
      </c>
      <c r="CG137" s="503"/>
      <c r="CH137" s="479"/>
      <c r="CI137" s="479"/>
      <c r="CJ137" s="479"/>
      <c r="CK137" s="479"/>
      <c r="CL137" s="479"/>
      <c r="CM137" s="479"/>
      <c r="CN137" s="479"/>
      <c r="CO137" s="479"/>
      <c r="CP137" s="479"/>
      <c r="CQ137" s="495">
        <v>0</v>
      </c>
      <c r="CR137" s="504">
        <v>0</v>
      </c>
      <c r="CS137" s="505"/>
      <c r="CU137" s="753"/>
      <c r="CV137" s="3" t="s">
        <v>60</v>
      </c>
      <c r="CW137" s="503"/>
      <c r="CX137" s="479"/>
      <c r="CY137" s="479"/>
      <c r="CZ137" s="479"/>
      <c r="DA137" s="479"/>
      <c r="DB137" s="479"/>
      <c r="DC137" s="479"/>
      <c r="DD137" s="479"/>
      <c r="DE137" s="479"/>
      <c r="DF137" s="479"/>
      <c r="DG137" s="479">
        <v>0</v>
      </c>
      <c r="DH137" s="504">
        <v>0</v>
      </c>
      <c r="DI137" s="505"/>
      <c r="DK137" s="753"/>
      <c r="DL137" s="3" t="s">
        <v>60</v>
      </c>
      <c r="DM137" s="503"/>
      <c r="DN137" s="479"/>
      <c r="DO137" s="479"/>
      <c r="DP137" s="479"/>
      <c r="DQ137" s="479"/>
      <c r="DR137" s="479"/>
      <c r="DS137" s="479"/>
      <c r="DT137" s="479"/>
      <c r="DU137" s="479"/>
      <c r="DV137" s="479"/>
      <c r="DW137" s="479">
        <v>0</v>
      </c>
      <c r="DX137" s="504">
        <v>0</v>
      </c>
      <c r="DY137" s="505"/>
    </row>
    <row r="138" spans="1:129" x14ac:dyDescent="0.35">
      <c r="A138" s="717"/>
      <c r="B138" s="214" t="s">
        <v>59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02">
        <v>0</v>
      </c>
      <c r="L138" s="101">
        <v>0</v>
      </c>
      <c r="M138" s="326">
        <f>CA138*$BL145</f>
        <v>0</v>
      </c>
      <c r="N138" s="326">
        <f>CB138*$BM145</f>
        <v>0</v>
      </c>
      <c r="O138" s="79">
        <f t="shared" si="408"/>
        <v>0</v>
      </c>
      <c r="P138" s="114"/>
      <c r="Q138" s="717"/>
      <c r="R138" s="214" t="s">
        <v>59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477086.38</v>
      </c>
      <c r="Y138" s="3">
        <v>0</v>
      </c>
      <c r="Z138" s="3">
        <v>0</v>
      </c>
      <c r="AA138" s="402">
        <v>0</v>
      </c>
      <c r="AB138" s="101">
        <v>0</v>
      </c>
      <c r="AC138" s="326">
        <f>CQ138*$BL145</f>
        <v>32602.424571230207</v>
      </c>
      <c r="AD138" s="326">
        <f>CR138*$BM145</f>
        <v>30167.408118456515</v>
      </c>
      <c r="AE138" s="79">
        <f t="shared" si="409"/>
        <v>539856.21268968668</v>
      </c>
      <c r="AF138" s="114"/>
      <c r="AG138" s="717"/>
      <c r="AH138" s="214" t="s">
        <v>59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402">
        <v>0</v>
      </c>
      <c r="AR138" s="101">
        <v>0</v>
      </c>
      <c r="AS138" s="326">
        <f>DG138*$BL145</f>
        <v>0</v>
      </c>
      <c r="AT138" s="326">
        <f>DH138*$BM145</f>
        <v>0</v>
      </c>
      <c r="AU138" s="79">
        <f t="shared" si="410"/>
        <v>0</v>
      </c>
      <c r="AV138" s="114"/>
      <c r="AW138" s="717"/>
      <c r="AX138" s="214" t="s">
        <v>59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402">
        <v>0</v>
      </c>
      <c r="BH138" s="101">
        <v>0</v>
      </c>
      <c r="BI138" s="326">
        <f>DW138*$BL145</f>
        <v>0</v>
      </c>
      <c r="BJ138" s="326">
        <f>DX138*$BM145</f>
        <v>0</v>
      </c>
      <c r="BK138" s="79">
        <f t="shared" si="411"/>
        <v>0</v>
      </c>
      <c r="BL138" s="520"/>
      <c r="BO138" s="753"/>
      <c r="BP138" s="3" t="s">
        <v>59</v>
      </c>
      <c r="BQ138" s="503"/>
      <c r="BR138" s="479"/>
      <c r="BS138" s="479"/>
      <c r="BT138" s="479"/>
      <c r="BU138" s="479"/>
      <c r="BV138" s="479"/>
      <c r="BW138" s="479"/>
      <c r="BX138" s="479"/>
      <c r="BY138" s="479"/>
      <c r="BZ138" s="479"/>
      <c r="CA138" s="495">
        <v>0</v>
      </c>
      <c r="CB138" s="504">
        <v>0</v>
      </c>
      <c r="CC138" s="505"/>
      <c r="CE138" s="753"/>
      <c r="CF138" s="3" t="s">
        <v>59</v>
      </c>
      <c r="CG138" s="503"/>
      <c r="CH138" s="479"/>
      <c r="CI138" s="479"/>
      <c r="CJ138" s="479"/>
      <c r="CK138" s="479"/>
      <c r="CL138" s="479"/>
      <c r="CM138" s="479"/>
      <c r="CN138" s="479"/>
      <c r="CO138" s="479"/>
      <c r="CP138" s="479"/>
      <c r="CQ138" s="495">
        <v>0.17716529102739864</v>
      </c>
      <c r="CR138" s="504">
        <v>0.17716529102739864</v>
      </c>
      <c r="CS138" s="505"/>
      <c r="CU138" s="753"/>
      <c r="CV138" s="3" t="s">
        <v>59</v>
      </c>
      <c r="CW138" s="503"/>
      <c r="CX138" s="479"/>
      <c r="CY138" s="479"/>
      <c r="CZ138" s="479"/>
      <c r="DA138" s="479"/>
      <c r="DB138" s="479"/>
      <c r="DC138" s="479"/>
      <c r="DD138" s="479"/>
      <c r="DE138" s="479"/>
      <c r="DF138" s="479"/>
      <c r="DG138" s="479">
        <v>0</v>
      </c>
      <c r="DH138" s="504">
        <v>0</v>
      </c>
      <c r="DI138" s="505"/>
      <c r="DK138" s="753"/>
      <c r="DL138" s="3" t="s">
        <v>59</v>
      </c>
      <c r="DM138" s="503"/>
      <c r="DN138" s="479"/>
      <c r="DO138" s="479"/>
      <c r="DP138" s="479"/>
      <c r="DQ138" s="479"/>
      <c r="DR138" s="479"/>
      <c r="DS138" s="479"/>
      <c r="DT138" s="479"/>
      <c r="DU138" s="479"/>
      <c r="DV138" s="479"/>
      <c r="DW138" s="479">
        <v>0</v>
      </c>
      <c r="DX138" s="504">
        <v>0</v>
      </c>
      <c r="DY138" s="505"/>
    </row>
    <row r="139" spans="1:129" x14ac:dyDescent="0.35">
      <c r="A139" s="717"/>
      <c r="B139" s="214" t="s">
        <v>58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24668.16015625</v>
      </c>
      <c r="J139" s="3">
        <v>43804.03018188478</v>
      </c>
      <c r="K139" s="402">
        <v>0</v>
      </c>
      <c r="L139" s="101">
        <v>6501.6</v>
      </c>
      <c r="M139" s="326">
        <f>CA139*$BL145</f>
        <v>77806.525125911328</v>
      </c>
      <c r="N139" s="326">
        <f>CB139*$BM145</f>
        <v>71995.295706430305</v>
      </c>
      <c r="O139" s="79">
        <f t="shared" si="408"/>
        <v>224775.61117047642</v>
      </c>
      <c r="P139" s="114"/>
      <c r="Q139" s="717"/>
      <c r="R139" s="214" t="s">
        <v>58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402">
        <v>0</v>
      </c>
      <c r="AB139" s="101">
        <v>0</v>
      </c>
      <c r="AC139" s="326">
        <f>CQ139*$BL145</f>
        <v>29856.43164359509</v>
      </c>
      <c r="AD139" s="326">
        <f>CR139*$BM145</f>
        <v>27626.508463666269</v>
      </c>
      <c r="AE139" s="79">
        <f t="shared" si="409"/>
        <v>57482.940107261355</v>
      </c>
      <c r="AF139" s="114"/>
      <c r="AG139" s="717"/>
      <c r="AH139" s="214" t="s">
        <v>58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402">
        <v>0</v>
      </c>
      <c r="AR139" s="101">
        <v>0</v>
      </c>
      <c r="AS139" s="326">
        <f>DG139*$BL145</f>
        <v>0</v>
      </c>
      <c r="AT139" s="326">
        <f>DH139*$BM145</f>
        <v>0</v>
      </c>
      <c r="AU139" s="79">
        <f t="shared" si="410"/>
        <v>0</v>
      </c>
      <c r="AV139" s="114"/>
      <c r="AW139" s="717"/>
      <c r="AX139" s="214" t="s">
        <v>58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402">
        <v>0</v>
      </c>
      <c r="BH139" s="101">
        <v>0</v>
      </c>
      <c r="BI139" s="326">
        <f>DW139*$BL145</f>
        <v>0</v>
      </c>
      <c r="BJ139" s="326">
        <f>DX139*$BM145</f>
        <v>0</v>
      </c>
      <c r="BK139" s="79">
        <f t="shared" si="411"/>
        <v>0</v>
      </c>
      <c r="BL139" s="520"/>
      <c r="BO139" s="753"/>
      <c r="BP139" s="3" t="s">
        <v>58</v>
      </c>
      <c r="BQ139" s="503"/>
      <c r="BR139" s="479"/>
      <c r="BS139" s="479"/>
      <c r="BT139" s="479"/>
      <c r="BU139" s="479"/>
      <c r="BV139" s="479"/>
      <c r="BW139" s="479"/>
      <c r="BX139" s="479"/>
      <c r="BY139" s="479"/>
      <c r="BZ139" s="479"/>
      <c r="CA139" s="495">
        <v>0.42280952564266727</v>
      </c>
      <c r="CB139" s="504">
        <v>0.42280952564266727</v>
      </c>
      <c r="CC139" s="505"/>
      <c r="CE139" s="753"/>
      <c r="CF139" s="3" t="s">
        <v>58</v>
      </c>
      <c r="CG139" s="503"/>
      <c r="CH139" s="479"/>
      <c r="CI139" s="479"/>
      <c r="CJ139" s="479"/>
      <c r="CK139" s="479"/>
      <c r="CL139" s="479"/>
      <c r="CM139" s="479"/>
      <c r="CN139" s="479"/>
      <c r="CO139" s="479"/>
      <c r="CP139" s="479"/>
      <c r="CQ139" s="495">
        <v>0.16224325248021162</v>
      </c>
      <c r="CR139" s="504">
        <v>0.16224325248021162</v>
      </c>
      <c r="CS139" s="505"/>
      <c r="CU139" s="753"/>
      <c r="CV139" s="3" t="s">
        <v>58</v>
      </c>
      <c r="CW139" s="503"/>
      <c r="CX139" s="479"/>
      <c r="CY139" s="479"/>
      <c r="CZ139" s="479"/>
      <c r="DA139" s="479"/>
      <c r="DB139" s="479"/>
      <c r="DC139" s="479"/>
      <c r="DD139" s="479"/>
      <c r="DE139" s="479"/>
      <c r="DF139" s="479"/>
      <c r="DG139" s="479">
        <v>0</v>
      </c>
      <c r="DH139" s="504">
        <v>0</v>
      </c>
      <c r="DI139" s="505"/>
      <c r="DK139" s="753"/>
      <c r="DL139" s="3" t="s">
        <v>58</v>
      </c>
      <c r="DM139" s="503"/>
      <c r="DN139" s="479"/>
      <c r="DO139" s="479"/>
      <c r="DP139" s="479"/>
      <c r="DQ139" s="479"/>
      <c r="DR139" s="479"/>
      <c r="DS139" s="479"/>
      <c r="DT139" s="479"/>
      <c r="DU139" s="479"/>
      <c r="DV139" s="479"/>
      <c r="DW139" s="479">
        <v>0</v>
      </c>
      <c r="DX139" s="504">
        <v>0</v>
      </c>
      <c r="DY139" s="505"/>
    </row>
    <row r="140" spans="1:129" x14ac:dyDescent="0.35">
      <c r="A140" s="717"/>
      <c r="B140" s="214" t="s">
        <v>57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02">
        <v>0</v>
      </c>
      <c r="L140" s="101">
        <v>0</v>
      </c>
      <c r="M140" s="326">
        <f>CA140*$BL145</f>
        <v>15998.628416861522</v>
      </c>
      <c r="N140" s="326">
        <f>CB140*$BM145</f>
        <v>14803.719635407035</v>
      </c>
      <c r="O140" s="79">
        <f t="shared" si="408"/>
        <v>30802.348052268557</v>
      </c>
      <c r="P140" s="114"/>
      <c r="Q140" s="717"/>
      <c r="R140" s="214" t="s">
        <v>57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402">
        <v>0</v>
      </c>
      <c r="AB140" s="101">
        <v>0</v>
      </c>
      <c r="AC140" s="326">
        <f>CQ140*$BL145</f>
        <v>0</v>
      </c>
      <c r="AD140" s="326">
        <f>CR140*$BM145</f>
        <v>0</v>
      </c>
      <c r="AE140" s="79">
        <f t="shared" si="409"/>
        <v>0</v>
      </c>
      <c r="AF140" s="114"/>
      <c r="AG140" s="717"/>
      <c r="AH140" s="214" t="s">
        <v>57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402">
        <v>0</v>
      </c>
      <c r="AR140" s="101">
        <v>0</v>
      </c>
      <c r="AS140" s="326">
        <f>DG140*$BL145</f>
        <v>0</v>
      </c>
      <c r="AT140" s="326">
        <f>DH140*$BM145</f>
        <v>0</v>
      </c>
      <c r="AU140" s="79">
        <f t="shared" si="410"/>
        <v>0</v>
      </c>
      <c r="AV140" s="114"/>
      <c r="AW140" s="717"/>
      <c r="AX140" s="214" t="s">
        <v>57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402">
        <v>0</v>
      </c>
      <c r="BH140" s="101">
        <v>0</v>
      </c>
      <c r="BI140" s="326">
        <f>DW140*$BL145</f>
        <v>0</v>
      </c>
      <c r="BJ140" s="326">
        <f>DX140*$BM145</f>
        <v>0</v>
      </c>
      <c r="BK140" s="79">
        <f t="shared" si="411"/>
        <v>0</v>
      </c>
      <c r="BL140" s="520"/>
      <c r="BO140" s="753"/>
      <c r="BP140" s="3" t="s">
        <v>57</v>
      </c>
      <c r="BQ140" s="503"/>
      <c r="BR140" s="479"/>
      <c r="BS140" s="479"/>
      <c r="BT140" s="479"/>
      <c r="BU140" s="479"/>
      <c r="BV140" s="479"/>
      <c r="BW140" s="479"/>
      <c r="BX140" s="479"/>
      <c r="BY140" s="479"/>
      <c r="BZ140" s="479"/>
      <c r="CA140" s="495">
        <v>8.6938370283469055E-2</v>
      </c>
      <c r="CB140" s="504">
        <v>8.6938370283469055E-2</v>
      </c>
      <c r="CC140" s="505"/>
      <c r="CE140" s="753"/>
      <c r="CF140" s="3" t="s">
        <v>57</v>
      </c>
      <c r="CG140" s="503"/>
      <c r="CH140" s="479"/>
      <c r="CI140" s="479"/>
      <c r="CJ140" s="479"/>
      <c r="CK140" s="479"/>
      <c r="CL140" s="479"/>
      <c r="CM140" s="479"/>
      <c r="CN140" s="479"/>
      <c r="CO140" s="479"/>
      <c r="CP140" s="479"/>
      <c r="CQ140" s="495">
        <v>0</v>
      </c>
      <c r="CR140" s="504">
        <v>0</v>
      </c>
      <c r="CS140" s="505"/>
      <c r="CU140" s="753"/>
      <c r="CV140" s="3" t="s">
        <v>57</v>
      </c>
      <c r="CW140" s="503"/>
      <c r="CX140" s="479"/>
      <c r="CY140" s="479"/>
      <c r="CZ140" s="479"/>
      <c r="DA140" s="479"/>
      <c r="DB140" s="479"/>
      <c r="DC140" s="479"/>
      <c r="DD140" s="479"/>
      <c r="DE140" s="479"/>
      <c r="DF140" s="479"/>
      <c r="DG140" s="479">
        <v>0</v>
      </c>
      <c r="DH140" s="504">
        <v>0</v>
      </c>
      <c r="DI140" s="505"/>
      <c r="DK140" s="753"/>
      <c r="DL140" s="3" t="s">
        <v>57</v>
      </c>
      <c r="DM140" s="503"/>
      <c r="DN140" s="479"/>
      <c r="DO140" s="479"/>
      <c r="DP140" s="479"/>
      <c r="DQ140" s="479"/>
      <c r="DR140" s="479"/>
      <c r="DS140" s="479"/>
      <c r="DT140" s="479"/>
      <c r="DU140" s="479"/>
      <c r="DV140" s="479"/>
      <c r="DW140" s="479">
        <v>0</v>
      </c>
      <c r="DX140" s="504">
        <v>0</v>
      </c>
      <c r="DY140" s="505"/>
    </row>
    <row r="141" spans="1:129" x14ac:dyDescent="0.35">
      <c r="A141" s="717"/>
      <c r="B141" s="214" t="s">
        <v>56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02">
        <v>0</v>
      </c>
      <c r="L141" s="101">
        <v>0</v>
      </c>
      <c r="M141" s="326">
        <f>CA141*$BL145</f>
        <v>0</v>
      </c>
      <c r="N141" s="326">
        <f>CB141*$BM145</f>
        <v>0</v>
      </c>
      <c r="O141" s="79">
        <f t="shared" si="408"/>
        <v>0</v>
      </c>
      <c r="P141" s="114"/>
      <c r="Q141" s="717"/>
      <c r="R141" s="214" t="s">
        <v>56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402">
        <v>0</v>
      </c>
      <c r="AB141" s="101">
        <v>0</v>
      </c>
      <c r="AC141" s="326">
        <f>CQ141*$BL145</f>
        <v>0</v>
      </c>
      <c r="AD141" s="326">
        <f>CR141*$BM145</f>
        <v>0</v>
      </c>
      <c r="AE141" s="79">
        <f t="shared" si="409"/>
        <v>0</v>
      </c>
      <c r="AF141" s="114"/>
      <c r="AG141" s="717"/>
      <c r="AH141" s="214" t="s">
        <v>56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402">
        <v>0</v>
      </c>
      <c r="AR141" s="101">
        <v>0</v>
      </c>
      <c r="AS141" s="326">
        <f>DG141*$BL145</f>
        <v>0</v>
      </c>
      <c r="AT141" s="326">
        <f>DH141*$BM145</f>
        <v>0</v>
      </c>
      <c r="AU141" s="79">
        <f t="shared" si="410"/>
        <v>0</v>
      </c>
      <c r="AV141" s="114"/>
      <c r="AW141" s="717"/>
      <c r="AX141" s="214" t="s">
        <v>56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402">
        <v>0</v>
      </c>
      <c r="BH141" s="101">
        <v>0</v>
      </c>
      <c r="BI141" s="326">
        <f>DW141*$BL145</f>
        <v>0</v>
      </c>
      <c r="BJ141" s="326">
        <f>DX141*$BM145</f>
        <v>0</v>
      </c>
      <c r="BK141" s="79">
        <f t="shared" si="411"/>
        <v>0</v>
      </c>
      <c r="BL141" s="520"/>
      <c r="BO141" s="753"/>
      <c r="BP141" s="3" t="s">
        <v>56</v>
      </c>
      <c r="BQ141" s="503"/>
      <c r="BR141" s="479"/>
      <c r="BS141" s="479"/>
      <c r="BT141" s="479"/>
      <c r="BU141" s="479"/>
      <c r="BV141" s="479"/>
      <c r="BW141" s="479"/>
      <c r="BX141" s="479"/>
      <c r="BY141" s="479"/>
      <c r="BZ141" s="479"/>
      <c r="CA141" s="495">
        <v>0</v>
      </c>
      <c r="CB141" s="504">
        <v>0</v>
      </c>
      <c r="CC141" s="505"/>
      <c r="CE141" s="753"/>
      <c r="CF141" s="3" t="s">
        <v>56</v>
      </c>
      <c r="CG141" s="503"/>
      <c r="CH141" s="479"/>
      <c r="CI141" s="479"/>
      <c r="CJ141" s="479"/>
      <c r="CK141" s="479"/>
      <c r="CL141" s="479"/>
      <c r="CM141" s="479"/>
      <c r="CN141" s="479"/>
      <c r="CO141" s="479"/>
      <c r="CP141" s="479"/>
      <c r="CQ141" s="495">
        <v>0</v>
      </c>
      <c r="CR141" s="504">
        <v>0</v>
      </c>
      <c r="CS141" s="505"/>
      <c r="CU141" s="753"/>
      <c r="CV141" s="3" t="s">
        <v>56</v>
      </c>
      <c r="CW141" s="503"/>
      <c r="CX141" s="479"/>
      <c r="CY141" s="479"/>
      <c r="CZ141" s="479"/>
      <c r="DA141" s="479"/>
      <c r="DB141" s="479"/>
      <c r="DC141" s="479"/>
      <c r="DD141" s="479"/>
      <c r="DE141" s="479"/>
      <c r="DF141" s="479"/>
      <c r="DG141" s="479">
        <v>0</v>
      </c>
      <c r="DH141" s="504">
        <v>0</v>
      </c>
      <c r="DI141" s="505"/>
      <c r="DK141" s="753"/>
      <c r="DL141" s="3" t="s">
        <v>56</v>
      </c>
      <c r="DM141" s="503"/>
      <c r="DN141" s="479"/>
      <c r="DO141" s="479"/>
      <c r="DP141" s="479"/>
      <c r="DQ141" s="479"/>
      <c r="DR141" s="479"/>
      <c r="DS141" s="479"/>
      <c r="DT141" s="479"/>
      <c r="DU141" s="479"/>
      <c r="DV141" s="479"/>
      <c r="DW141" s="479">
        <v>0</v>
      </c>
      <c r="DX141" s="504">
        <v>0</v>
      </c>
      <c r="DY141" s="505"/>
    </row>
    <row r="142" spans="1:129" x14ac:dyDescent="0.35">
      <c r="A142" s="717"/>
      <c r="B142" s="214" t="s">
        <v>55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02">
        <v>0</v>
      </c>
      <c r="L142" s="101">
        <v>0</v>
      </c>
      <c r="M142" s="326">
        <f>CA142*$BL145</f>
        <v>0</v>
      </c>
      <c r="N142" s="326">
        <f>CB142*$BM145</f>
        <v>0</v>
      </c>
      <c r="O142" s="79">
        <f t="shared" si="408"/>
        <v>0</v>
      </c>
      <c r="P142" s="114"/>
      <c r="Q142" s="717"/>
      <c r="R142" s="214" t="s">
        <v>55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402">
        <v>0</v>
      </c>
      <c r="AB142" s="101">
        <v>0</v>
      </c>
      <c r="AC142" s="326">
        <f>CQ142*$BL145</f>
        <v>0</v>
      </c>
      <c r="AD142" s="326">
        <f>CR142*$BM145</f>
        <v>0</v>
      </c>
      <c r="AE142" s="79">
        <f t="shared" si="409"/>
        <v>0</v>
      </c>
      <c r="AF142" s="114"/>
      <c r="AG142" s="717"/>
      <c r="AH142" s="214" t="s">
        <v>55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402">
        <v>0</v>
      </c>
      <c r="AR142" s="101">
        <v>0</v>
      </c>
      <c r="AS142" s="326">
        <f>DG142*$BL145</f>
        <v>0</v>
      </c>
      <c r="AT142" s="326">
        <f>DH142*$BM145</f>
        <v>0</v>
      </c>
      <c r="AU142" s="79">
        <f t="shared" si="410"/>
        <v>0</v>
      </c>
      <c r="AV142" s="114"/>
      <c r="AW142" s="717"/>
      <c r="AX142" s="214" t="s">
        <v>55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402">
        <v>0</v>
      </c>
      <c r="BH142" s="101">
        <v>0</v>
      </c>
      <c r="BI142" s="326">
        <f>DW142*$BL145</f>
        <v>0</v>
      </c>
      <c r="BJ142" s="326">
        <f>DX142*$BM145</f>
        <v>0</v>
      </c>
      <c r="BK142" s="79">
        <f t="shared" si="411"/>
        <v>0</v>
      </c>
      <c r="BL142" s="520"/>
      <c r="BO142" s="753"/>
      <c r="BP142" s="3" t="s">
        <v>55</v>
      </c>
      <c r="BQ142" s="503"/>
      <c r="BR142" s="479"/>
      <c r="BS142" s="479"/>
      <c r="BT142" s="479"/>
      <c r="BU142" s="479"/>
      <c r="BV142" s="479"/>
      <c r="BW142" s="479"/>
      <c r="BX142" s="479"/>
      <c r="BY142" s="479"/>
      <c r="BZ142" s="479"/>
      <c r="CA142" s="495">
        <v>0</v>
      </c>
      <c r="CB142" s="504">
        <v>0</v>
      </c>
      <c r="CC142" s="505"/>
      <c r="CE142" s="753"/>
      <c r="CF142" s="3" t="s">
        <v>55</v>
      </c>
      <c r="CG142" s="503"/>
      <c r="CH142" s="479"/>
      <c r="CI142" s="479"/>
      <c r="CJ142" s="479"/>
      <c r="CK142" s="479"/>
      <c r="CL142" s="479"/>
      <c r="CM142" s="479"/>
      <c r="CN142" s="479"/>
      <c r="CO142" s="479"/>
      <c r="CP142" s="479"/>
      <c r="CQ142" s="495">
        <v>0</v>
      </c>
      <c r="CR142" s="504">
        <v>0</v>
      </c>
      <c r="CS142" s="505"/>
      <c r="CU142" s="753"/>
      <c r="CV142" s="3" t="s">
        <v>55</v>
      </c>
      <c r="CW142" s="503"/>
      <c r="CX142" s="479"/>
      <c r="CY142" s="479"/>
      <c r="CZ142" s="479"/>
      <c r="DA142" s="479"/>
      <c r="DB142" s="479"/>
      <c r="DC142" s="479"/>
      <c r="DD142" s="479"/>
      <c r="DE142" s="479"/>
      <c r="DF142" s="479"/>
      <c r="DG142" s="479">
        <v>0</v>
      </c>
      <c r="DH142" s="504">
        <v>0</v>
      </c>
      <c r="DI142" s="505"/>
      <c r="DK142" s="753"/>
      <c r="DL142" s="3" t="s">
        <v>55</v>
      </c>
      <c r="DM142" s="503"/>
      <c r="DN142" s="479"/>
      <c r="DO142" s="479"/>
      <c r="DP142" s="479"/>
      <c r="DQ142" s="479"/>
      <c r="DR142" s="479"/>
      <c r="DS142" s="479"/>
      <c r="DT142" s="479"/>
      <c r="DU142" s="479"/>
      <c r="DV142" s="479"/>
      <c r="DW142" s="479">
        <v>0</v>
      </c>
      <c r="DX142" s="504">
        <v>0</v>
      </c>
      <c r="DY142" s="505"/>
    </row>
    <row r="143" spans="1:129" x14ac:dyDescent="0.35">
      <c r="A143" s="717"/>
      <c r="B143" s="214" t="s">
        <v>54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02">
        <v>0</v>
      </c>
      <c r="L143" s="101">
        <v>0</v>
      </c>
      <c r="M143" s="326">
        <f>CA143*$BL145</f>
        <v>0</v>
      </c>
      <c r="N143" s="326">
        <f>CB143*$BM145</f>
        <v>0</v>
      </c>
      <c r="O143" s="79">
        <f t="shared" si="408"/>
        <v>0</v>
      </c>
      <c r="P143" s="114"/>
      <c r="Q143" s="717"/>
      <c r="R143" s="214" t="s">
        <v>54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402">
        <v>0</v>
      </c>
      <c r="AB143" s="101">
        <v>0</v>
      </c>
      <c r="AC143" s="326">
        <f>CQ143*$BL145</f>
        <v>0</v>
      </c>
      <c r="AD143" s="326">
        <f>CR143*$BM145</f>
        <v>0</v>
      </c>
      <c r="AE143" s="79">
        <f t="shared" si="409"/>
        <v>0</v>
      </c>
      <c r="AF143" s="114"/>
      <c r="AG143" s="717"/>
      <c r="AH143" s="214" t="s">
        <v>54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402">
        <v>0</v>
      </c>
      <c r="AR143" s="101">
        <v>0</v>
      </c>
      <c r="AS143" s="326">
        <f>DG143*$BL145</f>
        <v>0</v>
      </c>
      <c r="AT143" s="326">
        <f>DH143*$BM145</f>
        <v>0</v>
      </c>
      <c r="AU143" s="79">
        <f t="shared" si="410"/>
        <v>0</v>
      </c>
      <c r="AV143" s="114"/>
      <c r="AW143" s="717"/>
      <c r="AX143" s="214" t="s">
        <v>54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402">
        <v>0</v>
      </c>
      <c r="BH143" s="101">
        <v>0</v>
      </c>
      <c r="BI143" s="326">
        <f>DW143*$BL145</f>
        <v>0</v>
      </c>
      <c r="BJ143" s="326">
        <f>DX143*$BM145</f>
        <v>0</v>
      </c>
      <c r="BK143" s="79">
        <f t="shared" si="411"/>
        <v>0</v>
      </c>
      <c r="BL143" s="520"/>
      <c r="BO143" s="753"/>
      <c r="BP143" s="3" t="s">
        <v>54</v>
      </c>
      <c r="BQ143" s="503"/>
      <c r="BR143" s="479"/>
      <c r="BS143" s="479"/>
      <c r="BT143" s="479"/>
      <c r="BU143" s="479"/>
      <c r="BV143" s="479"/>
      <c r="BW143" s="479"/>
      <c r="BX143" s="479"/>
      <c r="BY143" s="479"/>
      <c r="BZ143" s="479"/>
      <c r="CA143" s="495">
        <v>0</v>
      </c>
      <c r="CB143" s="504">
        <v>0</v>
      </c>
      <c r="CC143" s="505"/>
      <c r="CE143" s="753"/>
      <c r="CF143" s="3" t="s">
        <v>54</v>
      </c>
      <c r="CG143" s="503"/>
      <c r="CH143" s="479"/>
      <c r="CI143" s="479"/>
      <c r="CJ143" s="479"/>
      <c r="CK143" s="479"/>
      <c r="CL143" s="479"/>
      <c r="CM143" s="479"/>
      <c r="CN143" s="479"/>
      <c r="CO143" s="479"/>
      <c r="CP143" s="479"/>
      <c r="CQ143" s="495">
        <v>0</v>
      </c>
      <c r="CR143" s="504">
        <v>0</v>
      </c>
      <c r="CS143" s="505"/>
      <c r="CU143" s="753"/>
      <c r="CV143" s="3" t="s">
        <v>54</v>
      </c>
      <c r="CW143" s="503"/>
      <c r="CX143" s="479"/>
      <c r="CY143" s="479"/>
      <c r="CZ143" s="479"/>
      <c r="DA143" s="479"/>
      <c r="DB143" s="479"/>
      <c r="DC143" s="479"/>
      <c r="DD143" s="479"/>
      <c r="DE143" s="479"/>
      <c r="DF143" s="479"/>
      <c r="DG143" s="479">
        <v>0</v>
      </c>
      <c r="DH143" s="504">
        <v>0</v>
      </c>
      <c r="DI143" s="505"/>
      <c r="DK143" s="753"/>
      <c r="DL143" s="3" t="s">
        <v>54</v>
      </c>
      <c r="DM143" s="503"/>
      <c r="DN143" s="479"/>
      <c r="DO143" s="479"/>
      <c r="DP143" s="479"/>
      <c r="DQ143" s="479"/>
      <c r="DR143" s="479"/>
      <c r="DS143" s="479"/>
      <c r="DT143" s="479"/>
      <c r="DU143" s="479"/>
      <c r="DV143" s="479"/>
      <c r="DW143" s="479">
        <v>0</v>
      </c>
      <c r="DX143" s="504">
        <v>0</v>
      </c>
      <c r="DY143" s="505"/>
    </row>
    <row r="144" spans="1:129" ht="15" thickBot="1" x14ac:dyDescent="0.4">
      <c r="A144" s="718"/>
      <c r="B144" s="214" t="s">
        <v>53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02">
        <v>0</v>
      </c>
      <c r="L144" s="101">
        <v>0</v>
      </c>
      <c r="M144" s="326">
        <f>CA144*$BL145</f>
        <v>0</v>
      </c>
      <c r="N144" s="326">
        <f>CB144*$BM145</f>
        <v>0</v>
      </c>
      <c r="O144" s="79">
        <f t="shared" si="408"/>
        <v>0</v>
      </c>
      <c r="P144" s="114"/>
      <c r="Q144" s="718"/>
      <c r="R144" s="214" t="s">
        <v>53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402">
        <v>0</v>
      </c>
      <c r="AB144" s="101">
        <v>0</v>
      </c>
      <c r="AC144" s="326">
        <f>CQ144*$BL145</f>
        <v>0</v>
      </c>
      <c r="AD144" s="326">
        <f>CR144*$BM145</f>
        <v>0</v>
      </c>
      <c r="AE144" s="79">
        <f t="shared" si="409"/>
        <v>0</v>
      </c>
      <c r="AF144" s="114"/>
      <c r="AG144" s="718"/>
      <c r="AH144" s="214" t="s">
        <v>53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402">
        <v>0</v>
      </c>
      <c r="AR144" s="101">
        <v>0</v>
      </c>
      <c r="AS144" s="326">
        <f>DG144*$BL145</f>
        <v>0</v>
      </c>
      <c r="AT144" s="326">
        <f>DH144*$BM145</f>
        <v>0</v>
      </c>
      <c r="AU144" s="79">
        <f t="shared" si="410"/>
        <v>0</v>
      </c>
      <c r="AV144" s="114"/>
      <c r="AW144" s="718"/>
      <c r="AX144" s="214" t="s">
        <v>53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402">
        <v>0</v>
      </c>
      <c r="BH144" s="101">
        <v>0</v>
      </c>
      <c r="BI144" s="326">
        <f>DW144*$BL145</f>
        <v>0</v>
      </c>
      <c r="BJ144" s="326">
        <f>DX144*$BM145</f>
        <v>0</v>
      </c>
      <c r="BK144" s="79">
        <f t="shared" si="411"/>
        <v>0</v>
      </c>
      <c r="BL144" s="520"/>
      <c r="BO144" s="754"/>
      <c r="BP144" s="3" t="s">
        <v>53</v>
      </c>
      <c r="BQ144" s="506"/>
      <c r="BR144" s="483"/>
      <c r="BS144" s="483"/>
      <c r="BT144" s="483"/>
      <c r="BU144" s="483"/>
      <c r="BV144" s="483"/>
      <c r="BW144" s="483"/>
      <c r="BX144" s="483"/>
      <c r="BY144" s="483"/>
      <c r="BZ144" s="483"/>
      <c r="CA144" s="496">
        <v>0</v>
      </c>
      <c r="CB144" s="507">
        <v>0</v>
      </c>
      <c r="CC144" s="505"/>
      <c r="CE144" s="754"/>
      <c r="CF144" s="3" t="s">
        <v>53</v>
      </c>
      <c r="CG144" s="506"/>
      <c r="CH144" s="483"/>
      <c r="CI144" s="483"/>
      <c r="CJ144" s="483"/>
      <c r="CK144" s="483"/>
      <c r="CL144" s="483"/>
      <c r="CM144" s="483"/>
      <c r="CN144" s="483"/>
      <c r="CO144" s="483"/>
      <c r="CP144" s="483"/>
      <c r="CQ144" s="496">
        <v>0</v>
      </c>
      <c r="CR144" s="507">
        <v>0</v>
      </c>
      <c r="CS144" s="505"/>
      <c r="CU144" s="754"/>
      <c r="CV144" s="3" t="s">
        <v>53</v>
      </c>
      <c r="CW144" s="506"/>
      <c r="CX144" s="483"/>
      <c r="CY144" s="483"/>
      <c r="CZ144" s="483"/>
      <c r="DA144" s="483"/>
      <c r="DB144" s="483"/>
      <c r="DC144" s="483"/>
      <c r="DD144" s="483"/>
      <c r="DE144" s="483"/>
      <c r="DF144" s="483"/>
      <c r="DG144" s="483">
        <v>0</v>
      </c>
      <c r="DH144" s="507">
        <v>0</v>
      </c>
      <c r="DI144" s="505"/>
      <c r="DK144" s="754"/>
      <c r="DL144" s="3" t="s">
        <v>53</v>
      </c>
      <c r="DM144" s="506"/>
      <c r="DN144" s="483"/>
      <c r="DO144" s="483"/>
      <c r="DP144" s="483"/>
      <c r="DQ144" s="483"/>
      <c r="DR144" s="483"/>
      <c r="DS144" s="483"/>
      <c r="DT144" s="483"/>
      <c r="DU144" s="483"/>
      <c r="DV144" s="483"/>
      <c r="DW144" s="483">
        <v>0</v>
      </c>
      <c r="DX144" s="507">
        <v>0</v>
      </c>
      <c r="DY144" s="505"/>
    </row>
    <row r="145" spans="1:129" ht="21.5" thickBot="1" x14ac:dyDescent="0.4">
      <c r="B145" s="215" t="s">
        <v>43</v>
      </c>
      <c r="C145" s="207">
        <f>SUM(C132:C144)</f>
        <v>0</v>
      </c>
      <c r="D145" s="207">
        <f t="shared" ref="D145" si="412">SUM(D132:D144)</f>
        <v>0</v>
      </c>
      <c r="E145" s="207">
        <f t="shared" ref="E145" si="413">SUM(E132:E144)</f>
        <v>0</v>
      </c>
      <c r="F145" s="207">
        <f t="shared" ref="F145" si="414">SUM(F132:F144)</f>
        <v>0</v>
      </c>
      <c r="G145" s="207">
        <f t="shared" ref="G145" si="415">SUM(G132:G144)</f>
        <v>0</v>
      </c>
      <c r="H145" s="207">
        <f t="shared" ref="H145" si="416">SUM(H132:H144)</f>
        <v>0</v>
      </c>
      <c r="I145" s="207">
        <f t="shared" ref="I145" si="417">SUM(I132:I144)</f>
        <v>24668.16015625</v>
      </c>
      <c r="J145" s="207">
        <f t="shared" ref="J145" si="418">SUM(J132:J144)</f>
        <v>43804.03018188478</v>
      </c>
      <c r="K145" s="403">
        <f t="shared" ref="K145" si="419">SUM(K132:K144)</f>
        <v>0</v>
      </c>
      <c r="L145" s="542">
        <f t="shared" ref="L145" si="420">SUM(L132:L144)</f>
        <v>6501.6</v>
      </c>
      <c r="M145" s="417">
        <f t="shared" ref="M145" si="421">SUM(M132:M144)</f>
        <v>121563.78378517472</v>
      </c>
      <c r="N145" s="417">
        <f t="shared" ref="N145" si="422">SUM(N132:N144)</f>
        <v>112484.40341787724</v>
      </c>
      <c r="O145" s="82">
        <f t="shared" si="408"/>
        <v>309021.97754118673</v>
      </c>
      <c r="P145" s="114"/>
      <c r="Q145" s="83"/>
      <c r="R145" s="215" t="s">
        <v>43</v>
      </c>
      <c r="S145" s="207">
        <f>SUM(S132:S144)</f>
        <v>0</v>
      </c>
      <c r="T145" s="207">
        <f t="shared" ref="T145" si="423">SUM(T132:T144)</f>
        <v>0</v>
      </c>
      <c r="U145" s="207">
        <f t="shared" ref="U145" si="424">SUM(U132:U144)</f>
        <v>0</v>
      </c>
      <c r="V145" s="207">
        <f t="shared" ref="V145" si="425">SUM(V132:V144)</f>
        <v>0</v>
      </c>
      <c r="W145" s="207">
        <f t="shared" ref="W145" si="426">SUM(W132:W144)</f>
        <v>0</v>
      </c>
      <c r="X145" s="207">
        <f t="shared" ref="X145" si="427">SUM(X132:X144)</f>
        <v>477086.38</v>
      </c>
      <c r="Y145" s="207">
        <f t="shared" ref="Y145" si="428">SUM(Y132:Y144)</f>
        <v>0</v>
      </c>
      <c r="Z145" s="207">
        <f t="shared" ref="Z145:AA145" si="429">SUM(Z132:Z144)</f>
        <v>0</v>
      </c>
      <c r="AA145" s="403">
        <f t="shared" si="429"/>
        <v>0</v>
      </c>
      <c r="AB145" s="542">
        <f t="shared" ref="AB145" si="430">SUM(AB132:AB144)</f>
        <v>0</v>
      </c>
      <c r="AC145" s="417">
        <f t="shared" ref="AC145" si="431">SUM(AC132:AC144)</f>
        <v>62458.856214825297</v>
      </c>
      <c r="AD145" s="417">
        <f t="shared" ref="AD145" si="432">SUM(AD132:AD144)</f>
        <v>57793.91658212278</v>
      </c>
      <c r="AE145" s="82">
        <f t="shared" si="409"/>
        <v>597339.1527969481</v>
      </c>
      <c r="AF145" s="114"/>
      <c r="AG145" s="83"/>
      <c r="AH145" s="215" t="s">
        <v>43</v>
      </c>
      <c r="AI145" s="207">
        <f>SUM(AI132:AI144)</f>
        <v>0</v>
      </c>
      <c r="AJ145" s="207">
        <f t="shared" ref="AJ145" si="433">SUM(AJ132:AJ144)</f>
        <v>0</v>
      </c>
      <c r="AK145" s="207">
        <f t="shared" ref="AK145" si="434">SUM(AK132:AK144)</f>
        <v>0</v>
      </c>
      <c r="AL145" s="207">
        <f t="shared" ref="AL145" si="435">SUM(AL132:AL144)</f>
        <v>0</v>
      </c>
      <c r="AM145" s="207">
        <f t="shared" ref="AM145" si="436">SUM(AM132:AM144)</f>
        <v>0</v>
      </c>
      <c r="AN145" s="207">
        <f t="shared" ref="AN145" si="437">SUM(AN132:AN144)</f>
        <v>0</v>
      </c>
      <c r="AO145" s="207">
        <f t="shared" ref="AO145" si="438">SUM(AO132:AO144)</f>
        <v>0</v>
      </c>
      <c r="AP145" s="207">
        <f t="shared" ref="AP145" si="439">SUM(AP132:AP144)</f>
        <v>0</v>
      </c>
      <c r="AQ145" s="403">
        <f t="shared" ref="AQ145" si="440">SUM(AQ132:AQ144)</f>
        <v>0</v>
      </c>
      <c r="AR145" s="542">
        <f t="shared" ref="AR145" si="441">SUM(AR132:AR144)</f>
        <v>0</v>
      </c>
      <c r="AS145" s="417">
        <f t="shared" ref="AS145" si="442">SUM(AS132:AS144)</f>
        <v>0</v>
      </c>
      <c r="AT145" s="417">
        <f t="shared" ref="AT145" si="443">SUM(AT132:AT144)</f>
        <v>0</v>
      </c>
      <c r="AU145" s="82">
        <f t="shared" si="410"/>
        <v>0</v>
      </c>
      <c r="AV145" s="114"/>
      <c r="AW145" s="83"/>
      <c r="AX145" s="215" t="s">
        <v>43</v>
      </c>
      <c r="AY145" s="207">
        <f>SUM(AY132:AY144)</f>
        <v>0</v>
      </c>
      <c r="AZ145" s="207">
        <f t="shared" ref="AZ145" si="444">SUM(AZ132:AZ144)</f>
        <v>0</v>
      </c>
      <c r="BA145" s="207">
        <f t="shared" ref="BA145" si="445">SUM(BA132:BA144)</f>
        <v>0</v>
      </c>
      <c r="BB145" s="207">
        <f t="shared" ref="BB145" si="446">SUM(BB132:BB144)</f>
        <v>0</v>
      </c>
      <c r="BC145" s="207">
        <f t="shared" ref="BC145" si="447">SUM(BC132:BC144)</f>
        <v>0</v>
      </c>
      <c r="BD145" s="207">
        <f t="shared" ref="BD145" si="448">SUM(BD132:BD144)</f>
        <v>0</v>
      </c>
      <c r="BE145" s="207">
        <f t="shared" ref="BE145" si="449">SUM(BE132:BE144)</f>
        <v>0</v>
      </c>
      <c r="BF145" s="207">
        <f t="shared" ref="BF145" si="450">SUM(BF132:BF144)</f>
        <v>0</v>
      </c>
      <c r="BG145" s="403">
        <f t="shared" ref="BG145" si="451">SUM(BG132:BG144)</f>
        <v>0</v>
      </c>
      <c r="BH145" s="542">
        <f t="shared" ref="BH145" si="452">SUM(BH132:BH144)</f>
        <v>0</v>
      </c>
      <c r="BI145" s="417">
        <f t="shared" ref="BI145" si="453">SUM(BI132:BI144)</f>
        <v>0</v>
      </c>
      <c r="BJ145" s="417">
        <f t="shared" ref="BJ145" si="454">SUM(BJ132:BJ144)</f>
        <v>0</v>
      </c>
      <c r="BK145" s="82">
        <f t="shared" si="411"/>
        <v>0</v>
      </c>
      <c r="BL145" s="520">
        <f>'FORECAST OVERVIEW'!M27</f>
        <v>184022.63999999998</v>
      </c>
      <c r="BM145" s="520">
        <f>'FORECAST OVERVIEW'!N27</f>
        <v>170278.32</v>
      </c>
      <c r="BO145" s="84"/>
      <c r="BP145" s="72" t="s">
        <v>43</v>
      </c>
      <c r="BQ145" s="509">
        <v>0</v>
      </c>
      <c r="BR145" s="487">
        <v>0</v>
      </c>
      <c r="BS145" s="487">
        <v>0</v>
      </c>
      <c r="BT145" s="487">
        <v>0</v>
      </c>
      <c r="BU145" s="487">
        <v>0</v>
      </c>
      <c r="BV145" s="487">
        <v>0</v>
      </c>
      <c r="BW145" s="487">
        <v>0</v>
      </c>
      <c r="BX145" s="487">
        <v>0</v>
      </c>
      <c r="BY145" s="487">
        <v>0</v>
      </c>
      <c r="BZ145" s="487">
        <v>0</v>
      </c>
      <c r="CA145" s="513">
        <v>0.66059145649238993</v>
      </c>
      <c r="CB145" s="487">
        <v>0.66059145649238993</v>
      </c>
      <c r="CC145" s="512"/>
      <c r="CE145" s="83"/>
      <c r="CF145" s="72" t="s">
        <v>43</v>
      </c>
      <c r="CG145" s="509">
        <v>0</v>
      </c>
      <c r="CH145" s="487">
        <v>0</v>
      </c>
      <c r="CI145" s="487">
        <v>0</v>
      </c>
      <c r="CJ145" s="487">
        <v>0</v>
      </c>
      <c r="CK145" s="487">
        <v>0</v>
      </c>
      <c r="CL145" s="487">
        <v>0</v>
      </c>
      <c r="CM145" s="487">
        <v>0</v>
      </c>
      <c r="CN145" s="487">
        <v>0</v>
      </c>
      <c r="CO145" s="487">
        <v>0</v>
      </c>
      <c r="CP145" s="487">
        <v>0</v>
      </c>
      <c r="CQ145" s="513">
        <v>0.33940854350761029</v>
      </c>
      <c r="CR145" s="487">
        <v>0.33940854350761029</v>
      </c>
      <c r="CS145" s="512"/>
      <c r="CU145" s="83"/>
      <c r="CV145" s="72" t="s">
        <v>43</v>
      </c>
      <c r="CW145" s="509">
        <v>0</v>
      </c>
      <c r="CX145" s="487">
        <v>0</v>
      </c>
      <c r="CY145" s="487">
        <v>0</v>
      </c>
      <c r="CZ145" s="487">
        <v>0</v>
      </c>
      <c r="DA145" s="487">
        <v>0</v>
      </c>
      <c r="DB145" s="487">
        <v>0</v>
      </c>
      <c r="DC145" s="487">
        <v>0</v>
      </c>
      <c r="DD145" s="487">
        <v>0</v>
      </c>
      <c r="DE145" s="487">
        <v>0</v>
      </c>
      <c r="DF145" s="487">
        <v>0</v>
      </c>
      <c r="DG145" s="487">
        <v>0</v>
      </c>
      <c r="DH145" s="487">
        <v>0</v>
      </c>
      <c r="DI145" s="512"/>
      <c r="DK145" s="83"/>
      <c r="DL145" s="72" t="s">
        <v>43</v>
      </c>
      <c r="DM145" s="509">
        <v>0</v>
      </c>
      <c r="DN145" s="487">
        <v>0</v>
      </c>
      <c r="DO145" s="487">
        <v>0</v>
      </c>
      <c r="DP145" s="487">
        <v>0</v>
      </c>
      <c r="DQ145" s="487">
        <v>0</v>
      </c>
      <c r="DR145" s="487">
        <v>0</v>
      </c>
      <c r="DS145" s="487">
        <v>0</v>
      </c>
      <c r="DT145" s="487">
        <v>0</v>
      </c>
      <c r="DU145" s="487">
        <v>0</v>
      </c>
      <c r="DV145" s="487">
        <v>0</v>
      </c>
      <c r="DW145" s="487">
        <v>0</v>
      </c>
      <c r="DX145" s="487">
        <v>0</v>
      </c>
      <c r="DY145" s="512"/>
    </row>
    <row r="146" spans="1:129" ht="21.5" thickBot="1" x14ac:dyDescent="0.4">
      <c r="A146" s="84"/>
      <c r="M146" s="418"/>
      <c r="N146" s="418"/>
      <c r="P146" s="114"/>
      <c r="Q146" s="84"/>
      <c r="AC146" s="418"/>
      <c r="AD146" s="418"/>
      <c r="AF146" s="114"/>
      <c r="AG146" s="84"/>
      <c r="AS146" s="418"/>
      <c r="AT146" s="418"/>
      <c r="AV146" s="114"/>
      <c r="AW146" s="84"/>
      <c r="BI146" s="418"/>
      <c r="BJ146" s="418"/>
      <c r="BL146" s="520">
        <f>SUM(AY132:BJ144)</f>
        <v>0</v>
      </c>
      <c r="BO146" s="84"/>
      <c r="CE146" s="84"/>
      <c r="CU146" s="84"/>
      <c r="DK146" s="84"/>
    </row>
    <row r="147" spans="1:129" ht="21.5" thickBot="1" x14ac:dyDescent="0.4">
      <c r="A147" s="84"/>
      <c r="B147" s="202" t="s">
        <v>36</v>
      </c>
      <c r="C147" s="203">
        <f t="shared" ref="C147:N147" si="455">C$3</f>
        <v>44562</v>
      </c>
      <c r="D147" s="203">
        <f t="shared" si="455"/>
        <v>44593</v>
      </c>
      <c r="E147" s="203">
        <f t="shared" si="455"/>
        <v>44621</v>
      </c>
      <c r="F147" s="203">
        <f t="shared" si="455"/>
        <v>44652</v>
      </c>
      <c r="G147" s="203">
        <f t="shared" si="455"/>
        <v>44682</v>
      </c>
      <c r="H147" s="203">
        <f t="shared" si="455"/>
        <v>44713</v>
      </c>
      <c r="I147" s="203">
        <f t="shared" si="455"/>
        <v>44743</v>
      </c>
      <c r="J147" s="203">
        <f t="shared" si="455"/>
        <v>44774</v>
      </c>
      <c r="K147" s="401">
        <f t="shared" si="455"/>
        <v>44805</v>
      </c>
      <c r="L147" s="536">
        <f t="shared" si="455"/>
        <v>44835</v>
      </c>
      <c r="M147" s="413">
        <f t="shared" si="455"/>
        <v>44866</v>
      </c>
      <c r="N147" s="413">
        <f t="shared" si="455"/>
        <v>44896</v>
      </c>
      <c r="O147" s="204" t="s">
        <v>34</v>
      </c>
      <c r="P147" s="114"/>
      <c r="Q147" s="84"/>
      <c r="R147" s="202" t="s">
        <v>36</v>
      </c>
      <c r="S147" s="203">
        <f t="shared" ref="S147:AD147" si="456">S$3</f>
        <v>44562</v>
      </c>
      <c r="T147" s="203">
        <f t="shared" si="456"/>
        <v>44593</v>
      </c>
      <c r="U147" s="203">
        <f t="shared" si="456"/>
        <v>44621</v>
      </c>
      <c r="V147" s="203">
        <f t="shared" si="456"/>
        <v>44652</v>
      </c>
      <c r="W147" s="203">
        <f t="shared" si="456"/>
        <v>44682</v>
      </c>
      <c r="X147" s="203">
        <f t="shared" si="456"/>
        <v>44713</v>
      </c>
      <c r="Y147" s="203">
        <f t="shared" si="456"/>
        <v>44743</v>
      </c>
      <c r="Z147" s="203">
        <f t="shared" si="456"/>
        <v>44774</v>
      </c>
      <c r="AA147" s="401">
        <f t="shared" si="456"/>
        <v>44805</v>
      </c>
      <c r="AB147" s="536">
        <f t="shared" si="456"/>
        <v>44835</v>
      </c>
      <c r="AC147" s="413">
        <f t="shared" si="456"/>
        <v>44866</v>
      </c>
      <c r="AD147" s="413">
        <f t="shared" si="456"/>
        <v>44896</v>
      </c>
      <c r="AE147" s="204" t="s">
        <v>34</v>
      </c>
      <c r="AF147" s="114"/>
      <c r="AG147" s="84"/>
      <c r="AH147" s="202" t="s">
        <v>36</v>
      </c>
      <c r="AI147" s="203">
        <f t="shared" ref="AI147:AT147" si="457">AI$3</f>
        <v>44562</v>
      </c>
      <c r="AJ147" s="203">
        <f t="shared" si="457"/>
        <v>44593</v>
      </c>
      <c r="AK147" s="203">
        <f t="shared" si="457"/>
        <v>44621</v>
      </c>
      <c r="AL147" s="203">
        <f t="shared" si="457"/>
        <v>44652</v>
      </c>
      <c r="AM147" s="203">
        <f t="shared" si="457"/>
        <v>44682</v>
      </c>
      <c r="AN147" s="203">
        <f t="shared" si="457"/>
        <v>44713</v>
      </c>
      <c r="AO147" s="203">
        <f t="shared" si="457"/>
        <v>44743</v>
      </c>
      <c r="AP147" s="203">
        <f t="shared" si="457"/>
        <v>44774</v>
      </c>
      <c r="AQ147" s="401">
        <f t="shared" si="457"/>
        <v>44805</v>
      </c>
      <c r="AR147" s="536">
        <f t="shared" si="457"/>
        <v>44835</v>
      </c>
      <c r="AS147" s="413">
        <f t="shared" si="457"/>
        <v>44866</v>
      </c>
      <c r="AT147" s="413">
        <f t="shared" si="457"/>
        <v>44896</v>
      </c>
      <c r="AU147" s="204" t="s">
        <v>34</v>
      </c>
      <c r="AV147" s="114"/>
      <c r="AW147" s="84"/>
      <c r="AX147" s="202" t="s">
        <v>36</v>
      </c>
      <c r="AY147" s="203">
        <f t="shared" ref="AY147:BJ147" si="458">AY$3</f>
        <v>44562</v>
      </c>
      <c r="AZ147" s="203">
        <f t="shared" si="458"/>
        <v>44593</v>
      </c>
      <c r="BA147" s="203">
        <f t="shared" si="458"/>
        <v>44621</v>
      </c>
      <c r="BB147" s="203">
        <f t="shared" si="458"/>
        <v>44652</v>
      </c>
      <c r="BC147" s="203">
        <f t="shared" si="458"/>
        <v>44682</v>
      </c>
      <c r="BD147" s="203">
        <f t="shared" si="458"/>
        <v>44713</v>
      </c>
      <c r="BE147" s="203">
        <f t="shared" si="458"/>
        <v>44743</v>
      </c>
      <c r="BF147" s="203">
        <f t="shared" si="458"/>
        <v>44774</v>
      </c>
      <c r="BG147" s="401">
        <f t="shared" si="458"/>
        <v>44805</v>
      </c>
      <c r="BH147" s="536">
        <f t="shared" si="458"/>
        <v>44835</v>
      </c>
      <c r="BI147" s="413">
        <f t="shared" si="458"/>
        <v>44866</v>
      </c>
      <c r="BJ147" s="413">
        <f t="shared" si="458"/>
        <v>44896</v>
      </c>
      <c r="BK147" s="204" t="s">
        <v>34</v>
      </c>
      <c r="BL147" s="520"/>
      <c r="BQ147" t="s">
        <v>202</v>
      </c>
      <c r="BR147" t="s">
        <v>203</v>
      </c>
      <c r="BS147" t="s">
        <v>204</v>
      </c>
      <c r="BT147" t="s">
        <v>205</v>
      </c>
      <c r="BU147" t="s">
        <v>44</v>
      </c>
      <c r="BV147" t="s">
        <v>206</v>
      </c>
      <c r="BW147" t="s">
        <v>207</v>
      </c>
      <c r="BX147" t="s">
        <v>208</v>
      </c>
      <c r="BY147" t="s">
        <v>209</v>
      </c>
      <c r="BZ147" t="s">
        <v>210</v>
      </c>
      <c r="CA147" t="s">
        <v>34</v>
      </c>
      <c r="CB147" t="s">
        <v>34</v>
      </c>
      <c r="CG147" t="s">
        <v>202</v>
      </c>
      <c r="CH147" t="s">
        <v>203</v>
      </c>
      <c r="CI147" t="s">
        <v>204</v>
      </c>
      <c r="CJ147" t="s">
        <v>205</v>
      </c>
      <c r="CK147" t="s">
        <v>44</v>
      </c>
      <c r="CL147" t="s">
        <v>206</v>
      </c>
      <c r="CM147" t="s">
        <v>207</v>
      </c>
      <c r="CN147" t="s">
        <v>208</v>
      </c>
      <c r="CO147" t="s">
        <v>209</v>
      </c>
      <c r="CP147" t="s">
        <v>210</v>
      </c>
      <c r="CQ147" t="s">
        <v>34</v>
      </c>
      <c r="CR147" t="s">
        <v>34</v>
      </c>
      <c r="CW147" t="s">
        <v>202</v>
      </c>
      <c r="CX147" t="s">
        <v>203</v>
      </c>
      <c r="CY147" t="s">
        <v>204</v>
      </c>
      <c r="CZ147" t="s">
        <v>205</v>
      </c>
      <c r="DA147" t="s">
        <v>44</v>
      </c>
      <c r="DB147" t="s">
        <v>206</v>
      </c>
      <c r="DC147" t="s">
        <v>207</v>
      </c>
      <c r="DD147" t="s">
        <v>208</v>
      </c>
      <c r="DE147" t="s">
        <v>209</v>
      </c>
      <c r="DF147" t="s">
        <v>210</v>
      </c>
      <c r="DG147" t="s">
        <v>34</v>
      </c>
      <c r="DH147" t="s">
        <v>34</v>
      </c>
      <c r="DM147" t="s">
        <v>202</v>
      </c>
      <c r="DN147" t="s">
        <v>203</v>
      </c>
      <c r="DO147" t="s">
        <v>204</v>
      </c>
      <c r="DP147" t="s">
        <v>205</v>
      </c>
      <c r="DQ147" t="s">
        <v>44</v>
      </c>
      <c r="DR147" t="s">
        <v>206</v>
      </c>
      <c r="DS147" t="s">
        <v>207</v>
      </c>
      <c r="DT147" t="s">
        <v>208</v>
      </c>
      <c r="DU147" t="s">
        <v>209</v>
      </c>
      <c r="DV147" t="s">
        <v>210</v>
      </c>
      <c r="DW147" t="s">
        <v>34</v>
      </c>
      <c r="DX147" t="s">
        <v>34</v>
      </c>
    </row>
    <row r="148" spans="1:129" ht="15" customHeight="1" x14ac:dyDescent="0.35">
      <c r="A148" s="716" t="s">
        <v>66</v>
      </c>
      <c r="B148" s="214" t="s">
        <v>65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02">
        <v>0</v>
      </c>
      <c r="L148" s="101">
        <v>0</v>
      </c>
      <c r="M148" s="326">
        <f>CA148*$BL161</f>
        <v>0</v>
      </c>
      <c r="N148" s="326">
        <f>CB148*$BM161</f>
        <v>0</v>
      </c>
      <c r="O148" s="79">
        <f t="shared" ref="O148:O161" si="459">SUM(C148:N148)</f>
        <v>0</v>
      </c>
      <c r="P148" s="114"/>
      <c r="Q148" s="716" t="s">
        <v>66</v>
      </c>
      <c r="R148" s="214" t="s">
        <v>65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402">
        <v>0</v>
      </c>
      <c r="AB148" s="101">
        <v>0</v>
      </c>
      <c r="AC148" s="326">
        <f>CQ148*$BL161</f>
        <v>0</v>
      </c>
      <c r="AD148" s="326">
        <f>CR148*$BM161</f>
        <v>0</v>
      </c>
      <c r="AE148" s="79">
        <f t="shared" ref="AE148:AE161" si="460">SUM(S148:AD148)</f>
        <v>0</v>
      </c>
      <c r="AF148" s="114"/>
      <c r="AG148" s="716" t="s">
        <v>66</v>
      </c>
      <c r="AH148" s="214" t="s">
        <v>65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402">
        <v>0</v>
      </c>
      <c r="AR148" s="101">
        <v>0</v>
      </c>
      <c r="AS148" s="326">
        <f>DG148*$BL161</f>
        <v>0</v>
      </c>
      <c r="AT148" s="326">
        <f>DH148*$BM161</f>
        <v>0</v>
      </c>
      <c r="AU148" s="79">
        <f t="shared" ref="AU148:AU161" si="461">SUM(AI148:AT148)</f>
        <v>0</v>
      </c>
      <c r="AV148" s="114"/>
      <c r="AW148" s="716" t="s">
        <v>66</v>
      </c>
      <c r="AX148" s="214" t="s">
        <v>65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402">
        <v>0</v>
      </c>
      <c r="BH148" s="101">
        <v>0</v>
      </c>
      <c r="BI148" s="326">
        <f>DW148*$BL161</f>
        <v>0</v>
      </c>
      <c r="BJ148" s="326">
        <f>DX148*$BM161</f>
        <v>0</v>
      </c>
      <c r="BK148" s="79">
        <f t="shared" ref="BK148:BK161" si="462">SUM(AY148:BJ148)</f>
        <v>0</v>
      </c>
      <c r="BL148" s="520"/>
      <c r="CA148">
        <v>0</v>
      </c>
      <c r="CB148">
        <v>0</v>
      </c>
      <c r="CQ148">
        <v>0</v>
      </c>
      <c r="CR148">
        <v>0</v>
      </c>
      <c r="DG148">
        <v>0</v>
      </c>
      <c r="DH148">
        <v>0</v>
      </c>
      <c r="DW148">
        <v>0</v>
      </c>
      <c r="DX148">
        <v>0</v>
      </c>
    </row>
    <row r="149" spans="1:129" x14ac:dyDescent="0.35">
      <c r="A149" s="717"/>
      <c r="B149" s="214" t="s">
        <v>64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02">
        <v>0</v>
      </c>
      <c r="L149" s="101">
        <v>0</v>
      </c>
      <c r="M149" s="326">
        <f>CA149*$BL161</f>
        <v>0</v>
      </c>
      <c r="N149" s="326">
        <f>CB149*$BM161</f>
        <v>0</v>
      </c>
      <c r="O149" s="79">
        <f t="shared" si="459"/>
        <v>0</v>
      </c>
      <c r="P149" s="114"/>
      <c r="Q149" s="717"/>
      <c r="R149" s="214" t="s">
        <v>64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402">
        <v>0</v>
      </c>
      <c r="AB149" s="101">
        <v>0</v>
      </c>
      <c r="AC149" s="326">
        <f>CQ149*$BL161</f>
        <v>0</v>
      </c>
      <c r="AD149" s="326">
        <f>CR149*$BM161</f>
        <v>0</v>
      </c>
      <c r="AE149" s="79">
        <f t="shared" si="460"/>
        <v>0</v>
      </c>
      <c r="AF149" s="114"/>
      <c r="AG149" s="717"/>
      <c r="AH149" s="214" t="s">
        <v>64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402">
        <v>0</v>
      </c>
      <c r="AR149" s="101">
        <v>0</v>
      </c>
      <c r="AS149" s="326">
        <f>DG149*$BL161</f>
        <v>0</v>
      </c>
      <c r="AT149" s="326">
        <f>DH149*$BM161</f>
        <v>0</v>
      </c>
      <c r="AU149" s="79">
        <f t="shared" si="461"/>
        <v>0</v>
      </c>
      <c r="AV149" s="114"/>
      <c r="AW149" s="717"/>
      <c r="AX149" s="214" t="s">
        <v>64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402">
        <v>0</v>
      </c>
      <c r="BH149" s="101">
        <v>0</v>
      </c>
      <c r="BI149" s="326">
        <f>DW149*$BL161</f>
        <v>0</v>
      </c>
      <c r="BJ149" s="326">
        <f>DX149*$BM161</f>
        <v>0</v>
      </c>
      <c r="BK149" s="79">
        <f t="shared" si="462"/>
        <v>0</v>
      </c>
      <c r="BL149" s="520"/>
      <c r="CA149">
        <v>0</v>
      </c>
      <c r="CB149">
        <v>0</v>
      </c>
      <c r="CQ149">
        <v>0</v>
      </c>
      <c r="CR149">
        <v>0</v>
      </c>
      <c r="DG149">
        <v>0</v>
      </c>
      <c r="DH149">
        <v>0</v>
      </c>
      <c r="DW149">
        <v>0</v>
      </c>
      <c r="DX149">
        <v>0</v>
      </c>
    </row>
    <row r="150" spans="1:129" x14ac:dyDescent="0.35">
      <c r="A150" s="717"/>
      <c r="B150" s="214" t="s">
        <v>63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02">
        <v>0</v>
      </c>
      <c r="L150" s="101">
        <v>0</v>
      </c>
      <c r="M150" s="326">
        <f>CA150*$BL161</f>
        <v>0</v>
      </c>
      <c r="N150" s="326">
        <f>CB150*$BM161</f>
        <v>0</v>
      </c>
      <c r="O150" s="79">
        <f t="shared" si="459"/>
        <v>0</v>
      </c>
      <c r="P150" s="114"/>
      <c r="Q150" s="717"/>
      <c r="R150" s="214" t="s">
        <v>63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402">
        <v>0</v>
      </c>
      <c r="AB150" s="101">
        <v>0</v>
      </c>
      <c r="AC150" s="326">
        <f>CQ150*$BL161</f>
        <v>0</v>
      </c>
      <c r="AD150" s="326">
        <f>CR150*$BM161</f>
        <v>0</v>
      </c>
      <c r="AE150" s="79">
        <f t="shared" si="460"/>
        <v>0</v>
      </c>
      <c r="AF150" s="114"/>
      <c r="AG150" s="717"/>
      <c r="AH150" s="214" t="s">
        <v>63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402">
        <v>0</v>
      </c>
      <c r="AR150" s="101">
        <v>0</v>
      </c>
      <c r="AS150" s="326">
        <f>DG150*$BL161</f>
        <v>0</v>
      </c>
      <c r="AT150" s="326">
        <f>DH150*$BM161</f>
        <v>0</v>
      </c>
      <c r="AU150" s="79">
        <f t="shared" si="461"/>
        <v>0</v>
      </c>
      <c r="AV150" s="114"/>
      <c r="AW150" s="717"/>
      <c r="AX150" s="214" t="s">
        <v>63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402">
        <v>0</v>
      </c>
      <c r="BH150" s="101">
        <v>0</v>
      </c>
      <c r="BI150" s="326">
        <f>DW150*$BL161</f>
        <v>0</v>
      </c>
      <c r="BJ150" s="326">
        <f>DX150*$BM161</f>
        <v>0</v>
      </c>
      <c r="BK150" s="79">
        <f t="shared" si="462"/>
        <v>0</v>
      </c>
      <c r="BL150" s="520"/>
      <c r="CA150">
        <v>0</v>
      </c>
      <c r="CB150">
        <v>0</v>
      </c>
      <c r="CQ150">
        <v>0</v>
      </c>
      <c r="CR150">
        <v>0</v>
      </c>
      <c r="DG150">
        <v>0</v>
      </c>
      <c r="DH150">
        <v>0</v>
      </c>
      <c r="DW150">
        <v>0</v>
      </c>
      <c r="DX150">
        <v>0</v>
      </c>
    </row>
    <row r="151" spans="1:129" x14ac:dyDescent="0.35">
      <c r="A151" s="717"/>
      <c r="B151" s="214" t="s">
        <v>62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402">
        <v>0</v>
      </c>
      <c r="L151" s="101">
        <v>0</v>
      </c>
      <c r="M151" s="326">
        <f>CA151*$BL161</f>
        <v>0</v>
      </c>
      <c r="N151" s="326">
        <f>CB151*$BM161</f>
        <v>0</v>
      </c>
      <c r="O151" s="79">
        <f t="shared" si="459"/>
        <v>0</v>
      </c>
      <c r="P151" s="114"/>
      <c r="Q151" s="717"/>
      <c r="R151" s="214" t="s">
        <v>62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402">
        <v>0</v>
      </c>
      <c r="AB151" s="101">
        <v>0</v>
      </c>
      <c r="AC151" s="326">
        <f>CQ151*$BL161</f>
        <v>0</v>
      </c>
      <c r="AD151" s="326">
        <f>CR151*$BM161</f>
        <v>0</v>
      </c>
      <c r="AE151" s="79">
        <f t="shared" si="460"/>
        <v>0</v>
      </c>
      <c r="AF151" s="114"/>
      <c r="AG151" s="717"/>
      <c r="AH151" s="214" t="s">
        <v>62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402">
        <v>0</v>
      </c>
      <c r="AR151" s="101">
        <v>0</v>
      </c>
      <c r="AS151" s="326">
        <f>DG151*$BL161</f>
        <v>0</v>
      </c>
      <c r="AT151" s="326">
        <f>DH151*$BM161</f>
        <v>0</v>
      </c>
      <c r="AU151" s="79">
        <f t="shared" si="461"/>
        <v>0</v>
      </c>
      <c r="AV151" s="114"/>
      <c r="AW151" s="717"/>
      <c r="AX151" s="214" t="s">
        <v>62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402">
        <v>0</v>
      </c>
      <c r="BH151" s="101">
        <v>0</v>
      </c>
      <c r="BI151" s="326">
        <f>DW151*$BL161</f>
        <v>0</v>
      </c>
      <c r="BJ151" s="326">
        <f>DX151*$BM161</f>
        <v>0</v>
      </c>
      <c r="BK151" s="79">
        <f t="shared" si="462"/>
        <v>0</v>
      </c>
      <c r="BL151" s="520"/>
      <c r="CA151">
        <v>0</v>
      </c>
      <c r="CB151">
        <v>0</v>
      </c>
      <c r="CQ151">
        <v>0</v>
      </c>
      <c r="CR151">
        <v>0</v>
      </c>
      <c r="DG151">
        <v>0</v>
      </c>
      <c r="DH151">
        <v>0</v>
      </c>
      <c r="DW151">
        <v>0</v>
      </c>
      <c r="DX151">
        <v>0</v>
      </c>
    </row>
    <row r="152" spans="1:129" ht="15" customHeight="1" x14ac:dyDescent="0.35">
      <c r="A152" s="717"/>
      <c r="B152" s="214" t="s">
        <v>61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402">
        <v>0</v>
      </c>
      <c r="L152" s="101">
        <v>0</v>
      </c>
      <c r="M152" s="326">
        <f>CA152*$BL161</f>
        <v>0</v>
      </c>
      <c r="N152" s="326">
        <f>CB152*$BM161</f>
        <v>0</v>
      </c>
      <c r="O152" s="79">
        <f t="shared" si="459"/>
        <v>0</v>
      </c>
      <c r="P152" s="114"/>
      <c r="Q152" s="717"/>
      <c r="R152" s="214" t="s">
        <v>61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402">
        <v>0</v>
      </c>
      <c r="AB152" s="101">
        <v>0</v>
      </c>
      <c r="AC152" s="326">
        <f>CQ152*$BL161</f>
        <v>0</v>
      </c>
      <c r="AD152" s="326">
        <f>CR152*$BM161</f>
        <v>0</v>
      </c>
      <c r="AE152" s="79">
        <f t="shared" si="460"/>
        <v>0</v>
      </c>
      <c r="AF152" s="114"/>
      <c r="AG152" s="717"/>
      <c r="AH152" s="214" t="s">
        <v>61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402">
        <v>0</v>
      </c>
      <c r="AR152" s="101">
        <v>0</v>
      </c>
      <c r="AS152" s="326">
        <f>DG152*$BL161</f>
        <v>0</v>
      </c>
      <c r="AT152" s="326">
        <f>DH152*$BM161</f>
        <v>0</v>
      </c>
      <c r="AU152" s="79">
        <f t="shared" si="461"/>
        <v>0</v>
      </c>
      <c r="AV152" s="114"/>
      <c r="AW152" s="717"/>
      <c r="AX152" s="214" t="s">
        <v>61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402">
        <v>0</v>
      </c>
      <c r="BH152" s="101">
        <v>0</v>
      </c>
      <c r="BI152" s="326">
        <f>DW152*$BL161</f>
        <v>0</v>
      </c>
      <c r="BJ152" s="326">
        <f>DX152*$BM161</f>
        <v>0</v>
      </c>
      <c r="BK152" s="79">
        <f t="shared" si="462"/>
        <v>0</v>
      </c>
      <c r="BL152" s="520"/>
      <c r="CA152">
        <v>0</v>
      </c>
      <c r="CB152">
        <v>0</v>
      </c>
      <c r="CQ152">
        <v>0</v>
      </c>
      <c r="CR152">
        <v>0</v>
      </c>
      <c r="DG152">
        <v>0</v>
      </c>
      <c r="DH152">
        <v>0</v>
      </c>
      <c r="DW152">
        <v>0</v>
      </c>
      <c r="DX152">
        <v>0</v>
      </c>
    </row>
    <row r="153" spans="1:129" x14ac:dyDescent="0.35">
      <c r="A153" s="717"/>
      <c r="B153" s="214" t="s">
        <v>60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402">
        <v>0</v>
      </c>
      <c r="L153" s="101">
        <v>0</v>
      </c>
      <c r="M153" s="326">
        <f>CA153*$BL161</f>
        <v>0</v>
      </c>
      <c r="N153" s="326">
        <f>CB153*$BM161</f>
        <v>0</v>
      </c>
      <c r="O153" s="79">
        <f t="shared" si="459"/>
        <v>0</v>
      </c>
      <c r="P153" s="114"/>
      <c r="Q153" s="717"/>
      <c r="R153" s="214" t="s">
        <v>60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402">
        <v>0</v>
      </c>
      <c r="AB153" s="101">
        <v>0</v>
      </c>
      <c r="AC153" s="326">
        <f>CQ153*$BL161</f>
        <v>0</v>
      </c>
      <c r="AD153" s="326">
        <f>CR153*$BM161</f>
        <v>0</v>
      </c>
      <c r="AE153" s="79">
        <f t="shared" si="460"/>
        <v>0</v>
      </c>
      <c r="AF153" s="114"/>
      <c r="AG153" s="717"/>
      <c r="AH153" s="214" t="s">
        <v>60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402">
        <v>0</v>
      </c>
      <c r="AR153" s="101">
        <v>0</v>
      </c>
      <c r="AS153" s="326">
        <f>DG153*$BL161</f>
        <v>0</v>
      </c>
      <c r="AT153" s="326">
        <f>DH153*$BM161</f>
        <v>0</v>
      </c>
      <c r="AU153" s="79">
        <f t="shared" si="461"/>
        <v>0</v>
      </c>
      <c r="AV153" s="114"/>
      <c r="AW153" s="717"/>
      <c r="AX153" s="214" t="s">
        <v>60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402">
        <v>0</v>
      </c>
      <c r="BH153" s="101">
        <v>0</v>
      </c>
      <c r="BI153" s="326">
        <f>DW153*$BL161</f>
        <v>0</v>
      </c>
      <c r="BJ153" s="326">
        <f>DX153*$BM161</f>
        <v>0</v>
      </c>
      <c r="BK153" s="79">
        <f t="shared" si="462"/>
        <v>0</v>
      </c>
      <c r="BL153" s="520"/>
      <c r="CA153">
        <v>0</v>
      </c>
      <c r="CB153">
        <v>0</v>
      </c>
      <c r="CQ153">
        <v>0</v>
      </c>
      <c r="CR153">
        <v>0</v>
      </c>
      <c r="DG153">
        <v>0</v>
      </c>
      <c r="DH153">
        <v>0</v>
      </c>
      <c r="DW153">
        <v>0</v>
      </c>
      <c r="DX153">
        <v>0</v>
      </c>
    </row>
    <row r="154" spans="1:129" x14ac:dyDescent="0.35">
      <c r="A154" s="717"/>
      <c r="B154" s="214" t="s">
        <v>59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02">
        <v>0</v>
      </c>
      <c r="L154" s="101">
        <v>0</v>
      </c>
      <c r="M154" s="326">
        <f>CA154*$BL161</f>
        <v>0</v>
      </c>
      <c r="N154" s="326">
        <f>CB154*$BM161</f>
        <v>0</v>
      </c>
      <c r="O154" s="79">
        <f t="shared" si="459"/>
        <v>0</v>
      </c>
      <c r="P154" s="114"/>
      <c r="Q154" s="717"/>
      <c r="R154" s="214" t="s">
        <v>59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402">
        <v>0</v>
      </c>
      <c r="AB154" s="101">
        <v>0</v>
      </c>
      <c r="AC154" s="326">
        <f>CQ154*$BL161</f>
        <v>0</v>
      </c>
      <c r="AD154" s="326">
        <f>CR154*$BM161</f>
        <v>0</v>
      </c>
      <c r="AE154" s="79">
        <f t="shared" si="460"/>
        <v>0</v>
      </c>
      <c r="AF154" s="114"/>
      <c r="AG154" s="717"/>
      <c r="AH154" s="214" t="s">
        <v>59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402">
        <v>0</v>
      </c>
      <c r="AR154" s="101">
        <v>0</v>
      </c>
      <c r="AS154" s="326">
        <f>DG154*$BL161</f>
        <v>0</v>
      </c>
      <c r="AT154" s="326">
        <f>DH154*$BM161</f>
        <v>0</v>
      </c>
      <c r="AU154" s="79">
        <f t="shared" si="461"/>
        <v>0</v>
      </c>
      <c r="AV154" s="114"/>
      <c r="AW154" s="717"/>
      <c r="AX154" s="214" t="s">
        <v>59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402">
        <v>0</v>
      </c>
      <c r="BH154" s="101">
        <v>0</v>
      </c>
      <c r="BI154" s="326">
        <f>DW154*$BL161</f>
        <v>0</v>
      </c>
      <c r="BJ154" s="326">
        <f>DX154*$BM161</f>
        <v>0</v>
      </c>
      <c r="BK154" s="79">
        <f t="shared" si="462"/>
        <v>0</v>
      </c>
      <c r="BL154" s="520"/>
      <c r="CA154">
        <v>0</v>
      </c>
      <c r="CB154">
        <v>0</v>
      </c>
      <c r="CQ154">
        <v>0</v>
      </c>
      <c r="CR154">
        <v>0</v>
      </c>
      <c r="DG154">
        <v>0</v>
      </c>
      <c r="DH154">
        <v>0</v>
      </c>
      <c r="DW154">
        <v>0</v>
      </c>
      <c r="DX154">
        <v>0</v>
      </c>
    </row>
    <row r="155" spans="1:129" x14ac:dyDescent="0.35">
      <c r="A155" s="717"/>
      <c r="B155" s="214" t="s">
        <v>58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402">
        <v>0</v>
      </c>
      <c r="L155" s="101">
        <v>0</v>
      </c>
      <c r="M155" s="326">
        <f>CA155*$BL161</f>
        <v>0</v>
      </c>
      <c r="N155" s="326">
        <f>CB155*$BM161</f>
        <v>0</v>
      </c>
      <c r="O155" s="79">
        <f t="shared" si="459"/>
        <v>0</v>
      </c>
      <c r="P155" s="114"/>
      <c r="Q155" s="717"/>
      <c r="R155" s="214" t="s">
        <v>58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402">
        <v>0</v>
      </c>
      <c r="AB155" s="101">
        <v>0</v>
      </c>
      <c r="AC155" s="326">
        <f>CQ155*$BL161</f>
        <v>0</v>
      </c>
      <c r="AD155" s="326">
        <f>CR155*$BM161</f>
        <v>0</v>
      </c>
      <c r="AE155" s="79">
        <f t="shared" si="460"/>
        <v>0</v>
      </c>
      <c r="AF155" s="114"/>
      <c r="AG155" s="717"/>
      <c r="AH155" s="214" t="s">
        <v>58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402">
        <v>0</v>
      </c>
      <c r="AR155" s="101">
        <v>0</v>
      </c>
      <c r="AS155" s="326">
        <f>DG155*$BL161</f>
        <v>0</v>
      </c>
      <c r="AT155" s="326">
        <f>DH155*$BM161</f>
        <v>0</v>
      </c>
      <c r="AU155" s="79">
        <f t="shared" si="461"/>
        <v>0</v>
      </c>
      <c r="AV155" s="114"/>
      <c r="AW155" s="717"/>
      <c r="AX155" s="214" t="s">
        <v>58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402">
        <v>0</v>
      </c>
      <c r="BH155" s="101">
        <v>0</v>
      </c>
      <c r="BI155" s="326">
        <f>DW155*$BL161</f>
        <v>0</v>
      </c>
      <c r="BJ155" s="326">
        <f>DX155*$BM161</f>
        <v>0</v>
      </c>
      <c r="BK155" s="79">
        <f t="shared" si="462"/>
        <v>0</v>
      </c>
      <c r="BL155" s="520"/>
      <c r="CA155">
        <v>0</v>
      </c>
      <c r="CB155">
        <v>0</v>
      </c>
      <c r="CQ155">
        <v>0</v>
      </c>
      <c r="CR155">
        <v>0</v>
      </c>
      <c r="DG155">
        <v>0</v>
      </c>
      <c r="DH155">
        <v>0</v>
      </c>
      <c r="DW155">
        <v>0</v>
      </c>
      <c r="DX155">
        <v>0</v>
      </c>
    </row>
    <row r="156" spans="1:129" x14ac:dyDescent="0.35">
      <c r="A156" s="717"/>
      <c r="B156" s="214" t="s">
        <v>57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402">
        <v>0</v>
      </c>
      <c r="L156" s="101">
        <v>0</v>
      </c>
      <c r="M156" s="326">
        <f>CA156*$BL161</f>
        <v>0</v>
      </c>
      <c r="N156" s="326">
        <f>CB156*$BM161</f>
        <v>0</v>
      </c>
      <c r="O156" s="79">
        <f t="shared" si="459"/>
        <v>0</v>
      </c>
      <c r="P156" s="114"/>
      <c r="Q156" s="717"/>
      <c r="R156" s="214" t="s">
        <v>57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402">
        <v>0</v>
      </c>
      <c r="AB156" s="101">
        <v>0</v>
      </c>
      <c r="AC156" s="326">
        <f>CQ156*$BL161</f>
        <v>0</v>
      </c>
      <c r="AD156" s="326">
        <f>CR156*$BM161</f>
        <v>0</v>
      </c>
      <c r="AE156" s="79">
        <f t="shared" si="460"/>
        <v>0</v>
      </c>
      <c r="AF156" s="114"/>
      <c r="AG156" s="717"/>
      <c r="AH156" s="214" t="s">
        <v>57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402">
        <v>0</v>
      </c>
      <c r="AR156" s="101">
        <v>0</v>
      </c>
      <c r="AS156" s="326">
        <f>DG156*$BL161</f>
        <v>0</v>
      </c>
      <c r="AT156" s="326">
        <f>DH156*$BM161</f>
        <v>0</v>
      </c>
      <c r="AU156" s="79">
        <f t="shared" si="461"/>
        <v>0</v>
      </c>
      <c r="AV156" s="114"/>
      <c r="AW156" s="717"/>
      <c r="AX156" s="214" t="s">
        <v>57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402">
        <v>0</v>
      </c>
      <c r="BH156" s="101">
        <v>0</v>
      </c>
      <c r="BI156" s="326">
        <f>DW156*$BL161</f>
        <v>0</v>
      </c>
      <c r="BJ156" s="326">
        <f>DX156*$BM161</f>
        <v>0</v>
      </c>
      <c r="BK156" s="79">
        <f t="shared" si="462"/>
        <v>0</v>
      </c>
      <c r="BL156" s="520"/>
      <c r="CA156">
        <v>0</v>
      </c>
      <c r="CB156">
        <v>0</v>
      </c>
      <c r="CQ156">
        <v>0</v>
      </c>
      <c r="CR156">
        <v>0</v>
      </c>
      <c r="DG156">
        <v>0</v>
      </c>
      <c r="DH156">
        <v>0</v>
      </c>
      <c r="DW156">
        <v>0</v>
      </c>
      <c r="DX156">
        <v>0</v>
      </c>
    </row>
    <row r="157" spans="1:129" x14ac:dyDescent="0.35">
      <c r="A157" s="717"/>
      <c r="B157" s="214" t="s">
        <v>56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02">
        <v>0</v>
      </c>
      <c r="L157" s="101">
        <v>0</v>
      </c>
      <c r="M157" s="326">
        <f>CA157*$BL161</f>
        <v>0</v>
      </c>
      <c r="N157" s="326">
        <f>CB157*$BM161</f>
        <v>0</v>
      </c>
      <c r="O157" s="79">
        <f t="shared" si="459"/>
        <v>0</v>
      </c>
      <c r="P157" s="114"/>
      <c r="Q157" s="717"/>
      <c r="R157" s="214" t="s">
        <v>56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402">
        <v>0</v>
      </c>
      <c r="AB157" s="101">
        <v>0</v>
      </c>
      <c r="AC157" s="326">
        <f>CQ157*$BL161</f>
        <v>0</v>
      </c>
      <c r="AD157" s="326">
        <f>CR157*$BM161</f>
        <v>0</v>
      </c>
      <c r="AE157" s="79">
        <f t="shared" si="460"/>
        <v>0</v>
      </c>
      <c r="AF157" s="114"/>
      <c r="AG157" s="717"/>
      <c r="AH157" s="214" t="s">
        <v>56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402">
        <v>0</v>
      </c>
      <c r="AR157" s="101">
        <v>0</v>
      </c>
      <c r="AS157" s="326">
        <f>DG157*$BL161</f>
        <v>0</v>
      </c>
      <c r="AT157" s="326">
        <f>DH157*$BM161</f>
        <v>0</v>
      </c>
      <c r="AU157" s="79">
        <f t="shared" si="461"/>
        <v>0</v>
      </c>
      <c r="AV157" s="114"/>
      <c r="AW157" s="717"/>
      <c r="AX157" s="214" t="s">
        <v>56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402">
        <v>0</v>
      </c>
      <c r="BH157" s="101">
        <v>0</v>
      </c>
      <c r="BI157" s="326">
        <f>DW157*$BL161</f>
        <v>0</v>
      </c>
      <c r="BJ157" s="326">
        <f>DX157*$BM161</f>
        <v>0</v>
      </c>
      <c r="BK157" s="79">
        <f t="shared" si="462"/>
        <v>0</v>
      </c>
      <c r="BL157" s="520"/>
      <c r="CA157">
        <v>0</v>
      </c>
      <c r="CB157">
        <v>0</v>
      </c>
      <c r="CQ157">
        <v>0</v>
      </c>
      <c r="CR157">
        <v>0</v>
      </c>
      <c r="DG157">
        <v>0</v>
      </c>
      <c r="DH157">
        <v>0</v>
      </c>
      <c r="DW157">
        <v>0</v>
      </c>
      <c r="DX157">
        <v>0</v>
      </c>
    </row>
    <row r="158" spans="1:129" x14ac:dyDescent="0.35">
      <c r="A158" s="717"/>
      <c r="B158" s="214" t="s">
        <v>55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02">
        <v>0</v>
      </c>
      <c r="L158" s="101">
        <v>0</v>
      </c>
      <c r="M158" s="326">
        <f>CA158*$BL161</f>
        <v>0</v>
      </c>
      <c r="N158" s="326">
        <f>CB158*$BM161</f>
        <v>0</v>
      </c>
      <c r="O158" s="79">
        <f t="shared" si="459"/>
        <v>0</v>
      </c>
      <c r="P158" s="114"/>
      <c r="Q158" s="717"/>
      <c r="R158" s="214" t="s">
        <v>55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402">
        <v>0</v>
      </c>
      <c r="AB158" s="101">
        <v>0</v>
      </c>
      <c r="AC158" s="326">
        <f>CQ158*$BL161</f>
        <v>0</v>
      </c>
      <c r="AD158" s="326">
        <f>CR158*$BM161</f>
        <v>0</v>
      </c>
      <c r="AE158" s="79">
        <f t="shared" si="460"/>
        <v>0</v>
      </c>
      <c r="AF158" s="114"/>
      <c r="AG158" s="717"/>
      <c r="AH158" s="214" t="s">
        <v>55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402">
        <v>0</v>
      </c>
      <c r="AR158" s="101">
        <v>0</v>
      </c>
      <c r="AS158" s="326">
        <f>DG158*$BL161</f>
        <v>0</v>
      </c>
      <c r="AT158" s="326">
        <f>DH158*$BM161</f>
        <v>0</v>
      </c>
      <c r="AU158" s="79">
        <f t="shared" si="461"/>
        <v>0</v>
      </c>
      <c r="AV158" s="114"/>
      <c r="AW158" s="717"/>
      <c r="AX158" s="214" t="s">
        <v>55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402">
        <v>0</v>
      </c>
      <c r="BH158" s="101">
        <v>0</v>
      </c>
      <c r="BI158" s="326">
        <f>DW158*$BL161</f>
        <v>0</v>
      </c>
      <c r="BJ158" s="326">
        <f>DX158*$BM161</f>
        <v>0</v>
      </c>
      <c r="BK158" s="79">
        <f t="shared" si="462"/>
        <v>0</v>
      </c>
      <c r="BL158" s="520"/>
      <c r="CA158">
        <v>0</v>
      </c>
      <c r="CB158">
        <v>0</v>
      </c>
      <c r="CQ158">
        <v>0</v>
      </c>
      <c r="CR158">
        <v>0</v>
      </c>
      <c r="DG158">
        <v>0</v>
      </c>
      <c r="DH158">
        <v>0</v>
      </c>
      <c r="DW158">
        <v>0</v>
      </c>
      <c r="DX158">
        <v>0</v>
      </c>
    </row>
    <row r="159" spans="1:129" x14ac:dyDescent="0.35">
      <c r="A159" s="717"/>
      <c r="B159" s="214" t="s">
        <v>54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02">
        <v>0</v>
      </c>
      <c r="L159" s="101">
        <v>0</v>
      </c>
      <c r="M159" s="326">
        <f>CA159*$BL161</f>
        <v>0</v>
      </c>
      <c r="N159" s="326">
        <f>CB159*$BM161</f>
        <v>0</v>
      </c>
      <c r="O159" s="79">
        <f t="shared" si="459"/>
        <v>0</v>
      </c>
      <c r="P159" s="114"/>
      <c r="Q159" s="717"/>
      <c r="R159" s="214" t="s">
        <v>54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402">
        <v>0</v>
      </c>
      <c r="AB159" s="101">
        <v>0</v>
      </c>
      <c r="AC159" s="326">
        <f>CQ159*$BL161</f>
        <v>0</v>
      </c>
      <c r="AD159" s="326">
        <f>CR159*$BM161</f>
        <v>0</v>
      </c>
      <c r="AE159" s="79">
        <f t="shared" si="460"/>
        <v>0</v>
      </c>
      <c r="AF159" s="114"/>
      <c r="AG159" s="717"/>
      <c r="AH159" s="214" t="s">
        <v>54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402">
        <v>0</v>
      </c>
      <c r="AR159" s="101">
        <v>0</v>
      </c>
      <c r="AS159" s="326">
        <f>DG159*$BL161</f>
        <v>0</v>
      </c>
      <c r="AT159" s="326">
        <f>DH159*$BM161</f>
        <v>0</v>
      </c>
      <c r="AU159" s="79">
        <f t="shared" si="461"/>
        <v>0</v>
      </c>
      <c r="AV159" s="114"/>
      <c r="AW159" s="717"/>
      <c r="AX159" s="214" t="s">
        <v>54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402">
        <v>0</v>
      </c>
      <c r="BH159" s="101">
        <v>0</v>
      </c>
      <c r="BI159" s="326">
        <f>DW159*$BL161</f>
        <v>0</v>
      </c>
      <c r="BJ159" s="326">
        <f>DX159*$BM161</f>
        <v>0</v>
      </c>
      <c r="BK159" s="79">
        <f t="shared" si="462"/>
        <v>0</v>
      </c>
      <c r="BL159" s="520"/>
      <c r="CA159">
        <v>0</v>
      </c>
      <c r="CB159">
        <v>0</v>
      </c>
      <c r="CQ159">
        <v>0</v>
      </c>
      <c r="CR159">
        <v>0</v>
      </c>
      <c r="DG159">
        <v>0</v>
      </c>
      <c r="DH159">
        <v>0</v>
      </c>
      <c r="DW159">
        <v>0</v>
      </c>
      <c r="DX159">
        <v>0</v>
      </c>
    </row>
    <row r="160" spans="1:129" ht="15" thickBot="1" x14ac:dyDescent="0.4">
      <c r="A160" s="718"/>
      <c r="B160" s="214" t="s">
        <v>53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02">
        <v>0</v>
      </c>
      <c r="L160" s="101">
        <v>0</v>
      </c>
      <c r="M160" s="326">
        <f>CA160*$BL161</f>
        <v>0</v>
      </c>
      <c r="N160" s="326">
        <f>CB160*$BM161</f>
        <v>0</v>
      </c>
      <c r="O160" s="79">
        <f t="shared" si="459"/>
        <v>0</v>
      </c>
      <c r="P160" s="114"/>
      <c r="Q160" s="718"/>
      <c r="R160" s="214" t="s">
        <v>53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402">
        <v>0</v>
      </c>
      <c r="AB160" s="101">
        <v>0</v>
      </c>
      <c r="AC160" s="326">
        <f>CQ160*$BL161</f>
        <v>0</v>
      </c>
      <c r="AD160" s="326">
        <f>CR160*$BM161</f>
        <v>0</v>
      </c>
      <c r="AE160" s="79">
        <f t="shared" si="460"/>
        <v>0</v>
      </c>
      <c r="AF160" s="114"/>
      <c r="AG160" s="718"/>
      <c r="AH160" s="214" t="s">
        <v>53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402">
        <v>0</v>
      </c>
      <c r="AR160" s="101">
        <v>0</v>
      </c>
      <c r="AS160" s="326">
        <f>DG160*$BL161</f>
        <v>0</v>
      </c>
      <c r="AT160" s="326">
        <f>DH160*$BM161</f>
        <v>0</v>
      </c>
      <c r="AU160" s="79">
        <f t="shared" si="461"/>
        <v>0</v>
      </c>
      <c r="AV160" s="114"/>
      <c r="AW160" s="718"/>
      <c r="AX160" s="214" t="s">
        <v>53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402">
        <v>0</v>
      </c>
      <c r="BH160" s="101">
        <v>0</v>
      </c>
      <c r="BI160" s="326">
        <f>DW160*$BL161</f>
        <v>0</v>
      </c>
      <c r="BJ160" s="326">
        <f>DX160*$BM161</f>
        <v>0</v>
      </c>
      <c r="BK160" s="79">
        <f t="shared" si="462"/>
        <v>0</v>
      </c>
      <c r="BL160" s="520"/>
      <c r="CA160">
        <v>0</v>
      </c>
      <c r="CB160">
        <v>0</v>
      </c>
      <c r="CQ160">
        <v>0</v>
      </c>
      <c r="CR160">
        <v>0</v>
      </c>
      <c r="DG160">
        <v>0</v>
      </c>
      <c r="DH160">
        <v>0</v>
      </c>
      <c r="DW160">
        <v>0</v>
      </c>
      <c r="DX160">
        <v>0</v>
      </c>
    </row>
    <row r="161" spans="1:128" ht="15" thickBot="1" x14ac:dyDescent="0.4">
      <c r="B161" s="215" t="s">
        <v>43</v>
      </c>
      <c r="C161" s="207">
        <f>SUM(C148:C160)</f>
        <v>0</v>
      </c>
      <c r="D161" s="207">
        <f t="shared" ref="D161" si="463">SUM(D148:D160)</f>
        <v>0</v>
      </c>
      <c r="E161" s="207">
        <f t="shared" ref="E161" si="464">SUM(E148:E160)</f>
        <v>0</v>
      </c>
      <c r="F161" s="207">
        <f t="shared" ref="F161" si="465">SUM(F148:F160)</f>
        <v>0</v>
      </c>
      <c r="G161" s="207">
        <f t="shared" ref="G161" si="466">SUM(G148:G160)</f>
        <v>0</v>
      </c>
      <c r="H161" s="207">
        <f t="shared" ref="H161" si="467">SUM(H148:H160)</f>
        <v>0</v>
      </c>
      <c r="I161" s="207">
        <f t="shared" ref="I161" si="468">SUM(I148:I160)</f>
        <v>0</v>
      </c>
      <c r="J161" s="207">
        <f t="shared" ref="J161" si="469">SUM(J148:J160)</f>
        <v>0</v>
      </c>
      <c r="K161" s="403">
        <f t="shared" ref="K161" si="470">SUM(K148:K160)</f>
        <v>0</v>
      </c>
      <c r="L161" s="542">
        <f t="shared" ref="L161" si="471">SUM(L148:L160)</f>
        <v>0</v>
      </c>
      <c r="M161" s="417">
        <f t="shared" ref="M161" si="472">SUM(M148:M160)</f>
        <v>0</v>
      </c>
      <c r="N161" s="417">
        <f t="shared" ref="N161" si="473">SUM(N148:N160)</f>
        <v>0</v>
      </c>
      <c r="O161" s="82">
        <f t="shared" si="459"/>
        <v>0</v>
      </c>
      <c r="P161" s="114"/>
      <c r="Q161" s="83"/>
      <c r="R161" s="215" t="s">
        <v>43</v>
      </c>
      <c r="S161" s="207">
        <f>SUM(S148:S160)</f>
        <v>0</v>
      </c>
      <c r="T161" s="207">
        <f t="shared" ref="T161" si="474">SUM(T148:T160)</f>
        <v>0</v>
      </c>
      <c r="U161" s="207">
        <f t="shared" ref="U161" si="475">SUM(U148:U160)</f>
        <v>0</v>
      </c>
      <c r="V161" s="207">
        <f t="shared" ref="V161" si="476">SUM(V148:V160)</f>
        <v>0</v>
      </c>
      <c r="W161" s="207">
        <f t="shared" ref="W161" si="477">SUM(W148:W160)</f>
        <v>0</v>
      </c>
      <c r="X161" s="207">
        <f t="shared" ref="X161" si="478">SUM(X148:X160)</f>
        <v>0</v>
      </c>
      <c r="Y161" s="207">
        <f t="shared" ref="Y161" si="479">SUM(Y148:Y160)</f>
        <v>0</v>
      </c>
      <c r="Z161" s="207">
        <f t="shared" ref="Z161" si="480">SUM(Z148:Z160)</f>
        <v>0</v>
      </c>
      <c r="AA161" s="403">
        <f t="shared" ref="AA161" si="481">SUM(AA148:AA160)</f>
        <v>0</v>
      </c>
      <c r="AB161" s="542">
        <f t="shared" ref="AB161" si="482">SUM(AB148:AB160)</f>
        <v>0</v>
      </c>
      <c r="AC161" s="417">
        <f t="shared" ref="AC161" si="483">SUM(AC148:AC160)</f>
        <v>0</v>
      </c>
      <c r="AD161" s="417">
        <f t="shared" ref="AD161" si="484">SUM(AD148:AD160)</f>
        <v>0</v>
      </c>
      <c r="AE161" s="82">
        <f t="shared" si="460"/>
        <v>0</v>
      </c>
      <c r="AF161" s="114"/>
      <c r="AG161" s="83"/>
      <c r="AH161" s="215" t="s">
        <v>43</v>
      </c>
      <c r="AI161" s="207">
        <f>SUM(AI148:AI160)</f>
        <v>0</v>
      </c>
      <c r="AJ161" s="207">
        <f t="shared" ref="AJ161" si="485">SUM(AJ148:AJ160)</f>
        <v>0</v>
      </c>
      <c r="AK161" s="207">
        <f t="shared" ref="AK161" si="486">SUM(AK148:AK160)</f>
        <v>0</v>
      </c>
      <c r="AL161" s="207">
        <f t="shared" ref="AL161" si="487">SUM(AL148:AL160)</f>
        <v>0</v>
      </c>
      <c r="AM161" s="207">
        <f t="shared" ref="AM161" si="488">SUM(AM148:AM160)</f>
        <v>0</v>
      </c>
      <c r="AN161" s="207">
        <f t="shared" ref="AN161" si="489">SUM(AN148:AN160)</f>
        <v>0</v>
      </c>
      <c r="AO161" s="207">
        <f t="shared" ref="AO161" si="490">SUM(AO148:AO160)</f>
        <v>0</v>
      </c>
      <c r="AP161" s="207">
        <f t="shared" ref="AP161" si="491">SUM(AP148:AP160)</f>
        <v>0</v>
      </c>
      <c r="AQ161" s="403">
        <f t="shared" ref="AQ161" si="492">SUM(AQ148:AQ160)</f>
        <v>0</v>
      </c>
      <c r="AR161" s="542">
        <f t="shared" ref="AR161" si="493">SUM(AR148:AR160)</f>
        <v>0</v>
      </c>
      <c r="AS161" s="417">
        <f t="shared" ref="AS161" si="494">SUM(AS148:AS160)</f>
        <v>0</v>
      </c>
      <c r="AT161" s="417">
        <f t="shared" ref="AT161" si="495">SUM(AT148:AT160)</f>
        <v>0</v>
      </c>
      <c r="AU161" s="82">
        <f t="shared" si="461"/>
        <v>0</v>
      </c>
      <c r="AV161" s="114"/>
      <c r="AW161" s="83"/>
      <c r="AX161" s="215" t="s">
        <v>43</v>
      </c>
      <c r="AY161" s="207">
        <f>SUM(AY148:AY160)</f>
        <v>0</v>
      </c>
      <c r="AZ161" s="207">
        <f t="shared" ref="AZ161" si="496">SUM(AZ148:AZ160)</f>
        <v>0</v>
      </c>
      <c r="BA161" s="207">
        <f t="shared" ref="BA161" si="497">SUM(BA148:BA160)</f>
        <v>0</v>
      </c>
      <c r="BB161" s="207">
        <f t="shared" ref="BB161" si="498">SUM(BB148:BB160)</f>
        <v>0</v>
      </c>
      <c r="BC161" s="207">
        <f t="shared" ref="BC161" si="499">SUM(BC148:BC160)</f>
        <v>0</v>
      </c>
      <c r="BD161" s="207">
        <f t="shared" ref="BD161" si="500">SUM(BD148:BD160)</f>
        <v>0</v>
      </c>
      <c r="BE161" s="207">
        <f t="shared" ref="BE161" si="501">SUM(BE148:BE160)</f>
        <v>0</v>
      </c>
      <c r="BF161" s="207">
        <f t="shared" ref="BF161" si="502">SUM(BF148:BF160)</f>
        <v>0</v>
      </c>
      <c r="BG161" s="403">
        <f t="shared" ref="BG161" si="503">SUM(BG148:BG160)</f>
        <v>0</v>
      </c>
      <c r="BH161" s="542">
        <f t="shared" ref="BH161" si="504">SUM(BH148:BH160)</f>
        <v>0</v>
      </c>
      <c r="BI161" s="417">
        <f t="shared" ref="BI161" si="505">SUM(BI148:BI160)</f>
        <v>0</v>
      </c>
      <c r="BJ161" s="417">
        <f t="shared" ref="BJ161" si="506">SUM(BJ148:BJ160)</f>
        <v>0</v>
      </c>
      <c r="BK161" s="82">
        <f t="shared" si="462"/>
        <v>0</v>
      </c>
      <c r="BL161" s="520"/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</row>
    <row r="162" spans="1:128" ht="15" thickBot="1" x14ac:dyDescent="0.4">
      <c r="A162"/>
      <c r="P162" s="114"/>
      <c r="AF162" s="114"/>
      <c r="AV162" s="114"/>
      <c r="BL162" s="520"/>
    </row>
    <row r="163" spans="1:128" ht="15" thickBot="1" x14ac:dyDescent="0.4">
      <c r="B163" s="202" t="s">
        <v>36</v>
      </c>
      <c r="C163" s="203">
        <f t="shared" ref="C163:N163" si="507">C$3</f>
        <v>44562</v>
      </c>
      <c r="D163" s="203">
        <f t="shared" si="507"/>
        <v>44593</v>
      </c>
      <c r="E163" s="203">
        <f t="shared" si="507"/>
        <v>44621</v>
      </c>
      <c r="F163" s="203">
        <f t="shared" si="507"/>
        <v>44652</v>
      </c>
      <c r="G163" s="203">
        <f t="shared" si="507"/>
        <v>44682</v>
      </c>
      <c r="H163" s="203">
        <f t="shared" si="507"/>
        <v>44713</v>
      </c>
      <c r="I163" s="203">
        <f t="shared" si="507"/>
        <v>44743</v>
      </c>
      <c r="J163" s="203">
        <f t="shared" si="507"/>
        <v>44774</v>
      </c>
      <c r="K163" s="401">
        <f t="shared" si="507"/>
        <v>44805</v>
      </c>
      <c r="L163" s="536">
        <f t="shared" si="507"/>
        <v>44835</v>
      </c>
      <c r="M163" s="413">
        <f t="shared" si="507"/>
        <v>44866</v>
      </c>
      <c r="N163" s="413">
        <f t="shared" si="507"/>
        <v>44896</v>
      </c>
      <c r="O163" s="204" t="s">
        <v>34</v>
      </c>
      <c r="P163" s="114"/>
      <c r="Q163" s="83"/>
      <c r="R163" s="202" t="s">
        <v>36</v>
      </c>
      <c r="S163" s="203">
        <f t="shared" ref="S163:AD163" si="508">S$3</f>
        <v>44562</v>
      </c>
      <c r="T163" s="203">
        <f t="shared" si="508"/>
        <v>44593</v>
      </c>
      <c r="U163" s="203">
        <f t="shared" si="508"/>
        <v>44621</v>
      </c>
      <c r="V163" s="203">
        <f t="shared" si="508"/>
        <v>44652</v>
      </c>
      <c r="W163" s="203">
        <f t="shared" si="508"/>
        <v>44682</v>
      </c>
      <c r="X163" s="203">
        <f t="shared" si="508"/>
        <v>44713</v>
      </c>
      <c r="Y163" s="203">
        <f t="shared" si="508"/>
        <v>44743</v>
      </c>
      <c r="Z163" s="203">
        <f t="shared" si="508"/>
        <v>44774</v>
      </c>
      <c r="AA163" s="401">
        <f t="shared" si="508"/>
        <v>44805</v>
      </c>
      <c r="AB163" s="536">
        <f t="shared" si="508"/>
        <v>44835</v>
      </c>
      <c r="AC163" s="413">
        <f t="shared" si="508"/>
        <v>44866</v>
      </c>
      <c r="AD163" s="413">
        <f t="shared" si="508"/>
        <v>44896</v>
      </c>
      <c r="AE163" s="204" t="s">
        <v>34</v>
      </c>
      <c r="AF163" s="114"/>
      <c r="AG163" s="83"/>
      <c r="AH163" s="202" t="s">
        <v>36</v>
      </c>
      <c r="AI163" s="203">
        <f t="shared" ref="AI163:AT163" si="509">AI$3</f>
        <v>44562</v>
      </c>
      <c r="AJ163" s="203">
        <f t="shared" si="509"/>
        <v>44593</v>
      </c>
      <c r="AK163" s="203">
        <f t="shared" si="509"/>
        <v>44621</v>
      </c>
      <c r="AL163" s="203">
        <f t="shared" si="509"/>
        <v>44652</v>
      </c>
      <c r="AM163" s="203">
        <f t="shared" si="509"/>
        <v>44682</v>
      </c>
      <c r="AN163" s="203">
        <f t="shared" si="509"/>
        <v>44713</v>
      </c>
      <c r="AO163" s="203">
        <f t="shared" si="509"/>
        <v>44743</v>
      </c>
      <c r="AP163" s="203">
        <f t="shared" si="509"/>
        <v>44774</v>
      </c>
      <c r="AQ163" s="401">
        <f t="shared" si="509"/>
        <v>44805</v>
      </c>
      <c r="AR163" s="536">
        <f t="shared" si="509"/>
        <v>44835</v>
      </c>
      <c r="AS163" s="203">
        <f t="shared" si="509"/>
        <v>44866</v>
      </c>
      <c r="AT163" s="210">
        <f t="shared" si="509"/>
        <v>44896</v>
      </c>
      <c r="AU163" s="204" t="s">
        <v>34</v>
      </c>
      <c r="AV163" s="114"/>
      <c r="AW163" s="83"/>
      <c r="AX163" s="202" t="s">
        <v>36</v>
      </c>
      <c r="AY163" s="203">
        <f t="shared" ref="AY163:BJ163" si="510">AY$3</f>
        <v>44562</v>
      </c>
      <c r="AZ163" s="203">
        <f t="shared" si="510"/>
        <v>44593</v>
      </c>
      <c r="BA163" s="203">
        <f t="shared" si="510"/>
        <v>44621</v>
      </c>
      <c r="BB163" s="203">
        <f t="shared" si="510"/>
        <v>44652</v>
      </c>
      <c r="BC163" s="203">
        <f t="shared" si="510"/>
        <v>44682</v>
      </c>
      <c r="BD163" s="203">
        <f t="shared" si="510"/>
        <v>44713</v>
      </c>
      <c r="BE163" s="203">
        <f t="shared" si="510"/>
        <v>44743</v>
      </c>
      <c r="BF163" s="203">
        <f t="shared" si="510"/>
        <v>44774</v>
      </c>
      <c r="BG163" s="401">
        <f t="shared" si="510"/>
        <v>44805</v>
      </c>
      <c r="BH163" s="536">
        <f t="shared" si="510"/>
        <v>44835</v>
      </c>
      <c r="BI163" s="203">
        <f t="shared" si="510"/>
        <v>44866</v>
      </c>
      <c r="BJ163" s="210">
        <f t="shared" si="510"/>
        <v>44896</v>
      </c>
      <c r="BK163" s="204" t="s">
        <v>34</v>
      </c>
      <c r="BL163" s="520"/>
    </row>
    <row r="164" spans="1:128" ht="15" customHeight="1" x14ac:dyDescent="0.35">
      <c r="A164" s="722" t="s">
        <v>180</v>
      </c>
      <c r="B164" s="214" t="s">
        <v>65</v>
      </c>
      <c r="C164" s="3">
        <f t="shared" ref="C164" si="511">C20+C36+C52+C68+C84+C132+C148</f>
        <v>0</v>
      </c>
      <c r="D164" s="3">
        <f t="shared" ref="D164:N164" si="512">D20+D36+D52+D68+D84+D132+D148</f>
        <v>0</v>
      </c>
      <c r="E164" s="3">
        <f t="shared" si="512"/>
        <v>0</v>
      </c>
      <c r="F164" s="3">
        <f t="shared" si="512"/>
        <v>0</v>
      </c>
      <c r="G164" s="3">
        <f t="shared" si="512"/>
        <v>0</v>
      </c>
      <c r="H164" s="3">
        <f t="shared" si="512"/>
        <v>90140</v>
      </c>
      <c r="I164" s="3">
        <f t="shared" si="512"/>
        <v>0</v>
      </c>
      <c r="J164" s="3">
        <f t="shared" si="512"/>
        <v>-90140</v>
      </c>
      <c r="K164" s="402">
        <f t="shared" si="512"/>
        <v>0</v>
      </c>
      <c r="L164" s="101">
        <f t="shared" si="512"/>
        <v>0</v>
      </c>
      <c r="M164" s="3">
        <f t="shared" si="512"/>
        <v>52353.147769965668</v>
      </c>
      <c r="N164" s="167">
        <f t="shared" si="512"/>
        <v>105139.74624697377</v>
      </c>
      <c r="O164" s="79">
        <f t="shared" ref="O164:O177" si="513">SUM(C164:N164)</f>
        <v>157492.89401693945</v>
      </c>
      <c r="P164" s="114"/>
      <c r="Q164" s="722" t="s">
        <v>180</v>
      </c>
      <c r="R164" s="214" t="s">
        <v>65</v>
      </c>
      <c r="S164" s="3">
        <f t="shared" ref="S164:AD164" si="514">S20+S36+S52+S68+S84+S132+S148</f>
        <v>0</v>
      </c>
      <c r="T164" s="3">
        <f t="shared" si="514"/>
        <v>418349</v>
      </c>
      <c r="U164" s="3">
        <f t="shared" si="514"/>
        <v>26640</v>
      </c>
      <c r="V164" s="3">
        <f t="shared" si="514"/>
        <v>123211</v>
      </c>
      <c r="W164" s="3">
        <f t="shared" si="514"/>
        <v>602350</v>
      </c>
      <c r="X164" s="3">
        <f t="shared" si="514"/>
        <v>41972</v>
      </c>
      <c r="Y164" s="3">
        <f t="shared" si="514"/>
        <v>194401</v>
      </c>
      <c r="Z164" s="3">
        <f t="shared" si="514"/>
        <v>0</v>
      </c>
      <c r="AA164" s="402">
        <f t="shared" si="514"/>
        <v>0</v>
      </c>
      <c r="AB164" s="101">
        <f t="shared" si="514"/>
        <v>150572</v>
      </c>
      <c r="AC164" s="3">
        <f t="shared" si="514"/>
        <v>610319.00417790795</v>
      </c>
      <c r="AD164" s="167">
        <f t="shared" si="514"/>
        <v>2769310.3028345332</v>
      </c>
      <c r="AE164" s="79">
        <f t="shared" ref="AE164:AE177" si="515">SUM(S164:AD164)</f>
        <v>4937124.3070124406</v>
      </c>
      <c r="AF164" s="114"/>
      <c r="AG164" s="722" t="s">
        <v>180</v>
      </c>
      <c r="AH164" s="214" t="s">
        <v>65</v>
      </c>
      <c r="AI164" s="3">
        <f t="shared" ref="AI164:AT164" si="516">AI20+AI36+AI52+AI68+AI84+AI132+AI148</f>
        <v>0</v>
      </c>
      <c r="AJ164" s="3">
        <f t="shared" si="516"/>
        <v>0</v>
      </c>
      <c r="AK164" s="3">
        <f t="shared" si="516"/>
        <v>0</v>
      </c>
      <c r="AL164" s="3">
        <f t="shared" si="516"/>
        <v>21768</v>
      </c>
      <c r="AM164" s="3">
        <f t="shared" si="516"/>
        <v>0</v>
      </c>
      <c r="AN164" s="3">
        <f t="shared" si="516"/>
        <v>0</v>
      </c>
      <c r="AO164" s="3">
        <f t="shared" si="516"/>
        <v>223562</v>
      </c>
      <c r="AP164" s="3">
        <f t="shared" si="516"/>
        <v>90140</v>
      </c>
      <c r="AQ164" s="402">
        <f t="shared" si="516"/>
        <v>0</v>
      </c>
      <c r="AR164" s="101">
        <f t="shared" si="516"/>
        <v>443865</v>
      </c>
      <c r="AS164" s="3">
        <f t="shared" si="516"/>
        <v>432897.95687798288</v>
      </c>
      <c r="AT164" s="167">
        <f t="shared" si="516"/>
        <v>1721020.5911558592</v>
      </c>
      <c r="AU164" s="79">
        <f t="shared" ref="AU164:AU177" si="517">SUM(AI164:AT164)</f>
        <v>2933253.5480338419</v>
      </c>
      <c r="AV164" s="114"/>
      <c r="AW164" s="722" t="s">
        <v>180</v>
      </c>
      <c r="AX164" s="214" t="s">
        <v>65</v>
      </c>
      <c r="AY164" s="3">
        <f t="shared" ref="AY164:BJ164" si="518">AY20+AY36+AY52+AY68+AY84+AY132+AY148</f>
        <v>0</v>
      </c>
      <c r="AZ164" s="3">
        <f t="shared" si="518"/>
        <v>0</v>
      </c>
      <c r="BA164" s="3">
        <f t="shared" si="518"/>
        <v>446768</v>
      </c>
      <c r="BB164" s="3">
        <f t="shared" si="518"/>
        <v>0</v>
      </c>
      <c r="BC164" s="3">
        <f t="shared" si="518"/>
        <v>0</v>
      </c>
      <c r="BD164" s="3">
        <f t="shared" si="518"/>
        <v>0</v>
      </c>
      <c r="BE164" s="3">
        <f t="shared" si="518"/>
        <v>0</v>
      </c>
      <c r="BF164" s="3">
        <f t="shared" si="518"/>
        <v>0</v>
      </c>
      <c r="BG164" s="402">
        <f t="shared" si="518"/>
        <v>0</v>
      </c>
      <c r="BH164" s="101">
        <f t="shared" si="518"/>
        <v>0</v>
      </c>
      <c r="BI164" s="3">
        <f t="shared" si="518"/>
        <v>181489.22443465216</v>
      </c>
      <c r="BJ164" s="167">
        <f t="shared" si="518"/>
        <v>730927.33574109862</v>
      </c>
      <c r="BK164" s="79">
        <f t="shared" ref="BK164:BK177" si="519">SUM(AY164:BJ164)</f>
        <v>1359184.5601757509</v>
      </c>
      <c r="BL164" s="520"/>
    </row>
    <row r="165" spans="1:128" x14ac:dyDescent="0.35">
      <c r="A165" s="723"/>
      <c r="B165" s="214" t="s">
        <v>64</v>
      </c>
      <c r="C165" s="3">
        <f t="shared" ref="C165:N165" si="520">C21+C37+C53+C69+C85+C133+C149</f>
        <v>0</v>
      </c>
      <c r="D165" s="3">
        <f t="shared" si="520"/>
        <v>0</v>
      </c>
      <c r="E165" s="3">
        <f t="shared" si="520"/>
        <v>0</v>
      </c>
      <c r="F165" s="3">
        <f t="shared" si="520"/>
        <v>0</v>
      </c>
      <c r="G165" s="3">
        <f t="shared" si="520"/>
        <v>0</v>
      </c>
      <c r="H165" s="3">
        <f t="shared" si="520"/>
        <v>0</v>
      </c>
      <c r="I165" s="3">
        <f t="shared" si="520"/>
        <v>0</v>
      </c>
      <c r="J165" s="3">
        <f t="shared" si="520"/>
        <v>0</v>
      </c>
      <c r="K165" s="402">
        <f t="shared" si="520"/>
        <v>0</v>
      </c>
      <c r="L165" s="101">
        <f t="shared" si="520"/>
        <v>0</v>
      </c>
      <c r="M165" s="3">
        <f t="shared" si="520"/>
        <v>415.86580653259563</v>
      </c>
      <c r="N165" s="167">
        <f t="shared" si="520"/>
        <v>1698.0608483068204</v>
      </c>
      <c r="O165" s="79">
        <f t="shared" si="513"/>
        <v>2113.9266548394162</v>
      </c>
      <c r="P165" s="114"/>
      <c r="Q165" s="723"/>
      <c r="R165" s="214" t="s">
        <v>64</v>
      </c>
      <c r="S165" s="3">
        <f t="shared" ref="S165:AD165" si="521">S21+S37+S53+S69+S85+S133+S149</f>
        <v>0</v>
      </c>
      <c r="T165" s="3">
        <f t="shared" si="521"/>
        <v>0</v>
      </c>
      <c r="U165" s="3">
        <f t="shared" si="521"/>
        <v>0</v>
      </c>
      <c r="V165" s="3">
        <f t="shared" si="521"/>
        <v>0</v>
      </c>
      <c r="W165" s="3">
        <f t="shared" si="521"/>
        <v>0</v>
      </c>
      <c r="X165" s="3">
        <f t="shared" si="521"/>
        <v>0</v>
      </c>
      <c r="Y165" s="3">
        <f t="shared" si="521"/>
        <v>0</v>
      </c>
      <c r="Z165" s="3">
        <f t="shared" si="521"/>
        <v>0</v>
      </c>
      <c r="AA165" s="402">
        <f t="shared" si="521"/>
        <v>0</v>
      </c>
      <c r="AB165" s="101">
        <f t="shared" si="521"/>
        <v>0</v>
      </c>
      <c r="AC165" s="3">
        <f t="shared" si="521"/>
        <v>28805.839586957565</v>
      </c>
      <c r="AD165" s="167">
        <f t="shared" si="521"/>
        <v>117619.83706488131</v>
      </c>
      <c r="AE165" s="79">
        <f t="shared" si="515"/>
        <v>146425.67665183888</v>
      </c>
      <c r="AF165" s="114"/>
      <c r="AG165" s="723"/>
      <c r="AH165" s="214" t="s">
        <v>64</v>
      </c>
      <c r="AI165" s="3">
        <f t="shared" ref="AI165:AT165" si="522">AI21+AI37+AI53+AI69+AI85+AI133+AI149</f>
        <v>0</v>
      </c>
      <c r="AJ165" s="3">
        <f t="shared" si="522"/>
        <v>0</v>
      </c>
      <c r="AK165" s="3">
        <f t="shared" si="522"/>
        <v>0</v>
      </c>
      <c r="AL165" s="3">
        <f t="shared" si="522"/>
        <v>0</v>
      </c>
      <c r="AM165" s="3">
        <f t="shared" si="522"/>
        <v>0</v>
      </c>
      <c r="AN165" s="3">
        <f t="shared" si="522"/>
        <v>0</v>
      </c>
      <c r="AO165" s="3">
        <f t="shared" si="522"/>
        <v>0</v>
      </c>
      <c r="AP165" s="3">
        <f t="shared" si="522"/>
        <v>0</v>
      </c>
      <c r="AQ165" s="402">
        <f t="shared" si="522"/>
        <v>0</v>
      </c>
      <c r="AR165" s="101">
        <f t="shared" si="522"/>
        <v>0</v>
      </c>
      <c r="AS165" s="3">
        <f t="shared" si="522"/>
        <v>1823.2308806174815</v>
      </c>
      <c r="AT165" s="167">
        <f t="shared" si="522"/>
        <v>7444.6057530287717</v>
      </c>
      <c r="AU165" s="79">
        <f t="shared" si="517"/>
        <v>9267.8366336462532</v>
      </c>
      <c r="AV165" s="114"/>
      <c r="AW165" s="723"/>
      <c r="AX165" s="214" t="s">
        <v>64</v>
      </c>
      <c r="AY165" s="3">
        <f t="shared" ref="AY165:BJ165" si="523">AY21+AY37+AY53+AY69+AY85+AY133+AY149</f>
        <v>0</v>
      </c>
      <c r="AZ165" s="3">
        <f t="shared" si="523"/>
        <v>0</v>
      </c>
      <c r="BA165" s="3">
        <f t="shared" si="523"/>
        <v>0</v>
      </c>
      <c r="BB165" s="3">
        <f t="shared" si="523"/>
        <v>0</v>
      </c>
      <c r="BC165" s="3">
        <f t="shared" si="523"/>
        <v>0</v>
      </c>
      <c r="BD165" s="3">
        <f t="shared" si="523"/>
        <v>0</v>
      </c>
      <c r="BE165" s="3">
        <f t="shared" si="523"/>
        <v>0</v>
      </c>
      <c r="BF165" s="3">
        <f t="shared" si="523"/>
        <v>0</v>
      </c>
      <c r="BG165" s="402">
        <f t="shared" si="523"/>
        <v>0</v>
      </c>
      <c r="BH165" s="101">
        <f t="shared" si="523"/>
        <v>0</v>
      </c>
      <c r="BI165" s="3">
        <f t="shared" si="523"/>
        <v>0</v>
      </c>
      <c r="BJ165" s="167">
        <f t="shared" si="523"/>
        <v>0</v>
      </c>
      <c r="BK165" s="79">
        <f t="shared" si="519"/>
        <v>0</v>
      </c>
      <c r="BL165" s="520"/>
    </row>
    <row r="166" spans="1:128" x14ac:dyDescent="0.35">
      <c r="A166" s="723"/>
      <c r="B166" s="214" t="s">
        <v>63</v>
      </c>
      <c r="C166" s="3">
        <f t="shared" ref="C166:N166" si="524">C22+C38+C54+C70+C86+C134+C150</f>
        <v>0</v>
      </c>
      <c r="D166" s="3">
        <f t="shared" si="524"/>
        <v>0</v>
      </c>
      <c r="E166" s="3">
        <f t="shared" si="524"/>
        <v>0</v>
      </c>
      <c r="F166" s="3">
        <f t="shared" si="524"/>
        <v>0</v>
      </c>
      <c r="G166" s="3">
        <f t="shared" si="524"/>
        <v>0</v>
      </c>
      <c r="H166" s="3">
        <f t="shared" si="524"/>
        <v>0</v>
      </c>
      <c r="I166" s="3">
        <f t="shared" si="524"/>
        <v>0</v>
      </c>
      <c r="J166" s="3">
        <f t="shared" si="524"/>
        <v>0</v>
      </c>
      <c r="K166" s="402">
        <f t="shared" si="524"/>
        <v>0</v>
      </c>
      <c r="L166" s="101">
        <f t="shared" si="524"/>
        <v>0</v>
      </c>
      <c r="M166" s="3">
        <f t="shared" si="524"/>
        <v>2454.759831956369</v>
      </c>
      <c r="N166" s="167">
        <f t="shared" si="524"/>
        <v>4591.8449546372212</v>
      </c>
      <c r="O166" s="79">
        <f t="shared" si="513"/>
        <v>7046.6047865935907</v>
      </c>
      <c r="P166" s="114"/>
      <c r="Q166" s="723"/>
      <c r="R166" s="214" t="s">
        <v>63</v>
      </c>
      <c r="S166" s="3">
        <f t="shared" ref="S166:AD166" si="525">S22+S38+S54+S70+S86+S134+S150</f>
        <v>0</v>
      </c>
      <c r="T166" s="3">
        <f t="shared" si="525"/>
        <v>0</v>
      </c>
      <c r="U166" s="3">
        <f t="shared" si="525"/>
        <v>0</v>
      </c>
      <c r="V166" s="3">
        <f t="shared" si="525"/>
        <v>4438</v>
      </c>
      <c r="W166" s="3">
        <f t="shared" si="525"/>
        <v>0</v>
      </c>
      <c r="X166" s="3">
        <f t="shared" si="525"/>
        <v>0</v>
      </c>
      <c r="Y166" s="3">
        <f t="shared" si="525"/>
        <v>0</v>
      </c>
      <c r="Z166" s="3">
        <f t="shared" si="525"/>
        <v>0</v>
      </c>
      <c r="AA166" s="402">
        <f t="shared" si="525"/>
        <v>7856</v>
      </c>
      <c r="AB166" s="101">
        <f t="shared" si="525"/>
        <v>0</v>
      </c>
      <c r="AC166" s="3">
        <f t="shared" si="525"/>
        <v>7050.3685005161378</v>
      </c>
      <c r="AD166" s="167">
        <f t="shared" si="525"/>
        <v>13188.336637245269</v>
      </c>
      <c r="AE166" s="79">
        <f t="shared" si="515"/>
        <v>32532.705137761408</v>
      </c>
      <c r="AF166" s="114"/>
      <c r="AG166" s="723"/>
      <c r="AH166" s="214" t="s">
        <v>63</v>
      </c>
      <c r="AI166" s="3">
        <f t="shared" ref="AI166:AT166" si="526">AI22+AI38+AI54+AI70+AI86+AI134+AI150</f>
        <v>0</v>
      </c>
      <c r="AJ166" s="3">
        <f t="shared" si="526"/>
        <v>0</v>
      </c>
      <c r="AK166" s="3">
        <f t="shared" si="526"/>
        <v>0</v>
      </c>
      <c r="AL166" s="3">
        <f t="shared" si="526"/>
        <v>0</v>
      </c>
      <c r="AM166" s="3">
        <f t="shared" si="526"/>
        <v>0</v>
      </c>
      <c r="AN166" s="3">
        <f t="shared" si="526"/>
        <v>41970</v>
      </c>
      <c r="AO166" s="3">
        <f t="shared" si="526"/>
        <v>0</v>
      </c>
      <c r="AP166" s="3">
        <f t="shared" si="526"/>
        <v>0</v>
      </c>
      <c r="AQ166" s="402">
        <f t="shared" si="526"/>
        <v>0</v>
      </c>
      <c r="AR166" s="101">
        <f t="shared" si="526"/>
        <v>0</v>
      </c>
      <c r="AS166" s="3">
        <f t="shared" si="526"/>
        <v>1529.5303983080789</v>
      </c>
      <c r="AT166" s="167">
        <f t="shared" si="526"/>
        <v>2861.1216262398275</v>
      </c>
      <c r="AU166" s="79">
        <f t="shared" si="517"/>
        <v>46360.652024547911</v>
      </c>
      <c r="AV166" s="114"/>
      <c r="AW166" s="723"/>
      <c r="AX166" s="214" t="s">
        <v>63</v>
      </c>
      <c r="AY166" s="3">
        <f t="shared" ref="AY166:BJ166" si="527">AY22+AY38+AY54+AY70+AY86+AY134+AY150</f>
        <v>0</v>
      </c>
      <c r="AZ166" s="3">
        <f t="shared" si="527"/>
        <v>0</v>
      </c>
      <c r="BA166" s="3">
        <f t="shared" si="527"/>
        <v>0</v>
      </c>
      <c r="BB166" s="3">
        <f t="shared" si="527"/>
        <v>0</v>
      </c>
      <c r="BC166" s="3">
        <f t="shared" si="527"/>
        <v>0</v>
      </c>
      <c r="BD166" s="3">
        <f t="shared" si="527"/>
        <v>0</v>
      </c>
      <c r="BE166" s="3">
        <f t="shared" si="527"/>
        <v>0</v>
      </c>
      <c r="BF166" s="3">
        <f t="shared" si="527"/>
        <v>0</v>
      </c>
      <c r="BG166" s="402">
        <f t="shared" si="527"/>
        <v>0</v>
      </c>
      <c r="BH166" s="101">
        <f t="shared" si="527"/>
        <v>0</v>
      </c>
      <c r="BI166" s="3">
        <f t="shared" si="527"/>
        <v>228.87971879942822</v>
      </c>
      <c r="BJ166" s="167">
        <f t="shared" si="527"/>
        <v>428.13971790891708</v>
      </c>
      <c r="BK166" s="79">
        <f t="shared" si="519"/>
        <v>657.01943670834532</v>
      </c>
      <c r="BL166" s="520"/>
    </row>
    <row r="167" spans="1:128" x14ac:dyDescent="0.35">
      <c r="A167" s="723"/>
      <c r="B167" s="214" t="s">
        <v>62</v>
      </c>
      <c r="C167" s="3">
        <f t="shared" ref="C167:N167" si="528">C23+C39+C55+C71+C87+C135+C151</f>
        <v>0</v>
      </c>
      <c r="D167" s="3">
        <f t="shared" si="528"/>
        <v>4106</v>
      </c>
      <c r="E167" s="3">
        <f t="shared" si="528"/>
        <v>11220</v>
      </c>
      <c r="F167" s="3">
        <f t="shared" si="528"/>
        <v>7332</v>
      </c>
      <c r="G167" s="3">
        <f t="shared" si="528"/>
        <v>7779</v>
      </c>
      <c r="H167" s="3">
        <f t="shared" si="528"/>
        <v>8313</v>
      </c>
      <c r="I167" s="3">
        <f t="shared" si="528"/>
        <v>66990</v>
      </c>
      <c r="J167" s="3">
        <f t="shared" si="528"/>
        <v>12855</v>
      </c>
      <c r="K167" s="402">
        <f t="shared" si="528"/>
        <v>20870</v>
      </c>
      <c r="L167" s="101">
        <f t="shared" si="528"/>
        <v>-2187</v>
      </c>
      <c r="M167" s="3">
        <f t="shared" si="528"/>
        <v>209821.49316991243</v>
      </c>
      <c r="N167" s="167">
        <f t="shared" si="528"/>
        <v>421853.65782529861</v>
      </c>
      <c r="O167" s="79">
        <f t="shared" si="513"/>
        <v>768953.15099521098</v>
      </c>
      <c r="P167" s="114"/>
      <c r="Q167" s="723"/>
      <c r="R167" s="214" t="s">
        <v>62</v>
      </c>
      <c r="S167" s="3">
        <f t="shared" ref="S167:AD167" si="529">S23+S39+S55+S71+S87+S135+S151</f>
        <v>0</v>
      </c>
      <c r="T167" s="3">
        <f t="shared" si="529"/>
        <v>91116</v>
      </c>
      <c r="U167" s="3">
        <f t="shared" si="529"/>
        <v>186803</v>
      </c>
      <c r="V167" s="3">
        <f t="shared" si="529"/>
        <v>552731</v>
      </c>
      <c r="W167" s="3">
        <f t="shared" si="529"/>
        <v>365901</v>
      </c>
      <c r="X167" s="3">
        <f t="shared" si="529"/>
        <v>564405</v>
      </c>
      <c r="Y167" s="3">
        <f t="shared" si="529"/>
        <v>222778</v>
      </c>
      <c r="Z167" s="3">
        <f t="shared" si="529"/>
        <v>241893</v>
      </c>
      <c r="AA167" s="402">
        <f t="shared" si="529"/>
        <v>407640</v>
      </c>
      <c r="AB167" s="101">
        <f t="shared" si="529"/>
        <v>413307</v>
      </c>
      <c r="AC167" s="3">
        <f t="shared" si="529"/>
        <v>1677263.1413312603</v>
      </c>
      <c r="AD167" s="167">
        <f t="shared" si="529"/>
        <v>5600616.1575799277</v>
      </c>
      <c r="AE167" s="79">
        <f t="shared" si="515"/>
        <v>10324453.298911188</v>
      </c>
      <c r="AF167" s="114"/>
      <c r="AG167" s="723"/>
      <c r="AH167" s="214" t="s">
        <v>62</v>
      </c>
      <c r="AI167" s="3">
        <f t="shared" ref="AI167:AT167" si="530">AI23+AI39+AI55+AI71+AI87+AI135+AI151</f>
        <v>0</v>
      </c>
      <c r="AJ167" s="3">
        <f t="shared" si="530"/>
        <v>0</v>
      </c>
      <c r="AK167" s="3">
        <f t="shared" si="530"/>
        <v>0</v>
      </c>
      <c r="AL167" s="3">
        <f t="shared" si="530"/>
        <v>0</v>
      </c>
      <c r="AM167" s="3">
        <f t="shared" si="530"/>
        <v>11211</v>
      </c>
      <c r="AN167" s="3">
        <f t="shared" si="530"/>
        <v>2595301</v>
      </c>
      <c r="AO167" s="3">
        <f t="shared" si="530"/>
        <v>130075</v>
      </c>
      <c r="AP167" s="3">
        <f t="shared" si="530"/>
        <v>0</v>
      </c>
      <c r="AQ167" s="402">
        <f t="shared" si="530"/>
        <v>13111</v>
      </c>
      <c r="AR167" s="101">
        <f t="shared" si="530"/>
        <v>114872</v>
      </c>
      <c r="AS167" s="3">
        <f t="shared" si="530"/>
        <v>1041219.5092801776</v>
      </c>
      <c r="AT167" s="167">
        <f t="shared" si="530"/>
        <v>4052532.1291885753</v>
      </c>
      <c r="AU167" s="79">
        <f t="shared" si="517"/>
        <v>7958321.6384687535</v>
      </c>
      <c r="AV167" s="114"/>
      <c r="AW167" s="723"/>
      <c r="AX167" s="214" t="s">
        <v>62</v>
      </c>
      <c r="AY167" s="3">
        <f t="shared" ref="AY167:BJ167" si="531">AY23+AY39+AY55+AY71+AY87+AY135+AY151</f>
        <v>0</v>
      </c>
      <c r="AZ167" s="3">
        <f t="shared" si="531"/>
        <v>0</v>
      </c>
      <c r="BA167" s="3">
        <f t="shared" si="531"/>
        <v>0</v>
      </c>
      <c r="BB167" s="3">
        <f t="shared" si="531"/>
        <v>0</v>
      </c>
      <c r="BC167" s="3">
        <f t="shared" si="531"/>
        <v>0</v>
      </c>
      <c r="BD167" s="3">
        <f t="shared" si="531"/>
        <v>283712</v>
      </c>
      <c r="BE167" s="3">
        <f t="shared" si="531"/>
        <v>411375</v>
      </c>
      <c r="BF167" s="3">
        <f t="shared" si="531"/>
        <v>0</v>
      </c>
      <c r="BG167" s="402">
        <f t="shared" si="531"/>
        <v>0</v>
      </c>
      <c r="BH167" s="101">
        <f t="shared" si="531"/>
        <v>39129</v>
      </c>
      <c r="BI167" s="3">
        <f t="shared" si="531"/>
        <v>454989.32677426579</v>
      </c>
      <c r="BJ167" s="167">
        <f t="shared" si="531"/>
        <v>1982780.9226445779</v>
      </c>
      <c r="BK167" s="79">
        <f t="shared" si="519"/>
        <v>3171986.2494188435</v>
      </c>
      <c r="BL167" s="520"/>
    </row>
    <row r="168" spans="1:128" x14ac:dyDescent="0.35">
      <c r="A168" s="723"/>
      <c r="B168" s="214" t="s">
        <v>61</v>
      </c>
      <c r="C168" s="3">
        <f t="shared" ref="C168:N168" si="532">C24+C40+C56+C72+C88+C136+C152</f>
        <v>0</v>
      </c>
      <c r="D168" s="3">
        <f t="shared" si="532"/>
        <v>0</v>
      </c>
      <c r="E168" s="3">
        <f t="shared" si="532"/>
        <v>0</v>
      </c>
      <c r="F168" s="3">
        <f t="shared" si="532"/>
        <v>0</v>
      </c>
      <c r="G168" s="3">
        <f t="shared" si="532"/>
        <v>0</v>
      </c>
      <c r="H168" s="3">
        <f t="shared" si="532"/>
        <v>0</v>
      </c>
      <c r="I168" s="3">
        <f t="shared" si="532"/>
        <v>0</v>
      </c>
      <c r="J168" s="3">
        <f t="shared" si="532"/>
        <v>0</v>
      </c>
      <c r="K168" s="402">
        <f t="shared" si="532"/>
        <v>0</v>
      </c>
      <c r="L168" s="101">
        <f t="shared" si="532"/>
        <v>0</v>
      </c>
      <c r="M168" s="3">
        <f t="shared" si="532"/>
        <v>58697.472576273387</v>
      </c>
      <c r="N168" s="167">
        <f t="shared" si="532"/>
        <v>153870.72368134142</v>
      </c>
      <c r="O168" s="79">
        <f t="shared" si="513"/>
        <v>212568.19625761482</v>
      </c>
      <c r="P168" s="114"/>
      <c r="Q168" s="723"/>
      <c r="R168" s="214" t="s">
        <v>61</v>
      </c>
      <c r="S168" s="3">
        <f t="shared" ref="S168:AD168" si="533">S24+S40+S56+S72+S88+S136+S152</f>
        <v>0</v>
      </c>
      <c r="T168" s="3">
        <f t="shared" si="533"/>
        <v>0</v>
      </c>
      <c r="U168" s="3">
        <f t="shared" si="533"/>
        <v>0</v>
      </c>
      <c r="V168" s="3">
        <f t="shared" si="533"/>
        <v>0</v>
      </c>
      <c r="W168" s="3">
        <f t="shared" si="533"/>
        <v>0</v>
      </c>
      <c r="X168" s="3">
        <f t="shared" si="533"/>
        <v>0</v>
      </c>
      <c r="Y168" s="3">
        <f t="shared" si="533"/>
        <v>0</v>
      </c>
      <c r="Z168" s="3">
        <f t="shared" si="533"/>
        <v>0</v>
      </c>
      <c r="AA168" s="402">
        <f t="shared" si="533"/>
        <v>0</v>
      </c>
      <c r="AB168" s="101">
        <f t="shared" si="533"/>
        <v>0</v>
      </c>
      <c r="AC168" s="3">
        <f t="shared" si="533"/>
        <v>130376.95116496534</v>
      </c>
      <c r="AD168" s="167">
        <f t="shared" si="533"/>
        <v>532354.41052662139</v>
      </c>
      <c r="AE168" s="79">
        <f t="shared" si="515"/>
        <v>662731.36169158667</v>
      </c>
      <c r="AF168" s="114"/>
      <c r="AG168" s="723"/>
      <c r="AH168" s="214" t="s">
        <v>61</v>
      </c>
      <c r="AI168" s="3">
        <f t="shared" ref="AI168:AT168" si="534">AI24+AI40+AI56+AI72+AI88+AI136+AI152</f>
        <v>0</v>
      </c>
      <c r="AJ168" s="3">
        <f t="shared" si="534"/>
        <v>0</v>
      </c>
      <c r="AK168" s="3">
        <f t="shared" si="534"/>
        <v>0</v>
      </c>
      <c r="AL168" s="3">
        <f t="shared" si="534"/>
        <v>0</v>
      </c>
      <c r="AM168" s="3">
        <f t="shared" si="534"/>
        <v>0</v>
      </c>
      <c r="AN168" s="3">
        <f t="shared" si="534"/>
        <v>0</v>
      </c>
      <c r="AO168" s="3">
        <f t="shared" si="534"/>
        <v>0</v>
      </c>
      <c r="AP168" s="3">
        <f t="shared" si="534"/>
        <v>0</v>
      </c>
      <c r="AQ168" s="402">
        <f t="shared" si="534"/>
        <v>0</v>
      </c>
      <c r="AR168" s="101">
        <f t="shared" si="534"/>
        <v>0</v>
      </c>
      <c r="AS168" s="3">
        <f t="shared" si="534"/>
        <v>0</v>
      </c>
      <c r="AT168" s="167">
        <f t="shared" si="534"/>
        <v>0</v>
      </c>
      <c r="AU168" s="79">
        <f t="shared" si="517"/>
        <v>0</v>
      </c>
      <c r="AV168" s="114"/>
      <c r="AW168" s="723"/>
      <c r="AX168" s="214" t="s">
        <v>61</v>
      </c>
      <c r="AY168" s="3">
        <f t="shared" ref="AY168:BJ168" si="535">AY24+AY40+AY56+AY72+AY88+AY136+AY152</f>
        <v>0</v>
      </c>
      <c r="AZ168" s="3">
        <f t="shared" si="535"/>
        <v>0</v>
      </c>
      <c r="BA168" s="3">
        <f t="shared" si="535"/>
        <v>0</v>
      </c>
      <c r="BB168" s="3">
        <f t="shared" si="535"/>
        <v>0</v>
      </c>
      <c r="BC168" s="3">
        <f t="shared" si="535"/>
        <v>0</v>
      </c>
      <c r="BD168" s="3">
        <f t="shared" si="535"/>
        <v>0</v>
      </c>
      <c r="BE168" s="3">
        <f t="shared" si="535"/>
        <v>0</v>
      </c>
      <c r="BF168" s="3">
        <f t="shared" si="535"/>
        <v>0</v>
      </c>
      <c r="BG168" s="402">
        <f t="shared" si="535"/>
        <v>0</v>
      </c>
      <c r="BH168" s="101">
        <f t="shared" si="535"/>
        <v>0</v>
      </c>
      <c r="BI168" s="3">
        <f t="shared" si="535"/>
        <v>0</v>
      </c>
      <c r="BJ168" s="167">
        <f t="shared" si="535"/>
        <v>0</v>
      </c>
      <c r="BK168" s="79">
        <f t="shared" si="519"/>
        <v>0</v>
      </c>
      <c r="BL168" s="520"/>
    </row>
    <row r="169" spans="1:128" ht="15" customHeight="1" x14ac:dyDescent="0.35">
      <c r="A169" s="723"/>
      <c r="B169" s="214" t="s">
        <v>60</v>
      </c>
      <c r="C169" s="3">
        <f t="shared" ref="C169:N169" si="536">C25+C41+C57+C73+C89+C137+C153</f>
        <v>0</v>
      </c>
      <c r="D169" s="3">
        <f t="shared" si="536"/>
        <v>0</v>
      </c>
      <c r="E169" s="3">
        <f t="shared" si="536"/>
        <v>0</v>
      </c>
      <c r="F169" s="3">
        <f t="shared" si="536"/>
        <v>0</v>
      </c>
      <c r="G169" s="3">
        <f t="shared" si="536"/>
        <v>0</v>
      </c>
      <c r="H169" s="3">
        <f t="shared" si="536"/>
        <v>0</v>
      </c>
      <c r="I169" s="3">
        <f t="shared" si="536"/>
        <v>0</v>
      </c>
      <c r="J169" s="3">
        <f t="shared" si="536"/>
        <v>0</v>
      </c>
      <c r="K169" s="402">
        <f t="shared" si="536"/>
        <v>0</v>
      </c>
      <c r="L169" s="101">
        <f t="shared" si="536"/>
        <v>0</v>
      </c>
      <c r="M169" s="3">
        <f t="shared" si="536"/>
        <v>469.01059281891446</v>
      </c>
      <c r="N169" s="167">
        <f t="shared" si="536"/>
        <v>433.98103519984733</v>
      </c>
      <c r="O169" s="79">
        <f t="shared" si="513"/>
        <v>902.99162801876173</v>
      </c>
      <c r="P169" s="114"/>
      <c r="Q169" s="723"/>
      <c r="R169" s="214" t="s">
        <v>60</v>
      </c>
      <c r="S169" s="3">
        <f t="shared" ref="S169:AD169" si="537">S25+S41+S57+S73+S89+S137+S153</f>
        <v>0</v>
      </c>
      <c r="T169" s="3">
        <f t="shared" si="537"/>
        <v>0</v>
      </c>
      <c r="U169" s="3">
        <f t="shared" si="537"/>
        <v>0</v>
      </c>
      <c r="V169" s="3">
        <f t="shared" si="537"/>
        <v>0</v>
      </c>
      <c r="W169" s="3">
        <f t="shared" si="537"/>
        <v>0</v>
      </c>
      <c r="X169" s="3">
        <f t="shared" si="537"/>
        <v>0</v>
      </c>
      <c r="Y169" s="3">
        <f t="shared" si="537"/>
        <v>0</v>
      </c>
      <c r="Z169" s="3">
        <f t="shared" si="537"/>
        <v>0</v>
      </c>
      <c r="AA169" s="402">
        <f t="shared" si="537"/>
        <v>0</v>
      </c>
      <c r="AB169" s="101">
        <f t="shared" si="537"/>
        <v>0</v>
      </c>
      <c r="AC169" s="3">
        <f t="shared" si="537"/>
        <v>0</v>
      </c>
      <c r="AD169" s="167">
        <f t="shared" si="537"/>
        <v>0</v>
      </c>
      <c r="AE169" s="79">
        <f t="shared" si="515"/>
        <v>0</v>
      </c>
      <c r="AF169" s="114"/>
      <c r="AG169" s="723"/>
      <c r="AH169" s="214" t="s">
        <v>60</v>
      </c>
      <c r="AI169" s="3">
        <f t="shared" ref="AI169:AT169" si="538">AI25+AI41+AI57+AI73+AI89+AI137+AI153</f>
        <v>0</v>
      </c>
      <c r="AJ169" s="3">
        <f t="shared" si="538"/>
        <v>0</v>
      </c>
      <c r="AK169" s="3">
        <f t="shared" si="538"/>
        <v>0</v>
      </c>
      <c r="AL169" s="3">
        <f t="shared" si="538"/>
        <v>0</v>
      </c>
      <c r="AM169" s="3">
        <f t="shared" si="538"/>
        <v>0</v>
      </c>
      <c r="AN169" s="3">
        <f t="shared" si="538"/>
        <v>0</v>
      </c>
      <c r="AO169" s="3">
        <f t="shared" si="538"/>
        <v>0</v>
      </c>
      <c r="AP169" s="3">
        <f t="shared" si="538"/>
        <v>0</v>
      </c>
      <c r="AQ169" s="402">
        <f t="shared" si="538"/>
        <v>0</v>
      </c>
      <c r="AR169" s="101">
        <f t="shared" si="538"/>
        <v>0</v>
      </c>
      <c r="AS169" s="3">
        <f t="shared" si="538"/>
        <v>7471.8230179355223</v>
      </c>
      <c r="AT169" s="167">
        <f t="shared" si="538"/>
        <v>30508.904393993649</v>
      </c>
      <c r="AU169" s="79">
        <f t="shared" si="517"/>
        <v>37980.727411929169</v>
      </c>
      <c r="AV169" s="114"/>
      <c r="AW169" s="723"/>
      <c r="AX169" s="214" t="s">
        <v>60</v>
      </c>
      <c r="AY169" s="3">
        <f t="shared" ref="AY169:BJ169" si="539">AY25+AY41+AY57+AY73+AY89+AY137+AY153</f>
        <v>0</v>
      </c>
      <c r="AZ169" s="3">
        <f t="shared" si="539"/>
        <v>0</v>
      </c>
      <c r="BA169" s="3">
        <f t="shared" si="539"/>
        <v>0</v>
      </c>
      <c r="BB169" s="3">
        <f t="shared" si="539"/>
        <v>0</v>
      </c>
      <c r="BC169" s="3">
        <f t="shared" si="539"/>
        <v>0</v>
      </c>
      <c r="BD169" s="3">
        <f t="shared" si="539"/>
        <v>0</v>
      </c>
      <c r="BE169" s="3">
        <f t="shared" si="539"/>
        <v>0</v>
      </c>
      <c r="BF169" s="3">
        <f t="shared" si="539"/>
        <v>0</v>
      </c>
      <c r="BG169" s="402">
        <f t="shared" si="539"/>
        <v>0</v>
      </c>
      <c r="BH169" s="101">
        <f t="shared" si="539"/>
        <v>0</v>
      </c>
      <c r="BI169" s="3">
        <f t="shared" si="539"/>
        <v>0</v>
      </c>
      <c r="BJ169" s="167">
        <f t="shared" si="539"/>
        <v>0</v>
      </c>
      <c r="BK169" s="79">
        <f t="shared" si="519"/>
        <v>0</v>
      </c>
      <c r="BL169" s="520"/>
    </row>
    <row r="170" spans="1:128" x14ac:dyDescent="0.35">
      <c r="A170" s="723"/>
      <c r="B170" s="214" t="s">
        <v>59</v>
      </c>
      <c r="C170" s="3">
        <f t="shared" ref="C170:N170" si="540">C26+C42+C58+C74+C90+C138+C154</f>
        <v>0</v>
      </c>
      <c r="D170" s="3">
        <f t="shared" si="540"/>
        <v>0</v>
      </c>
      <c r="E170" s="3">
        <f t="shared" si="540"/>
        <v>0</v>
      </c>
      <c r="F170" s="3">
        <f t="shared" si="540"/>
        <v>4194210</v>
      </c>
      <c r="G170" s="3">
        <f t="shared" si="540"/>
        <v>96395</v>
      </c>
      <c r="H170" s="3">
        <f t="shared" si="540"/>
        <v>0</v>
      </c>
      <c r="I170" s="3">
        <f t="shared" si="540"/>
        <v>185367</v>
      </c>
      <c r="J170" s="3">
        <f t="shared" si="540"/>
        <v>34360</v>
      </c>
      <c r="K170" s="402">
        <f t="shared" si="540"/>
        <v>34360</v>
      </c>
      <c r="L170" s="101">
        <f t="shared" si="540"/>
        <v>-4184678</v>
      </c>
      <c r="M170" s="3">
        <f t="shared" si="540"/>
        <v>330003.11497259105</v>
      </c>
      <c r="N170" s="167">
        <f t="shared" si="540"/>
        <v>1126999.7163932142</v>
      </c>
      <c r="O170" s="79">
        <f t="shared" si="513"/>
        <v>1817016.8313658051</v>
      </c>
      <c r="P170" s="114"/>
      <c r="Q170" s="723"/>
      <c r="R170" s="214" t="s">
        <v>59</v>
      </c>
      <c r="S170" s="3">
        <f t="shared" ref="S170:AD170" si="541">S26+S42+S58+S74+S90+S138+S154</f>
        <v>0</v>
      </c>
      <c r="T170" s="3">
        <f t="shared" si="541"/>
        <v>0</v>
      </c>
      <c r="U170" s="3">
        <f t="shared" si="541"/>
        <v>79709</v>
      </c>
      <c r="V170" s="3">
        <f t="shared" si="541"/>
        <v>599917</v>
      </c>
      <c r="W170" s="3">
        <f t="shared" si="541"/>
        <v>491352</v>
      </c>
      <c r="X170" s="3">
        <f t="shared" si="541"/>
        <v>920069.38</v>
      </c>
      <c r="Y170" s="3">
        <f t="shared" si="541"/>
        <v>324660</v>
      </c>
      <c r="Z170" s="3">
        <f t="shared" si="541"/>
        <v>0</v>
      </c>
      <c r="AA170" s="402">
        <f t="shared" si="541"/>
        <v>445549</v>
      </c>
      <c r="AB170" s="101">
        <f t="shared" si="541"/>
        <v>4740563</v>
      </c>
      <c r="AC170" s="3">
        <f t="shared" si="541"/>
        <v>2621374.483641048</v>
      </c>
      <c r="AD170" s="167">
        <f t="shared" si="541"/>
        <v>10980479.098364504</v>
      </c>
      <c r="AE170" s="79">
        <f t="shared" si="515"/>
        <v>21203672.962005552</v>
      </c>
      <c r="AF170" s="114"/>
      <c r="AG170" s="723"/>
      <c r="AH170" s="214" t="s">
        <v>59</v>
      </c>
      <c r="AI170" s="3">
        <f t="shared" ref="AI170:AT170" si="542">AI26+AI42+AI58+AI74+AI90+AI138+AI154</f>
        <v>0</v>
      </c>
      <c r="AJ170" s="3">
        <f t="shared" si="542"/>
        <v>0</v>
      </c>
      <c r="AK170" s="3">
        <f t="shared" si="542"/>
        <v>0</v>
      </c>
      <c r="AL170" s="3">
        <f t="shared" si="542"/>
        <v>0</v>
      </c>
      <c r="AM170" s="3">
        <f t="shared" si="542"/>
        <v>940</v>
      </c>
      <c r="AN170" s="3">
        <f t="shared" si="542"/>
        <v>57540</v>
      </c>
      <c r="AO170" s="3">
        <f t="shared" si="542"/>
        <v>5090</v>
      </c>
      <c r="AP170" s="3">
        <f t="shared" si="542"/>
        <v>0</v>
      </c>
      <c r="AQ170" s="402">
        <f t="shared" si="542"/>
        <v>44111</v>
      </c>
      <c r="AR170" s="101">
        <f t="shared" si="542"/>
        <v>0</v>
      </c>
      <c r="AS170" s="3">
        <f t="shared" si="542"/>
        <v>934814.35201931943</v>
      </c>
      <c r="AT170" s="167">
        <f t="shared" si="542"/>
        <v>3995854.0674177832</v>
      </c>
      <c r="AU170" s="79">
        <f t="shared" si="517"/>
        <v>5038349.419437103</v>
      </c>
      <c r="AV170" s="114"/>
      <c r="AW170" s="723"/>
      <c r="AX170" s="214" t="s">
        <v>59</v>
      </c>
      <c r="AY170" s="3">
        <f t="shared" ref="AY170:BJ170" si="543">AY26+AY42+AY58+AY74+AY90+AY138+AY154</f>
        <v>0</v>
      </c>
      <c r="AZ170" s="3">
        <f t="shared" si="543"/>
        <v>0</v>
      </c>
      <c r="BA170" s="3">
        <f t="shared" si="543"/>
        <v>0</v>
      </c>
      <c r="BB170" s="3">
        <f t="shared" si="543"/>
        <v>0</v>
      </c>
      <c r="BC170" s="3">
        <f t="shared" si="543"/>
        <v>0</v>
      </c>
      <c r="BD170" s="3">
        <f t="shared" si="543"/>
        <v>0</v>
      </c>
      <c r="BE170" s="3">
        <f t="shared" si="543"/>
        <v>0</v>
      </c>
      <c r="BF170" s="3">
        <f t="shared" si="543"/>
        <v>0</v>
      </c>
      <c r="BG170" s="402">
        <f t="shared" si="543"/>
        <v>0</v>
      </c>
      <c r="BH170" s="101">
        <f t="shared" si="543"/>
        <v>0</v>
      </c>
      <c r="BI170" s="3">
        <f t="shared" si="543"/>
        <v>141654.39039301439</v>
      </c>
      <c r="BJ170" s="167">
        <f t="shared" si="543"/>
        <v>649303.92307602847</v>
      </c>
      <c r="BK170" s="79">
        <f t="shared" si="519"/>
        <v>790958.31346904289</v>
      </c>
      <c r="BL170" s="520"/>
    </row>
    <row r="171" spans="1:128" x14ac:dyDescent="0.35">
      <c r="A171" s="723"/>
      <c r="B171" s="214" t="s">
        <v>58</v>
      </c>
      <c r="C171" s="3">
        <f t="shared" ref="C171:N171" si="544">C27+C43+C59+C75+C91+C139+C155</f>
        <v>0</v>
      </c>
      <c r="D171" s="3">
        <f t="shared" si="544"/>
        <v>762830</v>
      </c>
      <c r="E171" s="3">
        <f t="shared" si="544"/>
        <v>951083</v>
      </c>
      <c r="F171" s="3">
        <f t="shared" si="544"/>
        <v>5192673</v>
      </c>
      <c r="G171" s="3">
        <f t="shared" si="544"/>
        <v>1387506</v>
      </c>
      <c r="H171" s="3">
        <f t="shared" si="544"/>
        <v>1361926</v>
      </c>
      <c r="I171" s="3">
        <f t="shared" si="544"/>
        <v>1966168.16015625</v>
      </c>
      <c r="J171" s="3">
        <f t="shared" si="544"/>
        <v>1476846.0301818848</v>
      </c>
      <c r="K171" s="402">
        <f t="shared" si="544"/>
        <v>2011304</v>
      </c>
      <c r="L171" s="101">
        <f t="shared" si="544"/>
        <v>-2821771.4</v>
      </c>
      <c r="M171" s="3">
        <f t="shared" si="544"/>
        <v>3350555.3065133002</v>
      </c>
      <c r="N171" s="167">
        <f t="shared" si="544"/>
        <v>5058942.9271986391</v>
      </c>
      <c r="O171" s="79">
        <f t="shared" si="513"/>
        <v>20698063.024050072</v>
      </c>
      <c r="P171" s="114"/>
      <c r="Q171" s="723"/>
      <c r="R171" s="214" t="s">
        <v>58</v>
      </c>
      <c r="S171" s="3">
        <f t="shared" ref="S171:AD171" si="545">S27+S43+S59+S75+S91+S139+S155</f>
        <v>0</v>
      </c>
      <c r="T171" s="3">
        <f t="shared" si="545"/>
        <v>780280</v>
      </c>
      <c r="U171" s="3">
        <f t="shared" si="545"/>
        <v>752593</v>
      </c>
      <c r="V171" s="3">
        <f t="shared" si="545"/>
        <v>807438</v>
      </c>
      <c r="W171" s="3">
        <f t="shared" si="545"/>
        <v>1362523</v>
      </c>
      <c r="X171" s="3">
        <f t="shared" si="545"/>
        <v>2309144</v>
      </c>
      <c r="Y171" s="3">
        <f t="shared" si="545"/>
        <v>1758651</v>
      </c>
      <c r="Z171" s="3">
        <f t="shared" si="545"/>
        <v>1846908</v>
      </c>
      <c r="AA171" s="402">
        <f t="shared" si="545"/>
        <v>3942801</v>
      </c>
      <c r="AB171" s="101">
        <f t="shared" si="545"/>
        <v>10405123</v>
      </c>
      <c r="AC171" s="3">
        <f t="shared" si="545"/>
        <v>6452607.7988619516</v>
      </c>
      <c r="AD171" s="167">
        <f t="shared" si="545"/>
        <v>13192886.546010971</v>
      </c>
      <c r="AE171" s="79">
        <f t="shared" si="515"/>
        <v>43610955.344872922</v>
      </c>
      <c r="AF171" s="114"/>
      <c r="AG171" s="723"/>
      <c r="AH171" s="214" t="s">
        <v>58</v>
      </c>
      <c r="AI171" s="3">
        <f t="shared" ref="AI171:AT171" si="546">AI27+AI43+AI59+AI75+AI91+AI139+AI155</f>
        <v>0</v>
      </c>
      <c r="AJ171" s="3">
        <f t="shared" si="546"/>
        <v>310409</v>
      </c>
      <c r="AK171" s="3">
        <f t="shared" si="546"/>
        <v>10013</v>
      </c>
      <c r="AL171" s="3">
        <f t="shared" si="546"/>
        <v>548970</v>
      </c>
      <c r="AM171" s="3">
        <f t="shared" si="546"/>
        <v>604024</v>
      </c>
      <c r="AN171" s="3">
        <f t="shared" si="546"/>
        <v>1291065</v>
      </c>
      <c r="AO171" s="3">
        <f t="shared" si="546"/>
        <v>280886</v>
      </c>
      <c r="AP171" s="3">
        <f t="shared" si="546"/>
        <v>598461</v>
      </c>
      <c r="AQ171" s="402">
        <f t="shared" si="546"/>
        <v>421795</v>
      </c>
      <c r="AR171" s="101">
        <f t="shared" si="546"/>
        <v>538800</v>
      </c>
      <c r="AS171" s="3">
        <f t="shared" si="546"/>
        <v>1366089.0766175722</v>
      </c>
      <c r="AT171" s="167">
        <f t="shared" si="546"/>
        <v>2758928.3894233946</v>
      </c>
      <c r="AU171" s="79">
        <f t="shared" si="517"/>
        <v>8729440.466040967</v>
      </c>
      <c r="AV171" s="114"/>
      <c r="AW171" s="723"/>
      <c r="AX171" s="214" t="s">
        <v>58</v>
      </c>
      <c r="AY171" s="3">
        <f t="shared" ref="AY171:BJ171" si="547">AY27+AY43+AY59+AY75+AY91+AY139+AY155</f>
        <v>0</v>
      </c>
      <c r="AZ171" s="3">
        <f t="shared" si="547"/>
        <v>0</v>
      </c>
      <c r="BA171" s="3">
        <f t="shared" si="547"/>
        <v>2945</v>
      </c>
      <c r="BB171" s="3">
        <f t="shared" si="547"/>
        <v>0</v>
      </c>
      <c r="BC171" s="3">
        <f t="shared" si="547"/>
        <v>138648</v>
      </c>
      <c r="BD171" s="3">
        <f t="shared" si="547"/>
        <v>23804</v>
      </c>
      <c r="BE171" s="3">
        <f t="shared" si="547"/>
        <v>26807</v>
      </c>
      <c r="BF171" s="3">
        <f t="shared" si="547"/>
        <v>0</v>
      </c>
      <c r="BG171" s="402">
        <f t="shared" si="547"/>
        <v>348448</v>
      </c>
      <c r="BH171" s="101">
        <f t="shared" si="547"/>
        <v>15093</v>
      </c>
      <c r="BI171" s="3">
        <f t="shared" si="547"/>
        <v>204199.96747153546</v>
      </c>
      <c r="BJ171" s="167">
        <f t="shared" si="547"/>
        <v>411939.74433915777</v>
      </c>
      <c r="BK171" s="79">
        <f t="shared" si="519"/>
        <v>1171884.7118106931</v>
      </c>
      <c r="BL171" s="520"/>
    </row>
    <row r="172" spans="1:128" x14ac:dyDescent="0.35">
      <c r="A172" s="723"/>
      <c r="B172" s="214" t="s">
        <v>57</v>
      </c>
      <c r="C172" s="3">
        <f t="shared" ref="C172:N172" si="548">C28+C44+C60+C76+C92+C140+C156</f>
        <v>0</v>
      </c>
      <c r="D172" s="3">
        <f t="shared" si="548"/>
        <v>0</v>
      </c>
      <c r="E172" s="3">
        <f t="shared" si="548"/>
        <v>0</v>
      </c>
      <c r="F172" s="3">
        <f t="shared" si="548"/>
        <v>20971</v>
      </c>
      <c r="G172" s="3">
        <f t="shared" si="548"/>
        <v>22544</v>
      </c>
      <c r="H172" s="3">
        <f t="shared" si="548"/>
        <v>720000</v>
      </c>
      <c r="I172" s="3">
        <f t="shared" si="548"/>
        <v>0</v>
      </c>
      <c r="J172" s="3">
        <f t="shared" si="548"/>
        <v>0</v>
      </c>
      <c r="K172" s="402">
        <f t="shared" si="548"/>
        <v>0</v>
      </c>
      <c r="L172" s="101">
        <f t="shared" si="548"/>
        <v>-720000</v>
      </c>
      <c r="M172" s="3">
        <f t="shared" si="548"/>
        <v>15998.628416861522</v>
      </c>
      <c r="N172" s="167">
        <f t="shared" si="548"/>
        <v>14803.719635407035</v>
      </c>
      <c r="O172" s="79">
        <f t="shared" si="513"/>
        <v>74317.348052268557</v>
      </c>
      <c r="P172" s="114"/>
      <c r="Q172" s="723"/>
      <c r="R172" s="214" t="s">
        <v>57</v>
      </c>
      <c r="S172" s="3">
        <f t="shared" ref="S172:AD172" si="549">S28+S44+S60+S76+S92+S140+S156</f>
        <v>0</v>
      </c>
      <c r="T172" s="3">
        <f t="shared" si="549"/>
        <v>0</v>
      </c>
      <c r="U172" s="3">
        <f t="shared" si="549"/>
        <v>0</v>
      </c>
      <c r="V172" s="3">
        <f t="shared" si="549"/>
        <v>0</v>
      </c>
      <c r="W172" s="3">
        <f t="shared" si="549"/>
        <v>0</v>
      </c>
      <c r="X172" s="3">
        <f t="shared" si="549"/>
        <v>0</v>
      </c>
      <c r="Y172" s="3">
        <f t="shared" si="549"/>
        <v>0</v>
      </c>
      <c r="Z172" s="3">
        <f t="shared" si="549"/>
        <v>0</v>
      </c>
      <c r="AA172" s="402">
        <f t="shared" si="549"/>
        <v>87358</v>
      </c>
      <c r="AB172" s="101">
        <f t="shared" si="549"/>
        <v>852446</v>
      </c>
      <c r="AC172" s="3">
        <f t="shared" si="549"/>
        <v>106863.41513289291</v>
      </c>
      <c r="AD172" s="167">
        <f t="shared" si="549"/>
        <v>436344.07663016446</v>
      </c>
      <c r="AE172" s="79">
        <f t="shared" si="515"/>
        <v>1483011.4917630574</v>
      </c>
      <c r="AF172" s="114"/>
      <c r="AG172" s="723"/>
      <c r="AH172" s="214" t="s">
        <v>57</v>
      </c>
      <c r="AI172" s="3">
        <f t="shared" ref="AI172:AT172" si="550">AI28+AI44+AI60+AI76+AI92+AI140+AI156</f>
        <v>0</v>
      </c>
      <c r="AJ172" s="3">
        <f t="shared" si="550"/>
        <v>0</v>
      </c>
      <c r="AK172" s="3">
        <f t="shared" si="550"/>
        <v>0</v>
      </c>
      <c r="AL172" s="3">
        <f t="shared" si="550"/>
        <v>0</v>
      </c>
      <c r="AM172" s="3">
        <f t="shared" si="550"/>
        <v>0</v>
      </c>
      <c r="AN172" s="3">
        <f t="shared" si="550"/>
        <v>0</v>
      </c>
      <c r="AO172" s="3">
        <f t="shared" si="550"/>
        <v>0</v>
      </c>
      <c r="AP172" s="3">
        <f t="shared" si="550"/>
        <v>0</v>
      </c>
      <c r="AQ172" s="402">
        <f t="shared" si="550"/>
        <v>0</v>
      </c>
      <c r="AR172" s="101">
        <f t="shared" si="550"/>
        <v>0</v>
      </c>
      <c r="AS172" s="3">
        <f t="shared" si="550"/>
        <v>29356.970865671465</v>
      </c>
      <c r="AT172" s="167">
        <f t="shared" si="550"/>
        <v>119870.21310436461</v>
      </c>
      <c r="AU172" s="79">
        <f t="shared" si="517"/>
        <v>149227.18397003607</v>
      </c>
      <c r="AV172" s="114"/>
      <c r="AW172" s="723"/>
      <c r="AX172" s="214" t="s">
        <v>57</v>
      </c>
      <c r="AY172" s="3">
        <f t="shared" ref="AY172:BJ172" si="551">AY28+AY44+AY60+AY76+AY92+AY140+AY156</f>
        <v>0</v>
      </c>
      <c r="AZ172" s="3">
        <f t="shared" si="551"/>
        <v>0</v>
      </c>
      <c r="BA172" s="3">
        <f t="shared" si="551"/>
        <v>0</v>
      </c>
      <c r="BB172" s="3">
        <f t="shared" si="551"/>
        <v>0</v>
      </c>
      <c r="BC172" s="3">
        <f t="shared" si="551"/>
        <v>0</v>
      </c>
      <c r="BD172" s="3">
        <f t="shared" si="551"/>
        <v>0</v>
      </c>
      <c r="BE172" s="3">
        <f t="shared" si="551"/>
        <v>0</v>
      </c>
      <c r="BF172" s="3">
        <f t="shared" si="551"/>
        <v>0</v>
      </c>
      <c r="BG172" s="402">
        <f t="shared" si="551"/>
        <v>0</v>
      </c>
      <c r="BH172" s="101">
        <f t="shared" si="551"/>
        <v>0</v>
      </c>
      <c r="BI172" s="3">
        <f t="shared" si="551"/>
        <v>14745.446876260472</v>
      </c>
      <c r="BJ172" s="167">
        <f t="shared" si="551"/>
        <v>60208.523129452042</v>
      </c>
      <c r="BK172" s="79">
        <f t="shared" si="519"/>
        <v>74953.970005712516</v>
      </c>
      <c r="BL172" s="520"/>
    </row>
    <row r="173" spans="1:128" x14ac:dyDescent="0.35">
      <c r="A173" s="723"/>
      <c r="B173" s="214" t="s">
        <v>56</v>
      </c>
      <c r="C173" s="3">
        <f t="shared" ref="C173:N173" si="552">C29+C45+C61+C77+C93+C141+C157</f>
        <v>0</v>
      </c>
      <c r="D173" s="3">
        <f t="shared" si="552"/>
        <v>0</v>
      </c>
      <c r="E173" s="3">
        <f t="shared" si="552"/>
        <v>0</v>
      </c>
      <c r="F173" s="3">
        <f t="shared" si="552"/>
        <v>0</v>
      </c>
      <c r="G173" s="3">
        <f t="shared" si="552"/>
        <v>0</v>
      </c>
      <c r="H173" s="3">
        <f t="shared" si="552"/>
        <v>0</v>
      </c>
      <c r="I173" s="3">
        <f t="shared" si="552"/>
        <v>0</v>
      </c>
      <c r="J173" s="3">
        <f t="shared" si="552"/>
        <v>0</v>
      </c>
      <c r="K173" s="402">
        <f t="shared" si="552"/>
        <v>0</v>
      </c>
      <c r="L173" s="101">
        <f t="shared" si="552"/>
        <v>0</v>
      </c>
      <c r="M173" s="3">
        <f t="shared" si="552"/>
        <v>36821.397479345535</v>
      </c>
      <c r="N173" s="167">
        <f t="shared" si="552"/>
        <v>68877.674319558311</v>
      </c>
      <c r="O173" s="79">
        <f t="shared" si="513"/>
        <v>105699.07179890384</v>
      </c>
      <c r="P173" s="114"/>
      <c r="Q173" s="723"/>
      <c r="R173" s="214" t="s">
        <v>56</v>
      </c>
      <c r="S173" s="3">
        <f t="shared" ref="S173:AD173" si="553">S29+S45+S61+S77+S93+S141+S157</f>
        <v>0</v>
      </c>
      <c r="T173" s="3">
        <f t="shared" si="553"/>
        <v>0</v>
      </c>
      <c r="U173" s="3">
        <f t="shared" si="553"/>
        <v>0</v>
      </c>
      <c r="V173" s="3">
        <f t="shared" si="553"/>
        <v>0</v>
      </c>
      <c r="W173" s="3">
        <f t="shared" si="553"/>
        <v>0</v>
      </c>
      <c r="X173" s="3">
        <f t="shared" si="553"/>
        <v>0</v>
      </c>
      <c r="Y173" s="3">
        <f t="shared" si="553"/>
        <v>113148</v>
      </c>
      <c r="Z173" s="3">
        <f t="shared" si="553"/>
        <v>0</v>
      </c>
      <c r="AA173" s="402">
        <f t="shared" si="553"/>
        <v>0</v>
      </c>
      <c r="AB173" s="101">
        <f t="shared" si="553"/>
        <v>0</v>
      </c>
      <c r="AC173" s="3">
        <f t="shared" si="553"/>
        <v>254324.34209576104</v>
      </c>
      <c r="AD173" s="167">
        <f t="shared" si="553"/>
        <v>804460.37126189889</v>
      </c>
      <c r="AE173" s="79">
        <f t="shared" si="515"/>
        <v>1171932.71335766</v>
      </c>
      <c r="AF173" s="114"/>
      <c r="AG173" s="723"/>
      <c r="AH173" s="214" t="s">
        <v>56</v>
      </c>
      <c r="AI173" s="3">
        <f t="shared" ref="AI173:AT173" si="554">AI29+AI45+AI61+AI77+AI93+AI141+AI157</f>
        <v>0</v>
      </c>
      <c r="AJ173" s="3">
        <f t="shared" si="554"/>
        <v>0</v>
      </c>
      <c r="AK173" s="3">
        <f t="shared" si="554"/>
        <v>0</v>
      </c>
      <c r="AL173" s="3">
        <f t="shared" si="554"/>
        <v>57804</v>
      </c>
      <c r="AM173" s="3">
        <f t="shared" si="554"/>
        <v>0</v>
      </c>
      <c r="AN173" s="3">
        <f t="shared" si="554"/>
        <v>75684</v>
      </c>
      <c r="AO173" s="3">
        <f t="shared" si="554"/>
        <v>0</v>
      </c>
      <c r="AP173" s="3">
        <f t="shared" si="554"/>
        <v>0</v>
      </c>
      <c r="AQ173" s="402">
        <f t="shared" si="554"/>
        <v>0</v>
      </c>
      <c r="AR173" s="101">
        <f t="shared" si="554"/>
        <v>0</v>
      </c>
      <c r="AS173" s="3">
        <f t="shared" si="554"/>
        <v>237195.24057464977</v>
      </c>
      <c r="AT173" s="167">
        <f t="shared" si="554"/>
        <v>917750.50974272727</v>
      </c>
      <c r="AU173" s="79">
        <f t="shared" si="517"/>
        <v>1288433.750317377</v>
      </c>
      <c r="AV173" s="114"/>
      <c r="AW173" s="723"/>
      <c r="AX173" s="214" t="s">
        <v>56</v>
      </c>
      <c r="AY173" s="3">
        <f t="shared" ref="AY173:BJ173" si="555">AY29+AY45+AY61+AY77+AY93+AY141+AY157</f>
        <v>0</v>
      </c>
      <c r="AZ173" s="3">
        <f t="shared" si="555"/>
        <v>0</v>
      </c>
      <c r="BA173" s="3">
        <f t="shared" si="555"/>
        <v>0</v>
      </c>
      <c r="BB173" s="3">
        <f t="shared" si="555"/>
        <v>0</v>
      </c>
      <c r="BC173" s="3">
        <f t="shared" si="555"/>
        <v>0</v>
      </c>
      <c r="BD173" s="3">
        <f t="shared" si="555"/>
        <v>0</v>
      </c>
      <c r="BE173" s="3">
        <f t="shared" si="555"/>
        <v>136288</v>
      </c>
      <c r="BF173" s="3">
        <f t="shared" si="555"/>
        <v>0</v>
      </c>
      <c r="BG173" s="402">
        <f t="shared" si="555"/>
        <v>0</v>
      </c>
      <c r="BH173" s="101">
        <f t="shared" si="555"/>
        <v>0</v>
      </c>
      <c r="BI173" s="3">
        <f t="shared" si="555"/>
        <v>3433.1957819914228</v>
      </c>
      <c r="BJ173" s="167">
        <f t="shared" si="555"/>
        <v>6422.0957686337551</v>
      </c>
      <c r="BK173" s="79">
        <f t="shared" si="519"/>
        <v>146143.29155062517</v>
      </c>
      <c r="BL173" s="520"/>
    </row>
    <row r="174" spans="1:128" x14ac:dyDescent="0.35">
      <c r="A174" s="723"/>
      <c r="B174" s="214" t="s">
        <v>55</v>
      </c>
      <c r="C174" s="3">
        <f t="shared" ref="C174:N174" si="556">C30+C46+C62+C78+C94+C142+C158</f>
        <v>0</v>
      </c>
      <c r="D174" s="3">
        <f t="shared" si="556"/>
        <v>0</v>
      </c>
      <c r="E174" s="3">
        <f t="shared" si="556"/>
        <v>0</v>
      </c>
      <c r="F174" s="3">
        <f t="shared" si="556"/>
        <v>0</v>
      </c>
      <c r="G174" s="3">
        <f t="shared" si="556"/>
        <v>0</v>
      </c>
      <c r="H174" s="3">
        <f t="shared" si="556"/>
        <v>0</v>
      </c>
      <c r="I174" s="3">
        <f t="shared" si="556"/>
        <v>0</v>
      </c>
      <c r="J174" s="3">
        <f t="shared" si="556"/>
        <v>0</v>
      </c>
      <c r="K174" s="402">
        <f t="shared" si="556"/>
        <v>0</v>
      </c>
      <c r="L174" s="101">
        <f t="shared" si="556"/>
        <v>0</v>
      </c>
      <c r="M174" s="3">
        <f t="shared" si="556"/>
        <v>0</v>
      </c>
      <c r="N174" s="167">
        <f t="shared" si="556"/>
        <v>0</v>
      </c>
      <c r="O174" s="79">
        <f t="shared" si="513"/>
        <v>0</v>
      </c>
      <c r="P174" s="114"/>
      <c r="Q174" s="723"/>
      <c r="R174" s="214" t="s">
        <v>55</v>
      </c>
      <c r="S174" s="3">
        <f t="shared" ref="S174:AD174" si="557">S30+S46+S62+S78+S94+S142+S158</f>
        <v>0</v>
      </c>
      <c r="T174" s="3">
        <f t="shared" si="557"/>
        <v>0</v>
      </c>
      <c r="U174" s="3">
        <f t="shared" si="557"/>
        <v>0</v>
      </c>
      <c r="V174" s="3">
        <f t="shared" si="557"/>
        <v>0</v>
      </c>
      <c r="W174" s="3">
        <f t="shared" si="557"/>
        <v>0</v>
      </c>
      <c r="X174" s="3">
        <f t="shared" si="557"/>
        <v>0</v>
      </c>
      <c r="Y174" s="3">
        <f t="shared" si="557"/>
        <v>0</v>
      </c>
      <c r="Z174" s="3">
        <f t="shared" si="557"/>
        <v>0</v>
      </c>
      <c r="AA174" s="402">
        <f t="shared" si="557"/>
        <v>0</v>
      </c>
      <c r="AB174" s="101">
        <f t="shared" si="557"/>
        <v>0</v>
      </c>
      <c r="AC174" s="3">
        <f t="shared" si="557"/>
        <v>0</v>
      </c>
      <c r="AD174" s="167">
        <f t="shared" si="557"/>
        <v>0</v>
      </c>
      <c r="AE174" s="79">
        <f t="shared" si="515"/>
        <v>0</v>
      </c>
      <c r="AF174" s="114"/>
      <c r="AG174" s="723"/>
      <c r="AH174" s="214" t="s">
        <v>55</v>
      </c>
      <c r="AI174" s="3">
        <f t="shared" ref="AI174:AT174" si="558">AI30+AI46+AI62+AI78+AI94+AI142+AI158</f>
        <v>0</v>
      </c>
      <c r="AJ174" s="3">
        <f t="shared" si="558"/>
        <v>0</v>
      </c>
      <c r="AK174" s="3">
        <f t="shared" si="558"/>
        <v>0</v>
      </c>
      <c r="AL174" s="3">
        <f t="shared" si="558"/>
        <v>0</v>
      </c>
      <c r="AM174" s="3">
        <f t="shared" si="558"/>
        <v>0</v>
      </c>
      <c r="AN174" s="3">
        <f t="shared" si="558"/>
        <v>0</v>
      </c>
      <c r="AO174" s="3">
        <f t="shared" si="558"/>
        <v>0</v>
      </c>
      <c r="AP174" s="3">
        <f t="shared" si="558"/>
        <v>0</v>
      </c>
      <c r="AQ174" s="402">
        <f t="shared" si="558"/>
        <v>0</v>
      </c>
      <c r="AR174" s="101">
        <f t="shared" si="558"/>
        <v>0</v>
      </c>
      <c r="AS174" s="3">
        <f t="shared" si="558"/>
        <v>373929.48240039585</v>
      </c>
      <c r="AT174" s="167">
        <f t="shared" si="558"/>
        <v>1526826.6929322032</v>
      </c>
      <c r="AU174" s="79">
        <f t="shared" si="517"/>
        <v>1900756.1753325991</v>
      </c>
      <c r="AV174" s="114"/>
      <c r="AW174" s="723"/>
      <c r="AX174" s="214" t="s">
        <v>55</v>
      </c>
      <c r="AY174" s="3">
        <f t="shared" ref="AY174:BJ174" si="559">AY30+AY46+AY62+AY78+AY94+AY142+AY158</f>
        <v>0</v>
      </c>
      <c r="AZ174" s="3">
        <f t="shared" si="559"/>
        <v>0</v>
      </c>
      <c r="BA174" s="3">
        <f t="shared" si="559"/>
        <v>0</v>
      </c>
      <c r="BB174" s="3">
        <f t="shared" si="559"/>
        <v>0</v>
      </c>
      <c r="BC174" s="3">
        <f t="shared" si="559"/>
        <v>0</v>
      </c>
      <c r="BD174" s="3">
        <f t="shared" si="559"/>
        <v>0</v>
      </c>
      <c r="BE174" s="3">
        <f t="shared" si="559"/>
        <v>0</v>
      </c>
      <c r="BF174" s="3">
        <f t="shared" si="559"/>
        <v>0</v>
      </c>
      <c r="BG174" s="402">
        <f t="shared" si="559"/>
        <v>0</v>
      </c>
      <c r="BH174" s="101">
        <f t="shared" si="559"/>
        <v>0</v>
      </c>
      <c r="BI174" s="3">
        <f t="shared" si="559"/>
        <v>0</v>
      </c>
      <c r="BJ174" s="167">
        <f t="shared" si="559"/>
        <v>0</v>
      </c>
      <c r="BK174" s="79">
        <f t="shared" si="519"/>
        <v>0</v>
      </c>
      <c r="BL174" s="520"/>
    </row>
    <row r="175" spans="1:128" ht="15" customHeight="1" x14ac:dyDescent="0.35">
      <c r="A175" s="723"/>
      <c r="B175" s="214" t="s">
        <v>54</v>
      </c>
      <c r="C175" s="3">
        <f t="shared" ref="C175:N175" si="560">C31+C47+C63+C79+C95+C143+C159</f>
        <v>0</v>
      </c>
      <c r="D175" s="3">
        <f t="shared" si="560"/>
        <v>5778</v>
      </c>
      <c r="E175" s="3">
        <f t="shared" si="560"/>
        <v>0</v>
      </c>
      <c r="F175" s="3">
        <f t="shared" si="560"/>
        <v>5831</v>
      </c>
      <c r="G175" s="3">
        <f t="shared" si="560"/>
        <v>11598</v>
      </c>
      <c r="H175" s="3">
        <f t="shared" si="560"/>
        <v>0</v>
      </c>
      <c r="I175" s="3">
        <f t="shared" si="560"/>
        <v>5778</v>
      </c>
      <c r="J175" s="3">
        <f t="shared" si="560"/>
        <v>0</v>
      </c>
      <c r="K175" s="402">
        <f t="shared" si="560"/>
        <v>0</v>
      </c>
      <c r="L175" s="101">
        <f t="shared" si="560"/>
        <v>0</v>
      </c>
      <c r="M175" s="3">
        <f t="shared" si="560"/>
        <v>31809.474556235178</v>
      </c>
      <c r="N175" s="167">
        <f t="shared" si="560"/>
        <v>75570.100461256967</v>
      </c>
      <c r="O175" s="79">
        <f t="shared" si="513"/>
        <v>136364.57501749214</v>
      </c>
      <c r="P175" s="114"/>
      <c r="Q175" s="723"/>
      <c r="R175" s="214" t="s">
        <v>54</v>
      </c>
      <c r="S175" s="3">
        <f t="shared" ref="S175:AD175" si="561">S31+S47+S63+S79+S95+S143+S159</f>
        <v>0</v>
      </c>
      <c r="T175" s="3">
        <f t="shared" si="561"/>
        <v>0</v>
      </c>
      <c r="U175" s="3">
        <f t="shared" si="561"/>
        <v>0</v>
      </c>
      <c r="V175" s="3">
        <f t="shared" si="561"/>
        <v>0</v>
      </c>
      <c r="W175" s="3">
        <f t="shared" si="561"/>
        <v>1220</v>
      </c>
      <c r="X175" s="3">
        <f t="shared" si="561"/>
        <v>0</v>
      </c>
      <c r="Y175" s="3">
        <f t="shared" si="561"/>
        <v>0</v>
      </c>
      <c r="Z175" s="3">
        <f t="shared" si="561"/>
        <v>1936854</v>
      </c>
      <c r="AA175" s="402">
        <f t="shared" si="561"/>
        <v>427734</v>
      </c>
      <c r="AB175" s="101">
        <f t="shared" si="561"/>
        <v>320750</v>
      </c>
      <c r="AC175" s="3">
        <f t="shared" si="561"/>
        <v>277129.58145092824</v>
      </c>
      <c r="AD175" s="167">
        <f t="shared" si="561"/>
        <v>975577.02785975579</v>
      </c>
      <c r="AE175" s="79">
        <f t="shared" si="515"/>
        <v>3939264.6093106838</v>
      </c>
      <c r="AF175" s="114"/>
      <c r="AG175" s="723"/>
      <c r="AH175" s="214" t="s">
        <v>54</v>
      </c>
      <c r="AI175" s="3">
        <f t="shared" ref="AI175:AT175" si="562">AI31+AI47+AI63+AI79+AI95+AI143+AI159</f>
        <v>0</v>
      </c>
      <c r="AJ175" s="3">
        <f t="shared" si="562"/>
        <v>109535</v>
      </c>
      <c r="AK175" s="3">
        <f t="shared" si="562"/>
        <v>0</v>
      </c>
      <c r="AL175" s="3">
        <f t="shared" si="562"/>
        <v>0</v>
      </c>
      <c r="AM175" s="3">
        <f t="shared" si="562"/>
        <v>0</v>
      </c>
      <c r="AN175" s="3">
        <f t="shared" si="562"/>
        <v>0</v>
      </c>
      <c r="AO175" s="3">
        <f t="shared" si="562"/>
        <v>0</v>
      </c>
      <c r="AP175" s="3">
        <f t="shared" si="562"/>
        <v>0</v>
      </c>
      <c r="AQ175" s="402">
        <f t="shared" si="562"/>
        <v>0</v>
      </c>
      <c r="AR175" s="101">
        <f t="shared" si="562"/>
        <v>0</v>
      </c>
      <c r="AS175" s="3">
        <f t="shared" si="562"/>
        <v>15295.303983080787</v>
      </c>
      <c r="AT175" s="167">
        <f t="shared" si="562"/>
        <v>28611.216262398269</v>
      </c>
      <c r="AU175" s="79">
        <f t="shared" si="517"/>
        <v>153441.52024547904</v>
      </c>
      <c r="AV175" s="114"/>
      <c r="AW175" s="723"/>
      <c r="AX175" s="214" t="s">
        <v>54</v>
      </c>
      <c r="AY175" s="3">
        <f t="shared" ref="AY175:BJ175" si="563">AY31+AY47+AY63+AY79+AY95+AY143+AY159</f>
        <v>0</v>
      </c>
      <c r="AZ175" s="3">
        <f t="shared" si="563"/>
        <v>0</v>
      </c>
      <c r="BA175" s="3">
        <f t="shared" si="563"/>
        <v>0</v>
      </c>
      <c r="BB175" s="3">
        <f t="shared" si="563"/>
        <v>0</v>
      </c>
      <c r="BC175" s="3">
        <f t="shared" si="563"/>
        <v>0</v>
      </c>
      <c r="BD175" s="3">
        <f t="shared" si="563"/>
        <v>0</v>
      </c>
      <c r="BE175" s="3">
        <f t="shared" si="563"/>
        <v>0</v>
      </c>
      <c r="BF175" s="3">
        <f t="shared" si="563"/>
        <v>0</v>
      </c>
      <c r="BG175" s="402">
        <f t="shared" si="563"/>
        <v>0</v>
      </c>
      <c r="BH175" s="101">
        <f t="shared" si="563"/>
        <v>0</v>
      </c>
      <c r="BI175" s="3">
        <f t="shared" si="563"/>
        <v>2288.797187994282</v>
      </c>
      <c r="BJ175" s="167">
        <f t="shared" si="563"/>
        <v>4281.3971790891701</v>
      </c>
      <c r="BK175" s="79">
        <f t="shared" si="519"/>
        <v>6570.1943670834517</v>
      </c>
      <c r="BL175" s="520"/>
    </row>
    <row r="176" spans="1:128" ht="15" thickBot="1" x14ac:dyDescent="0.4">
      <c r="A176" s="724"/>
      <c r="B176" s="214" t="s">
        <v>53</v>
      </c>
      <c r="C176" s="3">
        <f t="shared" ref="C176:N176" si="564">C32+C48+C64+C80+C96+C144+C160</f>
        <v>0</v>
      </c>
      <c r="D176" s="3">
        <f t="shared" si="564"/>
        <v>0</v>
      </c>
      <c r="E176" s="3">
        <f t="shared" si="564"/>
        <v>0</v>
      </c>
      <c r="F176" s="3">
        <f t="shared" si="564"/>
        <v>0</v>
      </c>
      <c r="G176" s="3">
        <f t="shared" si="564"/>
        <v>0</v>
      </c>
      <c r="H176" s="3">
        <f t="shared" si="564"/>
        <v>0</v>
      </c>
      <c r="I176" s="3">
        <f t="shared" si="564"/>
        <v>21156</v>
      </c>
      <c r="J176" s="3">
        <f t="shared" si="564"/>
        <v>0</v>
      </c>
      <c r="K176" s="402">
        <f t="shared" si="564"/>
        <v>0</v>
      </c>
      <c r="L176" s="101">
        <f t="shared" si="564"/>
        <v>0</v>
      </c>
      <c r="M176" s="3">
        <f t="shared" si="564"/>
        <v>5196.9903722076251</v>
      </c>
      <c r="N176" s="167">
        <f t="shared" si="564"/>
        <v>15788.90478568381</v>
      </c>
      <c r="O176" s="79">
        <f t="shared" si="513"/>
        <v>42141.895157891435</v>
      </c>
      <c r="P176" s="354" t="s">
        <v>167</v>
      </c>
      <c r="Q176" s="724"/>
      <c r="R176" s="214" t="s">
        <v>53</v>
      </c>
      <c r="S176" s="3">
        <f t="shared" ref="S176:AD176" si="565">S32+S48+S64+S80+S96+S144+S160</f>
        <v>0</v>
      </c>
      <c r="T176" s="3">
        <f t="shared" si="565"/>
        <v>0</v>
      </c>
      <c r="U176" s="3">
        <f t="shared" si="565"/>
        <v>0</v>
      </c>
      <c r="V176" s="3">
        <f t="shared" si="565"/>
        <v>0</v>
      </c>
      <c r="W176" s="3">
        <f t="shared" si="565"/>
        <v>0</v>
      </c>
      <c r="X176" s="3">
        <f t="shared" si="565"/>
        <v>0</v>
      </c>
      <c r="Y176" s="3">
        <f t="shared" si="565"/>
        <v>0</v>
      </c>
      <c r="Z176" s="3">
        <f t="shared" si="565"/>
        <v>0</v>
      </c>
      <c r="AA176" s="402">
        <f t="shared" si="565"/>
        <v>0</v>
      </c>
      <c r="AB176" s="101">
        <f t="shared" si="565"/>
        <v>0</v>
      </c>
      <c r="AC176" s="3">
        <f t="shared" si="565"/>
        <v>51370.285066203622</v>
      </c>
      <c r="AD176" s="167">
        <f t="shared" si="565"/>
        <v>194155.16280625382</v>
      </c>
      <c r="AE176" s="79">
        <f t="shared" si="515"/>
        <v>245525.44787245744</v>
      </c>
      <c r="AF176" s="354" t="s">
        <v>167</v>
      </c>
      <c r="AG176" s="724"/>
      <c r="AH176" s="214" t="s">
        <v>53</v>
      </c>
      <c r="AI176" s="3">
        <f t="shared" ref="AI176:AT176" si="566">AI32+AI48+AI64+AI80+AI96+AI144+AI160</f>
        <v>0</v>
      </c>
      <c r="AJ176" s="3">
        <f t="shared" si="566"/>
        <v>0</v>
      </c>
      <c r="AK176" s="3">
        <f t="shared" si="566"/>
        <v>0</v>
      </c>
      <c r="AL176" s="3">
        <f t="shared" si="566"/>
        <v>0</v>
      </c>
      <c r="AM176" s="3">
        <f t="shared" si="566"/>
        <v>0</v>
      </c>
      <c r="AN176" s="3">
        <f t="shared" si="566"/>
        <v>0</v>
      </c>
      <c r="AO176" s="3">
        <f t="shared" si="566"/>
        <v>0</v>
      </c>
      <c r="AP176" s="3">
        <f t="shared" si="566"/>
        <v>0</v>
      </c>
      <c r="AQ176" s="402">
        <f t="shared" si="566"/>
        <v>0</v>
      </c>
      <c r="AR176" s="101">
        <f t="shared" si="566"/>
        <v>0</v>
      </c>
      <c r="AS176" s="3">
        <f t="shared" si="566"/>
        <v>1529.5303983080789</v>
      </c>
      <c r="AT176" s="167">
        <f t="shared" si="566"/>
        <v>2861.1216262398275</v>
      </c>
      <c r="AU176" s="79">
        <f t="shared" si="517"/>
        <v>4390.652024547906</v>
      </c>
      <c r="AV176" s="354" t="s">
        <v>167</v>
      </c>
      <c r="AW176" s="724"/>
      <c r="AX176" s="214" t="s">
        <v>53</v>
      </c>
      <c r="AY176" s="3">
        <f t="shared" ref="AY176:BJ176" si="567">AY32+AY48+AY64+AY80+AY96+AY144+AY160</f>
        <v>0</v>
      </c>
      <c r="AZ176" s="3">
        <f t="shared" si="567"/>
        <v>0</v>
      </c>
      <c r="BA176" s="3">
        <f t="shared" si="567"/>
        <v>0</v>
      </c>
      <c r="BB176" s="3">
        <f t="shared" si="567"/>
        <v>0</v>
      </c>
      <c r="BC176" s="3">
        <f t="shared" si="567"/>
        <v>0</v>
      </c>
      <c r="BD176" s="3">
        <f t="shared" si="567"/>
        <v>0</v>
      </c>
      <c r="BE176" s="3">
        <f t="shared" si="567"/>
        <v>0</v>
      </c>
      <c r="BF176" s="3">
        <f t="shared" si="567"/>
        <v>0</v>
      </c>
      <c r="BG176" s="402">
        <f t="shared" si="567"/>
        <v>0</v>
      </c>
      <c r="BH176" s="101">
        <f t="shared" si="567"/>
        <v>0</v>
      </c>
      <c r="BI176" s="3">
        <f t="shared" si="567"/>
        <v>228.87971879942822</v>
      </c>
      <c r="BJ176" s="167">
        <f t="shared" si="567"/>
        <v>428.13971790891708</v>
      </c>
      <c r="BK176" s="79">
        <f t="shared" si="519"/>
        <v>657.01943670834532</v>
      </c>
      <c r="BL176" s="521" t="s">
        <v>167</v>
      </c>
    </row>
    <row r="177" spans="1:64" ht="15" thickBot="1" x14ac:dyDescent="0.4">
      <c r="B177" s="215" t="s">
        <v>43</v>
      </c>
      <c r="C177" s="207">
        <f>SUM(C164:C176)</f>
        <v>0</v>
      </c>
      <c r="D177" s="207">
        <f t="shared" ref="D177" si="568">SUM(D164:D176)</f>
        <v>772714</v>
      </c>
      <c r="E177" s="207">
        <f t="shared" ref="E177" si="569">SUM(E164:E176)</f>
        <v>962303</v>
      </c>
      <c r="F177" s="207">
        <f t="shared" ref="F177" si="570">SUM(F164:F176)</f>
        <v>9421017</v>
      </c>
      <c r="G177" s="207">
        <f t="shared" ref="G177" si="571">SUM(G164:G176)</f>
        <v>1525822</v>
      </c>
      <c r="H177" s="207">
        <f t="shared" ref="H177" si="572">SUM(H164:H176)</f>
        <v>2180379</v>
      </c>
      <c r="I177" s="207">
        <f t="shared" ref="I177" si="573">SUM(I164:I176)</f>
        <v>2245459.16015625</v>
      </c>
      <c r="J177" s="207">
        <f t="shared" ref="J177" si="574">SUM(J164:J176)</f>
        <v>1433921.0301818848</v>
      </c>
      <c r="K177" s="403">
        <f t="shared" ref="K177" si="575">SUM(K164:K176)</f>
        <v>2066534</v>
      </c>
      <c r="L177" s="542">
        <f t="shared" ref="L177" si="576">SUM(L164:L176)</f>
        <v>-7728636.4000000004</v>
      </c>
      <c r="M177" s="207">
        <f t="shared" ref="M177" si="577">SUM(M164:M176)</f>
        <v>4094596.662058</v>
      </c>
      <c r="N177" s="217">
        <f t="shared" ref="N177" si="578">SUM(N164:N176)</f>
        <v>7048571.0573855164</v>
      </c>
      <c r="O177" s="82">
        <f t="shared" si="513"/>
        <v>24022680.509781651</v>
      </c>
      <c r="P177" s="353">
        <f>SUM(C20:N32,C36:N48,C52:N64,C68:N80,C84:N96,C132:N144,C148:N160)</f>
        <v>24022680.509781651</v>
      </c>
      <c r="Q177" s="83"/>
      <c r="R177" s="215" t="s">
        <v>43</v>
      </c>
      <c r="S177" s="207">
        <f>SUM(S164:S176)</f>
        <v>0</v>
      </c>
      <c r="T177" s="207">
        <f t="shared" ref="T177" si="579">SUM(T164:T176)</f>
        <v>1289745</v>
      </c>
      <c r="U177" s="207">
        <f t="shared" ref="U177" si="580">SUM(U164:U176)</f>
        <v>1045745</v>
      </c>
      <c r="V177" s="207">
        <f t="shared" ref="V177" si="581">SUM(V164:V176)</f>
        <v>2087735</v>
      </c>
      <c r="W177" s="207">
        <f t="shared" ref="W177" si="582">SUM(W164:W176)</f>
        <v>2823346</v>
      </c>
      <c r="X177" s="207">
        <f t="shared" ref="X177" si="583">SUM(X164:X176)</f>
        <v>3835590.38</v>
      </c>
      <c r="Y177" s="207">
        <f t="shared" ref="Y177" si="584">SUM(Y164:Y176)</f>
        <v>2613638</v>
      </c>
      <c r="Z177" s="207">
        <f t="shared" ref="Z177" si="585">SUM(Z164:Z176)</f>
        <v>4025655</v>
      </c>
      <c r="AA177" s="403">
        <f t="shared" ref="AA177" si="586">SUM(AA164:AA176)</f>
        <v>5318938</v>
      </c>
      <c r="AB177" s="542">
        <f t="shared" ref="AB177" si="587">SUM(AB164:AB176)</f>
        <v>16882761</v>
      </c>
      <c r="AC177" s="207">
        <f t="shared" ref="AC177" si="588">SUM(AC164:AC176)</f>
        <v>12217485.211010395</v>
      </c>
      <c r="AD177" s="217">
        <f t="shared" ref="AD177" si="589">SUM(AD164:AD176)</f>
        <v>35616991.327576756</v>
      </c>
      <c r="AE177" s="82">
        <f t="shared" si="515"/>
        <v>87757629.918587148</v>
      </c>
      <c r="AF177" s="353">
        <f>SUM(S20:AD32,S36:AD48,S52:AD64,S68:AD80,S84:AD96,S132:AD144,S148:AD160)</f>
        <v>87757629.918587148</v>
      </c>
      <c r="AG177" s="83"/>
      <c r="AH177" s="215" t="s">
        <v>43</v>
      </c>
      <c r="AI177" s="207">
        <f>SUM(AI164:AI176)</f>
        <v>0</v>
      </c>
      <c r="AJ177" s="207">
        <f t="shared" ref="AJ177" si="590">SUM(AJ164:AJ176)</f>
        <v>419944</v>
      </c>
      <c r="AK177" s="207">
        <f t="shared" ref="AK177" si="591">SUM(AK164:AK176)</f>
        <v>10013</v>
      </c>
      <c r="AL177" s="207">
        <f t="shared" ref="AL177" si="592">SUM(AL164:AL176)</f>
        <v>628542</v>
      </c>
      <c r="AM177" s="207">
        <f t="shared" ref="AM177" si="593">SUM(AM164:AM176)</f>
        <v>616175</v>
      </c>
      <c r="AN177" s="207">
        <f t="shared" ref="AN177" si="594">SUM(AN164:AN176)</f>
        <v>4061560</v>
      </c>
      <c r="AO177" s="207">
        <f t="shared" ref="AO177" si="595">SUM(AO164:AO176)</f>
        <v>639613</v>
      </c>
      <c r="AP177" s="207">
        <f t="shared" ref="AP177" si="596">SUM(AP164:AP176)</f>
        <v>688601</v>
      </c>
      <c r="AQ177" s="403">
        <f t="shared" ref="AQ177" si="597">SUM(AQ164:AQ176)</f>
        <v>479017</v>
      </c>
      <c r="AR177" s="542">
        <f t="shared" ref="AR177" si="598">SUM(AR164:AR176)</f>
        <v>1097537</v>
      </c>
      <c r="AS177" s="207">
        <f t="shared" ref="AS177" si="599">SUM(AS164:AS176)</f>
        <v>4443152.0073140198</v>
      </c>
      <c r="AT177" s="217">
        <f t="shared" ref="AT177" si="600">SUM(AT164:AT176)</f>
        <v>15165069.562626809</v>
      </c>
      <c r="AU177" s="82">
        <f t="shared" si="517"/>
        <v>28249223.569940828</v>
      </c>
      <c r="AV177" s="353">
        <f>SUM(AI20:AT32,AI36:AT48,AI52:AT64,AI68:AT80,AI84:AT96,AI132:AT144,AI148:AT160)</f>
        <v>28249223.569940824</v>
      </c>
      <c r="AW177" s="83"/>
      <c r="AX177" s="215" t="s">
        <v>43</v>
      </c>
      <c r="AY177" s="207">
        <f>SUM(AY164:AY176)</f>
        <v>0</v>
      </c>
      <c r="AZ177" s="207">
        <f t="shared" ref="AZ177" si="601">SUM(AZ164:AZ176)</f>
        <v>0</v>
      </c>
      <c r="BA177" s="207">
        <f t="shared" ref="BA177" si="602">SUM(BA164:BA176)</f>
        <v>449713</v>
      </c>
      <c r="BB177" s="207">
        <f t="shared" ref="BB177" si="603">SUM(BB164:BB176)</f>
        <v>0</v>
      </c>
      <c r="BC177" s="207">
        <f t="shared" ref="BC177" si="604">SUM(BC164:BC176)</f>
        <v>138648</v>
      </c>
      <c r="BD177" s="207">
        <f t="shared" ref="BD177" si="605">SUM(BD164:BD176)</f>
        <v>307516</v>
      </c>
      <c r="BE177" s="207">
        <f t="shared" ref="BE177" si="606">SUM(BE164:BE176)</f>
        <v>574470</v>
      </c>
      <c r="BF177" s="207">
        <f t="shared" ref="BF177" si="607">SUM(BF164:BF176)</f>
        <v>0</v>
      </c>
      <c r="BG177" s="403">
        <f t="shared" ref="BG177" si="608">SUM(BG164:BG176)</f>
        <v>348448</v>
      </c>
      <c r="BH177" s="542">
        <f t="shared" ref="BH177" si="609">SUM(BH164:BH176)</f>
        <v>54222</v>
      </c>
      <c r="BI177" s="207">
        <f t="shared" ref="BI177" si="610">SUM(BI164:BI176)</f>
        <v>1003258.1083573127</v>
      </c>
      <c r="BJ177" s="217">
        <f t="shared" ref="BJ177" si="611">SUM(BJ164:BJ176)</f>
        <v>3846720.2213138556</v>
      </c>
      <c r="BK177" s="82">
        <f t="shared" si="519"/>
        <v>6722995.3296711687</v>
      </c>
      <c r="BL177" s="519">
        <f>SUM(AY20:BJ32,AY36:BJ48,AY52:BJ64,AY68:BJ80,AY84:BJ96,AY132:BJ144,AY148:BJ160)</f>
        <v>6722995.3296711659</v>
      </c>
    </row>
    <row r="178" spans="1:64" ht="15" thickBot="1" x14ac:dyDescent="0.4">
      <c r="P178" s="114"/>
      <c r="Q178" s="83"/>
      <c r="AF178" s="114"/>
      <c r="AG178" s="83"/>
      <c r="AV178" s="114"/>
      <c r="AW178" s="83"/>
      <c r="BL178" s="520"/>
    </row>
    <row r="179" spans="1:64" ht="15" thickBot="1" x14ac:dyDescent="0.4">
      <c r="B179" s="202" t="s">
        <v>36</v>
      </c>
      <c r="C179" s="203">
        <f t="shared" ref="C179:N179" si="612">C$3</f>
        <v>44562</v>
      </c>
      <c r="D179" s="203">
        <f t="shared" si="612"/>
        <v>44593</v>
      </c>
      <c r="E179" s="203">
        <f t="shared" si="612"/>
        <v>44621</v>
      </c>
      <c r="F179" s="203">
        <f t="shared" si="612"/>
        <v>44652</v>
      </c>
      <c r="G179" s="203">
        <f t="shared" si="612"/>
        <v>44682</v>
      </c>
      <c r="H179" s="203">
        <f t="shared" si="612"/>
        <v>44713</v>
      </c>
      <c r="I179" s="203">
        <f t="shared" si="612"/>
        <v>44743</v>
      </c>
      <c r="J179" s="203">
        <f t="shared" si="612"/>
        <v>44774</v>
      </c>
      <c r="K179" s="401">
        <f t="shared" si="612"/>
        <v>44805</v>
      </c>
      <c r="L179" s="536">
        <f t="shared" si="612"/>
        <v>44835</v>
      </c>
      <c r="M179" s="413">
        <f t="shared" si="612"/>
        <v>44866</v>
      </c>
      <c r="N179" s="413">
        <f t="shared" si="612"/>
        <v>44896</v>
      </c>
      <c r="O179" s="204" t="s">
        <v>34</v>
      </c>
      <c r="P179" s="114"/>
      <c r="Q179" s="83"/>
      <c r="R179" s="202" t="s">
        <v>36</v>
      </c>
      <c r="S179" s="203">
        <f t="shared" ref="S179:AD179" si="613">S$3</f>
        <v>44562</v>
      </c>
      <c r="T179" s="203">
        <f t="shared" si="613"/>
        <v>44593</v>
      </c>
      <c r="U179" s="203">
        <f t="shared" si="613"/>
        <v>44621</v>
      </c>
      <c r="V179" s="203">
        <f t="shared" si="613"/>
        <v>44652</v>
      </c>
      <c r="W179" s="203">
        <f t="shared" si="613"/>
        <v>44682</v>
      </c>
      <c r="X179" s="203">
        <f t="shared" si="613"/>
        <v>44713</v>
      </c>
      <c r="Y179" s="203">
        <f t="shared" si="613"/>
        <v>44743</v>
      </c>
      <c r="Z179" s="203">
        <f t="shared" si="613"/>
        <v>44774</v>
      </c>
      <c r="AA179" s="401">
        <f t="shared" si="613"/>
        <v>44805</v>
      </c>
      <c r="AB179" s="536">
        <f t="shared" si="613"/>
        <v>44835</v>
      </c>
      <c r="AC179" s="413">
        <f t="shared" si="613"/>
        <v>44866</v>
      </c>
      <c r="AD179" s="413">
        <f t="shared" si="613"/>
        <v>44896</v>
      </c>
      <c r="AE179" s="204" t="s">
        <v>34</v>
      </c>
      <c r="AF179" s="114"/>
      <c r="AG179" s="83"/>
      <c r="AH179" s="202" t="s">
        <v>36</v>
      </c>
      <c r="AI179" s="203">
        <f t="shared" ref="AI179:AT179" si="614">AI$3</f>
        <v>44562</v>
      </c>
      <c r="AJ179" s="203">
        <f t="shared" si="614"/>
        <v>44593</v>
      </c>
      <c r="AK179" s="203">
        <f t="shared" si="614"/>
        <v>44621</v>
      </c>
      <c r="AL179" s="203">
        <f t="shared" si="614"/>
        <v>44652</v>
      </c>
      <c r="AM179" s="203">
        <f t="shared" si="614"/>
        <v>44682</v>
      </c>
      <c r="AN179" s="203">
        <f t="shared" si="614"/>
        <v>44713</v>
      </c>
      <c r="AO179" s="203">
        <f t="shared" si="614"/>
        <v>44743</v>
      </c>
      <c r="AP179" s="203">
        <f t="shared" si="614"/>
        <v>44774</v>
      </c>
      <c r="AQ179" s="401">
        <f t="shared" si="614"/>
        <v>44805</v>
      </c>
      <c r="AR179" s="536">
        <f t="shared" si="614"/>
        <v>44835</v>
      </c>
      <c r="AS179" s="203">
        <f t="shared" si="614"/>
        <v>44866</v>
      </c>
      <c r="AT179" s="210">
        <f t="shared" si="614"/>
        <v>44896</v>
      </c>
      <c r="AU179" s="204" t="s">
        <v>34</v>
      </c>
      <c r="AV179" s="114"/>
      <c r="AW179" s="83"/>
      <c r="AX179" s="202" t="s">
        <v>36</v>
      </c>
      <c r="AY179" s="203">
        <f t="shared" ref="AY179:BJ179" si="615">AY$3</f>
        <v>44562</v>
      </c>
      <c r="AZ179" s="203">
        <f t="shared" si="615"/>
        <v>44593</v>
      </c>
      <c r="BA179" s="203">
        <f t="shared" si="615"/>
        <v>44621</v>
      </c>
      <c r="BB179" s="203">
        <f t="shared" si="615"/>
        <v>44652</v>
      </c>
      <c r="BC179" s="203">
        <f t="shared" si="615"/>
        <v>44682</v>
      </c>
      <c r="BD179" s="203">
        <f t="shared" si="615"/>
        <v>44713</v>
      </c>
      <c r="BE179" s="203">
        <f t="shared" si="615"/>
        <v>44743</v>
      </c>
      <c r="BF179" s="203">
        <f t="shared" si="615"/>
        <v>44774</v>
      </c>
      <c r="BG179" s="401">
        <f t="shared" si="615"/>
        <v>44805</v>
      </c>
      <c r="BH179" s="536">
        <f t="shared" si="615"/>
        <v>44835</v>
      </c>
      <c r="BI179" s="203">
        <f t="shared" si="615"/>
        <v>44866</v>
      </c>
      <c r="BJ179" s="210">
        <f t="shared" si="615"/>
        <v>44896</v>
      </c>
      <c r="BK179" s="204" t="s">
        <v>34</v>
      </c>
      <c r="BL179" s="520"/>
    </row>
    <row r="180" spans="1:64" ht="15" customHeight="1" x14ac:dyDescent="0.35">
      <c r="A180" s="719" t="s">
        <v>181</v>
      </c>
      <c r="B180" s="214" t="s">
        <v>65</v>
      </c>
      <c r="C180" s="3">
        <f>C4+C116</f>
        <v>0</v>
      </c>
      <c r="D180" s="3">
        <f t="shared" ref="D180:N180" si="616">D4+D116</f>
        <v>0</v>
      </c>
      <c r="E180" s="3">
        <f t="shared" si="616"/>
        <v>0</v>
      </c>
      <c r="F180" s="3">
        <f t="shared" si="616"/>
        <v>0</v>
      </c>
      <c r="G180" s="3">
        <f t="shared" si="616"/>
        <v>0</v>
      </c>
      <c r="H180" s="3">
        <f t="shared" si="616"/>
        <v>0</v>
      </c>
      <c r="I180" s="3">
        <f t="shared" si="616"/>
        <v>0</v>
      </c>
      <c r="J180" s="3">
        <f t="shared" si="616"/>
        <v>0</v>
      </c>
      <c r="K180" s="402">
        <f t="shared" si="616"/>
        <v>0</v>
      </c>
      <c r="L180" s="101">
        <f t="shared" si="616"/>
        <v>0</v>
      </c>
      <c r="M180" s="3">
        <f t="shared" si="616"/>
        <v>0</v>
      </c>
      <c r="N180" s="167">
        <f t="shared" si="616"/>
        <v>0</v>
      </c>
      <c r="O180" s="79">
        <f t="shared" ref="O180:O193" si="617">SUM(C180:N180)</f>
        <v>0</v>
      </c>
      <c r="P180" s="114"/>
      <c r="Q180" s="719" t="s">
        <v>181</v>
      </c>
      <c r="R180" s="214" t="s">
        <v>65</v>
      </c>
      <c r="S180" s="3">
        <f>S4+S116</f>
        <v>0</v>
      </c>
      <c r="T180" s="3">
        <f t="shared" ref="T180:AD180" si="618">T4+T116</f>
        <v>0</v>
      </c>
      <c r="U180" s="3">
        <f t="shared" si="618"/>
        <v>0</v>
      </c>
      <c r="V180" s="3">
        <f t="shared" si="618"/>
        <v>0</v>
      </c>
      <c r="W180" s="3">
        <f t="shared" si="618"/>
        <v>0</v>
      </c>
      <c r="X180" s="3">
        <f t="shared" si="618"/>
        <v>0</v>
      </c>
      <c r="Y180" s="3">
        <f t="shared" si="618"/>
        <v>0</v>
      </c>
      <c r="Z180" s="3">
        <f t="shared" si="618"/>
        <v>0</v>
      </c>
      <c r="AA180" s="402">
        <f t="shared" si="618"/>
        <v>0</v>
      </c>
      <c r="AB180" s="101">
        <f t="shared" si="618"/>
        <v>0</v>
      </c>
      <c r="AC180" s="3">
        <f t="shared" si="618"/>
        <v>0</v>
      </c>
      <c r="AD180" s="167">
        <f t="shared" si="618"/>
        <v>0</v>
      </c>
      <c r="AE180" s="79">
        <f t="shared" ref="AE180:AE193" si="619">SUM(S180:AD180)</f>
        <v>0</v>
      </c>
      <c r="AF180" s="114"/>
      <c r="AG180" s="719" t="s">
        <v>181</v>
      </c>
      <c r="AH180" s="214" t="s">
        <v>65</v>
      </c>
      <c r="AI180" s="3">
        <f>AI4+AI116</f>
        <v>0</v>
      </c>
      <c r="AJ180" s="3">
        <f t="shared" ref="AJ180:AT180" si="620">AJ4+AJ116</f>
        <v>0</v>
      </c>
      <c r="AK180" s="3">
        <f t="shared" si="620"/>
        <v>0</v>
      </c>
      <c r="AL180" s="3">
        <f t="shared" si="620"/>
        <v>0</v>
      </c>
      <c r="AM180" s="3">
        <f t="shared" si="620"/>
        <v>0</v>
      </c>
      <c r="AN180" s="3">
        <f t="shared" si="620"/>
        <v>0</v>
      </c>
      <c r="AO180" s="3">
        <f t="shared" si="620"/>
        <v>0</v>
      </c>
      <c r="AP180" s="3">
        <f t="shared" si="620"/>
        <v>0</v>
      </c>
      <c r="AQ180" s="402">
        <f t="shared" si="620"/>
        <v>0</v>
      </c>
      <c r="AR180" s="101">
        <f t="shared" si="620"/>
        <v>0</v>
      </c>
      <c r="AS180" s="3">
        <f t="shared" si="620"/>
        <v>0</v>
      </c>
      <c r="AT180" s="167">
        <f t="shared" si="620"/>
        <v>0</v>
      </c>
      <c r="AU180" s="79">
        <f t="shared" ref="AU180:AU193" si="621">SUM(AI180:AT180)</f>
        <v>0</v>
      </c>
      <c r="AV180" s="114"/>
      <c r="AW180" s="719" t="s">
        <v>181</v>
      </c>
      <c r="AX180" s="214" t="s">
        <v>65</v>
      </c>
      <c r="AY180" s="3">
        <f>AY4+AY116</f>
        <v>0</v>
      </c>
      <c r="AZ180" s="3">
        <f t="shared" ref="AZ180:BJ180" si="622">AZ4+AZ116</f>
        <v>0</v>
      </c>
      <c r="BA180" s="3">
        <f t="shared" si="622"/>
        <v>0</v>
      </c>
      <c r="BB180" s="3">
        <f t="shared" si="622"/>
        <v>0</v>
      </c>
      <c r="BC180" s="3">
        <f t="shared" si="622"/>
        <v>0</v>
      </c>
      <c r="BD180" s="3">
        <f t="shared" si="622"/>
        <v>0</v>
      </c>
      <c r="BE180" s="3">
        <f t="shared" si="622"/>
        <v>0</v>
      </c>
      <c r="BF180" s="3">
        <f t="shared" si="622"/>
        <v>0</v>
      </c>
      <c r="BG180" s="402">
        <f t="shared" si="622"/>
        <v>0</v>
      </c>
      <c r="BH180" s="101">
        <f t="shared" si="622"/>
        <v>0</v>
      </c>
      <c r="BI180" s="3">
        <f t="shared" si="622"/>
        <v>0</v>
      </c>
      <c r="BJ180" s="167">
        <f t="shared" si="622"/>
        <v>0</v>
      </c>
      <c r="BK180" s="79">
        <f t="shared" ref="BK180:BK193" si="623">SUM(AY180:BJ180)</f>
        <v>0</v>
      </c>
      <c r="BL180" s="520"/>
    </row>
    <row r="181" spans="1:64" x14ac:dyDescent="0.35">
      <c r="A181" s="720"/>
      <c r="B181" s="214" t="s">
        <v>64</v>
      </c>
      <c r="C181" s="3">
        <f t="shared" ref="C181:N181" si="624">C5+C117</f>
        <v>0</v>
      </c>
      <c r="D181" s="3">
        <f t="shared" si="624"/>
        <v>0</v>
      </c>
      <c r="E181" s="3">
        <f t="shared" si="624"/>
        <v>0</v>
      </c>
      <c r="F181" s="3">
        <f t="shared" si="624"/>
        <v>0</v>
      </c>
      <c r="G181" s="3">
        <f t="shared" si="624"/>
        <v>0</v>
      </c>
      <c r="H181" s="3">
        <f t="shared" si="624"/>
        <v>0</v>
      </c>
      <c r="I181" s="3">
        <f t="shared" si="624"/>
        <v>17894.5390625</v>
      </c>
      <c r="J181" s="3">
        <f t="shared" si="624"/>
        <v>0</v>
      </c>
      <c r="K181" s="402">
        <f t="shared" si="624"/>
        <v>0</v>
      </c>
      <c r="L181" s="101">
        <f t="shared" si="624"/>
        <v>0</v>
      </c>
      <c r="M181" s="3">
        <f t="shared" si="624"/>
        <v>0</v>
      </c>
      <c r="N181" s="167">
        <f t="shared" si="624"/>
        <v>0</v>
      </c>
      <c r="O181" s="79">
        <f t="shared" si="617"/>
        <v>17894.5390625</v>
      </c>
      <c r="P181" s="114"/>
      <c r="Q181" s="720"/>
      <c r="R181" s="214" t="s">
        <v>64</v>
      </c>
      <c r="S181" s="3">
        <f t="shared" ref="S181:AD181" si="625">S5+S117</f>
        <v>0</v>
      </c>
      <c r="T181" s="3">
        <f t="shared" si="625"/>
        <v>0</v>
      </c>
      <c r="U181" s="3">
        <f t="shared" si="625"/>
        <v>0</v>
      </c>
      <c r="V181" s="3">
        <f t="shared" si="625"/>
        <v>0</v>
      </c>
      <c r="W181" s="3">
        <f t="shared" si="625"/>
        <v>0</v>
      </c>
      <c r="X181" s="3">
        <f t="shared" si="625"/>
        <v>0</v>
      </c>
      <c r="Y181" s="3">
        <f t="shared" si="625"/>
        <v>0</v>
      </c>
      <c r="Z181" s="3">
        <f t="shared" si="625"/>
        <v>0</v>
      </c>
      <c r="AA181" s="402">
        <f t="shared" si="625"/>
        <v>0</v>
      </c>
      <c r="AB181" s="101">
        <f t="shared" si="625"/>
        <v>0</v>
      </c>
      <c r="AC181" s="3">
        <f t="shared" si="625"/>
        <v>0</v>
      </c>
      <c r="AD181" s="167">
        <f t="shared" si="625"/>
        <v>0</v>
      </c>
      <c r="AE181" s="79">
        <f t="shared" si="619"/>
        <v>0</v>
      </c>
      <c r="AF181" s="114"/>
      <c r="AG181" s="720"/>
      <c r="AH181" s="214" t="s">
        <v>64</v>
      </c>
      <c r="AI181" s="3">
        <f t="shared" ref="AI181:AT181" si="626">AI5+AI117</f>
        <v>0</v>
      </c>
      <c r="AJ181" s="3">
        <f t="shared" si="626"/>
        <v>0</v>
      </c>
      <c r="AK181" s="3">
        <f t="shared" si="626"/>
        <v>0</v>
      </c>
      <c r="AL181" s="3">
        <f t="shared" si="626"/>
        <v>0</v>
      </c>
      <c r="AM181" s="3">
        <f t="shared" si="626"/>
        <v>0</v>
      </c>
      <c r="AN181" s="3">
        <f t="shared" si="626"/>
        <v>0</v>
      </c>
      <c r="AO181" s="3">
        <f t="shared" si="626"/>
        <v>0</v>
      </c>
      <c r="AP181" s="3">
        <f t="shared" si="626"/>
        <v>0</v>
      </c>
      <c r="AQ181" s="402">
        <f t="shared" si="626"/>
        <v>0</v>
      </c>
      <c r="AR181" s="101">
        <f t="shared" si="626"/>
        <v>0</v>
      </c>
      <c r="AS181" s="3">
        <f t="shared" si="626"/>
        <v>0</v>
      </c>
      <c r="AT181" s="167">
        <f t="shared" si="626"/>
        <v>0</v>
      </c>
      <c r="AU181" s="79">
        <f t="shared" si="621"/>
        <v>0</v>
      </c>
      <c r="AV181" s="114"/>
      <c r="AW181" s="720"/>
      <c r="AX181" s="214" t="s">
        <v>64</v>
      </c>
      <c r="AY181" s="3">
        <f t="shared" ref="AY181:BJ181" si="627">AY5+AY117</f>
        <v>0</v>
      </c>
      <c r="AZ181" s="3">
        <f t="shared" si="627"/>
        <v>0</v>
      </c>
      <c r="BA181" s="3">
        <f t="shared" si="627"/>
        <v>0</v>
      </c>
      <c r="BB181" s="3">
        <f t="shared" si="627"/>
        <v>0</v>
      </c>
      <c r="BC181" s="3">
        <f t="shared" si="627"/>
        <v>0</v>
      </c>
      <c r="BD181" s="3">
        <f t="shared" si="627"/>
        <v>0</v>
      </c>
      <c r="BE181" s="3">
        <f t="shared" si="627"/>
        <v>0</v>
      </c>
      <c r="BF181" s="3">
        <f t="shared" si="627"/>
        <v>0</v>
      </c>
      <c r="BG181" s="402">
        <f t="shared" si="627"/>
        <v>0</v>
      </c>
      <c r="BH181" s="101">
        <f t="shared" si="627"/>
        <v>0</v>
      </c>
      <c r="BI181" s="3">
        <f t="shared" si="627"/>
        <v>0</v>
      </c>
      <c r="BJ181" s="167">
        <f t="shared" si="627"/>
        <v>0</v>
      </c>
      <c r="BK181" s="79">
        <f t="shared" si="623"/>
        <v>0</v>
      </c>
      <c r="BL181" s="520"/>
    </row>
    <row r="182" spans="1:64" x14ac:dyDescent="0.35">
      <c r="A182" s="720"/>
      <c r="B182" s="214" t="s">
        <v>63</v>
      </c>
      <c r="C182" s="3">
        <f t="shared" ref="C182:N182" si="628">C6+C118</f>
        <v>0</v>
      </c>
      <c r="D182" s="3">
        <f t="shared" si="628"/>
        <v>0</v>
      </c>
      <c r="E182" s="3">
        <f t="shared" si="628"/>
        <v>0</v>
      </c>
      <c r="F182" s="3">
        <f t="shared" si="628"/>
        <v>0</v>
      </c>
      <c r="G182" s="3">
        <f t="shared" si="628"/>
        <v>0</v>
      </c>
      <c r="H182" s="3">
        <f t="shared" si="628"/>
        <v>0</v>
      </c>
      <c r="I182" s="3">
        <f t="shared" si="628"/>
        <v>0</v>
      </c>
      <c r="J182" s="3">
        <f t="shared" si="628"/>
        <v>0</v>
      </c>
      <c r="K182" s="402">
        <f t="shared" si="628"/>
        <v>0</v>
      </c>
      <c r="L182" s="101">
        <f t="shared" si="628"/>
        <v>0</v>
      </c>
      <c r="M182" s="3">
        <f t="shared" si="628"/>
        <v>0</v>
      </c>
      <c r="N182" s="167">
        <f t="shared" si="628"/>
        <v>0</v>
      </c>
      <c r="O182" s="79">
        <f t="shared" si="617"/>
        <v>0</v>
      </c>
      <c r="P182" s="114"/>
      <c r="Q182" s="720"/>
      <c r="R182" s="214" t="s">
        <v>63</v>
      </c>
      <c r="S182" s="3">
        <f t="shared" ref="S182:AD182" si="629">S6+S118</f>
        <v>0</v>
      </c>
      <c r="T182" s="3">
        <f t="shared" si="629"/>
        <v>0</v>
      </c>
      <c r="U182" s="3">
        <f t="shared" si="629"/>
        <v>0</v>
      </c>
      <c r="V182" s="3">
        <f t="shared" si="629"/>
        <v>0</v>
      </c>
      <c r="W182" s="3">
        <f t="shared" si="629"/>
        <v>0</v>
      </c>
      <c r="X182" s="3">
        <f t="shared" si="629"/>
        <v>0</v>
      </c>
      <c r="Y182" s="3">
        <f t="shared" si="629"/>
        <v>0</v>
      </c>
      <c r="Z182" s="3">
        <f t="shared" si="629"/>
        <v>0</v>
      </c>
      <c r="AA182" s="402">
        <f t="shared" si="629"/>
        <v>0</v>
      </c>
      <c r="AB182" s="101">
        <f t="shared" si="629"/>
        <v>0</v>
      </c>
      <c r="AC182" s="3">
        <f t="shared" si="629"/>
        <v>0</v>
      </c>
      <c r="AD182" s="167">
        <f t="shared" si="629"/>
        <v>0</v>
      </c>
      <c r="AE182" s="79">
        <f t="shared" si="619"/>
        <v>0</v>
      </c>
      <c r="AF182" s="114"/>
      <c r="AG182" s="720"/>
      <c r="AH182" s="214" t="s">
        <v>63</v>
      </c>
      <c r="AI182" s="3">
        <f t="shared" ref="AI182:AT182" si="630">AI6+AI118</f>
        <v>0</v>
      </c>
      <c r="AJ182" s="3">
        <f t="shared" si="630"/>
        <v>0</v>
      </c>
      <c r="AK182" s="3">
        <f t="shared" si="630"/>
        <v>0</v>
      </c>
      <c r="AL182" s="3">
        <f t="shared" si="630"/>
        <v>0</v>
      </c>
      <c r="AM182" s="3">
        <f t="shared" si="630"/>
        <v>0</v>
      </c>
      <c r="AN182" s="3">
        <f t="shared" si="630"/>
        <v>0</v>
      </c>
      <c r="AO182" s="3">
        <f t="shared" si="630"/>
        <v>0</v>
      </c>
      <c r="AP182" s="3">
        <f t="shared" si="630"/>
        <v>0</v>
      </c>
      <c r="AQ182" s="402">
        <f t="shared" si="630"/>
        <v>0</v>
      </c>
      <c r="AR182" s="101">
        <f t="shared" si="630"/>
        <v>0</v>
      </c>
      <c r="AS182" s="3">
        <f t="shared" si="630"/>
        <v>0</v>
      </c>
      <c r="AT182" s="167">
        <f t="shared" si="630"/>
        <v>0</v>
      </c>
      <c r="AU182" s="79">
        <f t="shared" si="621"/>
        <v>0</v>
      </c>
      <c r="AV182" s="114"/>
      <c r="AW182" s="720"/>
      <c r="AX182" s="214" t="s">
        <v>63</v>
      </c>
      <c r="AY182" s="3">
        <f t="shared" ref="AY182:BJ182" si="631">AY6+AY118</f>
        <v>0</v>
      </c>
      <c r="AZ182" s="3">
        <f t="shared" si="631"/>
        <v>0</v>
      </c>
      <c r="BA182" s="3">
        <f t="shared" si="631"/>
        <v>0</v>
      </c>
      <c r="BB182" s="3">
        <f t="shared" si="631"/>
        <v>0</v>
      </c>
      <c r="BC182" s="3">
        <f t="shared" si="631"/>
        <v>0</v>
      </c>
      <c r="BD182" s="3">
        <f t="shared" si="631"/>
        <v>0</v>
      </c>
      <c r="BE182" s="3">
        <f t="shared" si="631"/>
        <v>0</v>
      </c>
      <c r="BF182" s="3">
        <f t="shared" si="631"/>
        <v>0</v>
      </c>
      <c r="BG182" s="402">
        <f t="shared" si="631"/>
        <v>0</v>
      </c>
      <c r="BH182" s="101">
        <f t="shared" si="631"/>
        <v>0</v>
      </c>
      <c r="BI182" s="3">
        <f t="shared" si="631"/>
        <v>0</v>
      </c>
      <c r="BJ182" s="167">
        <f t="shared" si="631"/>
        <v>0</v>
      </c>
      <c r="BK182" s="79">
        <f t="shared" si="623"/>
        <v>0</v>
      </c>
      <c r="BL182" s="520"/>
    </row>
    <row r="183" spans="1:64" x14ac:dyDescent="0.35">
      <c r="A183" s="720"/>
      <c r="B183" s="214" t="s">
        <v>62</v>
      </c>
      <c r="C183" s="3">
        <f t="shared" ref="C183:N183" si="632">C7+C119</f>
        <v>0</v>
      </c>
      <c r="D183" s="3">
        <f t="shared" si="632"/>
        <v>0</v>
      </c>
      <c r="E183" s="3">
        <f t="shared" si="632"/>
        <v>0</v>
      </c>
      <c r="F183" s="3">
        <f t="shared" si="632"/>
        <v>1511</v>
      </c>
      <c r="G183" s="3">
        <f t="shared" si="632"/>
        <v>0</v>
      </c>
      <c r="H183" s="3">
        <f t="shared" si="632"/>
        <v>0</v>
      </c>
      <c r="I183" s="3">
        <f t="shared" si="632"/>
        <v>0</v>
      </c>
      <c r="J183" s="3">
        <f t="shared" si="632"/>
        <v>0</v>
      </c>
      <c r="K183" s="402">
        <f t="shared" si="632"/>
        <v>0</v>
      </c>
      <c r="L183" s="101">
        <f t="shared" si="632"/>
        <v>0</v>
      </c>
      <c r="M183" s="3">
        <f t="shared" si="632"/>
        <v>233.01822914437906</v>
      </c>
      <c r="N183" s="167">
        <f t="shared" si="632"/>
        <v>104.60626227702153</v>
      </c>
      <c r="O183" s="79">
        <f t="shared" si="617"/>
        <v>1848.6244914214008</v>
      </c>
      <c r="P183" s="114"/>
      <c r="Q183" s="720"/>
      <c r="R183" s="214" t="s">
        <v>62</v>
      </c>
      <c r="S183" s="3">
        <f t="shared" ref="S183:AD183" si="633">S7+S119</f>
        <v>0</v>
      </c>
      <c r="T183" s="3">
        <f t="shared" si="633"/>
        <v>0</v>
      </c>
      <c r="U183" s="3">
        <f t="shared" si="633"/>
        <v>0</v>
      </c>
      <c r="V183" s="3">
        <f t="shared" si="633"/>
        <v>0</v>
      </c>
      <c r="W183" s="3">
        <f t="shared" si="633"/>
        <v>0</v>
      </c>
      <c r="X183" s="3">
        <f t="shared" si="633"/>
        <v>0</v>
      </c>
      <c r="Y183" s="3">
        <f t="shared" si="633"/>
        <v>0</v>
      </c>
      <c r="Z183" s="3">
        <f t="shared" si="633"/>
        <v>0</v>
      </c>
      <c r="AA183" s="402">
        <f t="shared" si="633"/>
        <v>0</v>
      </c>
      <c r="AB183" s="101">
        <f t="shared" si="633"/>
        <v>0</v>
      </c>
      <c r="AC183" s="3">
        <f t="shared" si="633"/>
        <v>0</v>
      </c>
      <c r="AD183" s="167">
        <f t="shared" si="633"/>
        <v>0</v>
      </c>
      <c r="AE183" s="79">
        <f t="shared" si="619"/>
        <v>0</v>
      </c>
      <c r="AF183" s="114"/>
      <c r="AG183" s="720"/>
      <c r="AH183" s="214" t="s">
        <v>62</v>
      </c>
      <c r="AI183" s="3">
        <f t="shared" ref="AI183:AT183" si="634">AI7+AI119</f>
        <v>0</v>
      </c>
      <c r="AJ183" s="3">
        <f t="shared" si="634"/>
        <v>0</v>
      </c>
      <c r="AK183" s="3">
        <f t="shared" si="634"/>
        <v>0</v>
      </c>
      <c r="AL183" s="3">
        <f t="shared" si="634"/>
        <v>0</v>
      </c>
      <c r="AM183" s="3">
        <f t="shared" si="634"/>
        <v>0</v>
      </c>
      <c r="AN183" s="3">
        <f t="shared" si="634"/>
        <v>0</v>
      </c>
      <c r="AO183" s="3">
        <f t="shared" si="634"/>
        <v>0</v>
      </c>
      <c r="AP183" s="3">
        <f t="shared" si="634"/>
        <v>0</v>
      </c>
      <c r="AQ183" s="402">
        <f t="shared" si="634"/>
        <v>0</v>
      </c>
      <c r="AR183" s="101">
        <f t="shared" si="634"/>
        <v>0</v>
      </c>
      <c r="AS183" s="3">
        <f t="shared" si="634"/>
        <v>0</v>
      </c>
      <c r="AT183" s="167">
        <f t="shared" si="634"/>
        <v>0</v>
      </c>
      <c r="AU183" s="79">
        <f t="shared" si="621"/>
        <v>0</v>
      </c>
      <c r="AV183" s="114"/>
      <c r="AW183" s="720"/>
      <c r="AX183" s="214" t="s">
        <v>62</v>
      </c>
      <c r="AY183" s="3">
        <f t="shared" ref="AY183:BJ183" si="635">AY7+AY119</f>
        <v>0</v>
      </c>
      <c r="AZ183" s="3">
        <f t="shared" si="635"/>
        <v>0</v>
      </c>
      <c r="BA183" s="3">
        <f t="shared" si="635"/>
        <v>0</v>
      </c>
      <c r="BB183" s="3">
        <f t="shared" si="635"/>
        <v>0</v>
      </c>
      <c r="BC183" s="3">
        <f t="shared" si="635"/>
        <v>0</v>
      </c>
      <c r="BD183" s="3">
        <f t="shared" si="635"/>
        <v>0</v>
      </c>
      <c r="BE183" s="3">
        <f t="shared" si="635"/>
        <v>0</v>
      </c>
      <c r="BF183" s="3">
        <f t="shared" si="635"/>
        <v>0</v>
      </c>
      <c r="BG183" s="402">
        <f t="shared" si="635"/>
        <v>0</v>
      </c>
      <c r="BH183" s="101">
        <f t="shared" si="635"/>
        <v>0</v>
      </c>
      <c r="BI183" s="3">
        <f t="shared" si="635"/>
        <v>0</v>
      </c>
      <c r="BJ183" s="167">
        <f t="shared" si="635"/>
        <v>0</v>
      </c>
      <c r="BK183" s="79">
        <f t="shared" si="623"/>
        <v>0</v>
      </c>
      <c r="BL183" s="520"/>
    </row>
    <row r="184" spans="1:64" x14ac:dyDescent="0.35">
      <c r="A184" s="720"/>
      <c r="B184" s="214" t="s">
        <v>61</v>
      </c>
      <c r="C184" s="3">
        <f t="shared" ref="C184:N184" si="636">C8+C120</f>
        <v>0</v>
      </c>
      <c r="D184" s="3">
        <f t="shared" si="636"/>
        <v>0</v>
      </c>
      <c r="E184" s="3">
        <f t="shared" si="636"/>
        <v>0</v>
      </c>
      <c r="F184" s="3">
        <f t="shared" si="636"/>
        <v>0</v>
      </c>
      <c r="G184" s="3">
        <f t="shared" si="636"/>
        <v>0</v>
      </c>
      <c r="H184" s="3">
        <f t="shared" si="636"/>
        <v>0</v>
      </c>
      <c r="I184" s="3">
        <f t="shared" si="636"/>
        <v>0</v>
      </c>
      <c r="J184" s="3">
        <f t="shared" si="636"/>
        <v>19308.359375</v>
      </c>
      <c r="K184" s="402">
        <f t="shared" si="636"/>
        <v>29654.28</v>
      </c>
      <c r="L184" s="101">
        <f t="shared" si="636"/>
        <v>0</v>
      </c>
      <c r="M184" s="3">
        <f t="shared" si="636"/>
        <v>71649.928851150602</v>
      </c>
      <c r="N184" s="167">
        <f t="shared" si="636"/>
        <v>129589.04931019888</v>
      </c>
      <c r="O184" s="79">
        <f t="shared" si="617"/>
        <v>250201.61753634948</v>
      </c>
      <c r="P184" s="114"/>
      <c r="Q184" s="720"/>
      <c r="R184" s="214" t="s">
        <v>61</v>
      </c>
      <c r="S184" s="3">
        <f t="shared" ref="S184:AD184" si="637">S8+S120</f>
        <v>0</v>
      </c>
      <c r="T184" s="3">
        <f t="shared" si="637"/>
        <v>0</v>
      </c>
      <c r="U184" s="3">
        <f t="shared" si="637"/>
        <v>0</v>
      </c>
      <c r="V184" s="3">
        <f t="shared" si="637"/>
        <v>0</v>
      </c>
      <c r="W184" s="3">
        <f t="shared" si="637"/>
        <v>0</v>
      </c>
      <c r="X184" s="3">
        <f t="shared" si="637"/>
        <v>0</v>
      </c>
      <c r="Y184" s="3">
        <f t="shared" si="637"/>
        <v>0</v>
      </c>
      <c r="Z184" s="3">
        <f t="shared" si="637"/>
        <v>63588.118203124999</v>
      </c>
      <c r="AA184" s="402">
        <f t="shared" si="637"/>
        <v>0</v>
      </c>
      <c r="AB184" s="101">
        <f t="shared" si="637"/>
        <v>0</v>
      </c>
      <c r="AC184" s="3">
        <f t="shared" si="637"/>
        <v>0</v>
      </c>
      <c r="AD184" s="167">
        <f t="shared" si="637"/>
        <v>0</v>
      </c>
      <c r="AE184" s="79">
        <f t="shared" si="619"/>
        <v>63588.118203124999</v>
      </c>
      <c r="AF184" s="114"/>
      <c r="AG184" s="720"/>
      <c r="AH184" s="214" t="s">
        <v>61</v>
      </c>
      <c r="AI184" s="3">
        <f t="shared" ref="AI184:AT184" si="638">AI8+AI120</f>
        <v>0</v>
      </c>
      <c r="AJ184" s="3">
        <f t="shared" si="638"/>
        <v>0</v>
      </c>
      <c r="AK184" s="3">
        <f t="shared" si="638"/>
        <v>0</v>
      </c>
      <c r="AL184" s="3">
        <f t="shared" si="638"/>
        <v>0</v>
      </c>
      <c r="AM184" s="3">
        <f t="shared" si="638"/>
        <v>0</v>
      </c>
      <c r="AN184" s="3">
        <f t="shared" si="638"/>
        <v>0</v>
      </c>
      <c r="AO184" s="3">
        <f t="shared" si="638"/>
        <v>0</v>
      </c>
      <c r="AP184" s="3">
        <f t="shared" si="638"/>
        <v>0</v>
      </c>
      <c r="AQ184" s="402">
        <f t="shared" si="638"/>
        <v>0</v>
      </c>
      <c r="AR184" s="101">
        <f t="shared" si="638"/>
        <v>0</v>
      </c>
      <c r="AS184" s="3">
        <f t="shared" si="638"/>
        <v>0</v>
      </c>
      <c r="AT184" s="167">
        <f t="shared" si="638"/>
        <v>0</v>
      </c>
      <c r="AU184" s="79">
        <f t="shared" si="621"/>
        <v>0</v>
      </c>
      <c r="AV184" s="114"/>
      <c r="AW184" s="720"/>
      <c r="AX184" s="214" t="s">
        <v>61</v>
      </c>
      <c r="AY184" s="3">
        <f t="shared" ref="AY184:BJ184" si="639">AY8+AY120</f>
        <v>0</v>
      </c>
      <c r="AZ184" s="3">
        <f t="shared" si="639"/>
        <v>0</v>
      </c>
      <c r="BA184" s="3">
        <f t="shared" si="639"/>
        <v>0</v>
      </c>
      <c r="BB184" s="3">
        <f t="shared" si="639"/>
        <v>0</v>
      </c>
      <c r="BC184" s="3">
        <f t="shared" si="639"/>
        <v>0</v>
      </c>
      <c r="BD184" s="3">
        <f t="shared" si="639"/>
        <v>0</v>
      </c>
      <c r="BE184" s="3">
        <f t="shared" si="639"/>
        <v>0</v>
      </c>
      <c r="BF184" s="3">
        <f t="shared" si="639"/>
        <v>0</v>
      </c>
      <c r="BG184" s="402">
        <f t="shared" si="639"/>
        <v>0</v>
      </c>
      <c r="BH184" s="101">
        <f t="shared" si="639"/>
        <v>0</v>
      </c>
      <c r="BI184" s="3">
        <f t="shared" si="639"/>
        <v>0</v>
      </c>
      <c r="BJ184" s="167">
        <f t="shared" si="639"/>
        <v>0</v>
      </c>
      <c r="BK184" s="79">
        <f t="shared" si="623"/>
        <v>0</v>
      </c>
      <c r="BL184" s="520"/>
    </row>
    <row r="185" spans="1:64" x14ac:dyDescent="0.35">
      <c r="A185" s="720"/>
      <c r="B185" s="214" t="s">
        <v>60</v>
      </c>
      <c r="C185" s="3">
        <f t="shared" ref="C185:N185" si="640">C9+C121</f>
        <v>0</v>
      </c>
      <c r="D185" s="3">
        <f t="shared" si="640"/>
        <v>0</v>
      </c>
      <c r="E185" s="3">
        <f t="shared" si="640"/>
        <v>0</v>
      </c>
      <c r="F185" s="3">
        <f t="shared" si="640"/>
        <v>0</v>
      </c>
      <c r="G185" s="3">
        <f t="shared" si="640"/>
        <v>0</v>
      </c>
      <c r="H185" s="3">
        <f t="shared" si="640"/>
        <v>0</v>
      </c>
      <c r="I185" s="3">
        <f t="shared" si="640"/>
        <v>0</v>
      </c>
      <c r="J185" s="3">
        <f t="shared" si="640"/>
        <v>0</v>
      </c>
      <c r="K185" s="402">
        <f t="shared" si="640"/>
        <v>0</v>
      </c>
      <c r="L185" s="101">
        <f t="shared" si="640"/>
        <v>0</v>
      </c>
      <c r="M185" s="3">
        <f t="shared" si="640"/>
        <v>0</v>
      </c>
      <c r="N185" s="167">
        <f t="shared" si="640"/>
        <v>0</v>
      </c>
      <c r="O185" s="79">
        <f t="shared" si="617"/>
        <v>0</v>
      </c>
      <c r="P185" s="114"/>
      <c r="Q185" s="720"/>
      <c r="R185" s="214" t="s">
        <v>60</v>
      </c>
      <c r="S185" s="3">
        <f t="shared" ref="S185:AD185" si="641">S9+S121</f>
        <v>0</v>
      </c>
      <c r="T185" s="3">
        <f t="shared" si="641"/>
        <v>0</v>
      </c>
      <c r="U185" s="3">
        <f t="shared" si="641"/>
        <v>0</v>
      </c>
      <c r="V185" s="3">
        <f t="shared" si="641"/>
        <v>0</v>
      </c>
      <c r="W185" s="3">
        <f t="shared" si="641"/>
        <v>0</v>
      </c>
      <c r="X185" s="3">
        <f t="shared" si="641"/>
        <v>0</v>
      </c>
      <c r="Y185" s="3">
        <f t="shared" si="641"/>
        <v>0</v>
      </c>
      <c r="Z185" s="3">
        <f t="shared" si="641"/>
        <v>0</v>
      </c>
      <c r="AA185" s="402">
        <f t="shared" si="641"/>
        <v>0</v>
      </c>
      <c r="AB185" s="101">
        <f t="shared" si="641"/>
        <v>0</v>
      </c>
      <c r="AC185" s="3">
        <f t="shared" si="641"/>
        <v>0</v>
      </c>
      <c r="AD185" s="167">
        <f t="shared" si="641"/>
        <v>0</v>
      </c>
      <c r="AE185" s="79">
        <f t="shared" si="619"/>
        <v>0</v>
      </c>
      <c r="AF185" s="114"/>
      <c r="AG185" s="720"/>
      <c r="AH185" s="214" t="s">
        <v>60</v>
      </c>
      <c r="AI185" s="3">
        <f t="shared" ref="AI185:AT185" si="642">AI9+AI121</f>
        <v>0</v>
      </c>
      <c r="AJ185" s="3">
        <f t="shared" si="642"/>
        <v>0</v>
      </c>
      <c r="AK185" s="3">
        <f t="shared" si="642"/>
        <v>0</v>
      </c>
      <c r="AL185" s="3">
        <f t="shared" si="642"/>
        <v>0</v>
      </c>
      <c r="AM185" s="3">
        <f t="shared" si="642"/>
        <v>0</v>
      </c>
      <c r="AN185" s="3">
        <f t="shared" si="642"/>
        <v>0</v>
      </c>
      <c r="AO185" s="3">
        <f t="shared" si="642"/>
        <v>0</v>
      </c>
      <c r="AP185" s="3">
        <f t="shared" si="642"/>
        <v>0</v>
      </c>
      <c r="AQ185" s="402">
        <f t="shared" si="642"/>
        <v>0</v>
      </c>
      <c r="AR185" s="101">
        <f t="shared" si="642"/>
        <v>0</v>
      </c>
      <c r="AS185" s="3">
        <f t="shared" si="642"/>
        <v>0</v>
      </c>
      <c r="AT185" s="167">
        <f t="shared" si="642"/>
        <v>0</v>
      </c>
      <c r="AU185" s="79">
        <f t="shared" si="621"/>
        <v>0</v>
      </c>
      <c r="AV185" s="114"/>
      <c r="AW185" s="720"/>
      <c r="AX185" s="214" t="s">
        <v>60</v>
      </c>
      <c r="AY185" s="3">
        <f t="shared" ref="AY185:BJ185" si="643">AY9+AY121</f>
        <v>0</v>
      </c>
      <c r="AZ185" s="3">
        <f t="shared" si="643"/>
        <v>0</v>
      </c>
      <c r="BA185" s="3">
        <f t="shared" si="643"/>
        <v>0</v>
      </c>
      <c r="BB185" s="3">
        <f t="shared" si="643"/>
        <v>0</v>
      </c>
      <c r="BC185" s="3">
        <f t="shared" si="643"/>
        <v>0</v>
      </c>
      <c r="BD185" s="3">
        <f t="shared" si="643"/>
        <v>0</v>
      </c>
      <c r="BE185" s="3">
        <f t="shared" si="643"/>
        <v>0</v>
      </c>
      <c r="BF185" s="3">
        <f t="shared" si="643"/>
        <v>0</v>
      </c>
      <c r="BG185" s="402">
        <f t="shared" si="643"/>
        <v>0</v>
      </c>
      <c r="BH185" s="101">
        <f t="shared" si="643"/>
        <v>0</v>
      </c>
      <c r="BI185" s="3">
        <f t="shared" si="643"/>
        <v>0</v>
      </c>
      <c r="BJ185" s="167">
        <f t="shared" si="643"/>
        <v>0</v>
      </c>
      <c r="BK185" s="79">
        <f t="shared" si="623"/>
        <v>0</v>
      </c>
      <c r="BL185" s="520"/>
    </row>
    <row r="186" spans="1:64" x14ac:dyDescent="0.35">
      <c r="A186" s="720"/>
      <c r="B186" s="214" t="s">
        <v>59</v>
      </c>
      <c r="C186" s="3">
        <f t="shared" ref="C186:N186" si="644">C10+C122</f>
        <v>0</v>
      </c>
      <c r="D186" s="3">
        <f t="shared" si="644"/>
        <v>0</v>
      </c>
      <c r="E186" s="3">
        <f t="shared" si="644"/>
        <v>0</v>
      </c>
      <c r="F186" s="3">
        <f t="shared" si="644"/>
        <v>0</v>
      </c>
      <c r="G186" s="3">
        <f t="shared" si="644"/>
        <v>0</v>
      </c>
      <c r="H186" s="3">
        <f t="shared" si="644"/>
        <v>102704.63</v>
      </c>
      <c r="I186" s="3">
        <f t="shared" si="644"/>
        <v>0</v>
      </c>
      <c r="J186" s="3">
        <f t="shared" si="644"/>
        <v>0</v>
      </c>
      <c r="K186" s="402">
        <f t="shared" si="644"/>
        <v>0</v>
      </c>
      <c r="L186" s="101">
        <f t="shared" si="644"/>
        <v>0</v>
      </c>
      <c r="M186" s="3">
        <f t="shared" si="644"/>
        <v>0</v>
      </c>
      <c r="N186" s="167">
        <f t="shared" si="644"/>
        <v>0</v>
      </c>
      <c r="O186" s="79">
        <f t="shared" si="617"/>
        <v>102704.63</v>
      </c>
      <c r="P186" s="114"/>
      <c r="Q186" s="720"/>
      <c r="R186" s="214" t="s">
        <v>59</v>
      </c>
      <c r="S186" s="3">
        <f t="shared" ref="S186:AD186" si="645">S10+S122</f>
        <v>0</v>
      </c>
      <c r="T186" s="3">
        <f t="shared" si="645"/>
        <v>0</v>
      </c>
      <c r="U186" s="3">
        <f t="shared" si="645"/>
        <v>0</v>
      </c>
      <c r="V186" s="3">
        <f t="shared" si="645"/>
        <v>0</v>
      </c>
      <c r="W186" s="3">
        <f t="shared" si="645"/>
        <v>0</v>
      </c>
      <c r="X186" s="3">
        <f t="shared" si="645"/>
        <v>0</v>
      </c>
      <c r="Y186" s="3">
        <f t="shared" si="645"/>
        <v>0</v>
      </c>
      <c r="Z186" s="3">
        <f t="shared" si="645"/>
        <v>0</v>
      </c>
      <c r="AA186" s="402">
        <f t="shared" si="645"/>
        <v>0</v>
      </c>
      <c r="AB186" s="101">
        <f t="shared" si="645"/>
        <v>0</v>
      </c>
      <c r="AC186" s="3">
        <f t="shared" si="645"/>
        <v>0</v>
      </c>
      <c r="AD186" s="167">
        <f t="shared" si="645"/>
        <v>0</v>
      </c>
      <c r="AE186" s="79">
        <f t="shared" si="619"/>
        <v>0</v>
      </c>
      <c r="AF186" s="114"/>
      <c r="AG186" s="720"/>
      <c r="AH186" s="214" t="s">
        <v>59</v>
      </c>
      <c r="AI186" s="3">
        <f t="shared" ref="AI186:AT186" si="646">AI10+AI122</f>
        <v>0</v>
      </c>
      <c r="AJ186" s="3">
        <f t="shared" si="646"/>
        <v>0</v>
      </c>
      <c r="AK186" s="3">
        <f t="shared" si="646"/>
        <v>0</v>
      </c>
      <c r="AL186" s="3">
        <f t="shared" si="646"/>
        <v>0</v>
      </c>
      <c r="AM186" s="3">
        <f t="shared" si="646"/>
        <v>0</v>
      </c>
      <c r="AN186" s="3">
        <f t="shared" si="646"/>
        <v>0</v>
      </c>
      <c r="AO186" s="3">
        <f t="shared" si="646"/>
        <v>0</v>
      </c>
      <c r="AP186" s="3">
        <f t="shared" si="646"/>
        <v>0</v>
      </c>
      <c r="AQ186" s="402">
        <f t="shared" si="646"/>
        <v>0</v>
      </c>
      <c r="AR186" s="101">
        <f t="shared" si="646"/>
        <v>0</v>
      </c>
      <c r="AS186" s="3">
        <f t="shared" si="646"/>
        <v>0</v>
      </c>
      <c r="AT186" s="167">
        <f t="shared" si="646"/>
        <v>0</v>
      </c>
      <c r="AU186" s="79">
        <f t="shared" si="621"/>
        <v>0</v>
      </c>
      <c r="AV186" s="114"/>
      <c r="AW186" s="720"/>
      <c r="AX186" s="214" t="s">
        <v>59</v>
      </c>
      <c r="AY186" s="3">
        <f t="shared" ref="AY186:BJ186" si="647">AY10+AY122</f>
        <v>0</v>
      </c>
      <c r="AZ186" s="3">
        <f t="shared" si="647"/>
        <v>0</v>
      </c>
      <c r="BA186" s="3">
        <f t="shared" si="647"/>
        <v>0</v>
      </c>
      <c r="BB186" s="3">
        <f t="shared" si="647"/>
        <v>0</v>
      </c>
      <c r="BC186" s="3">
        <f t="shared" si="647"/>
        <v>0</v>
      </c>
      <c r="BD186" s="3">
        <f t="shared" si="647"/>
        <v>0</v>
      </c>
      <c r="BE186" s="3">
        <f t="shared" si="647"/>
        <v>0</v>
      </c>
      <c r="BF186" s="3">
        <f t="shared" si="647"/>
        <v>0</v>
      </c>
      <c r="BG186" s="402">
        <f t="shared" si="647"/>
        <v>0</v>
      </c>
      <c r="BH186" s="101">
        <f t="shared" si="647"/>
        <v>0</v>
      </c>
      <c r="BI186" s="3">
        <f t="shared" si="647"/>
        <v>0</v>
      </c>
      <c r="BJ186" s="167">
        <f t="shared" si="647"/>
        <v>0</v>
      </c>
      <c r="BK186" s="79">
        <f t="shared" si="623"/>
        <v>0</v>
      </c>
      <c r="BL186" s="520"/>
    </row>
    <row r="187" spans="1:64" x14ac:dyDescent="0.35">
      <c r="A187" s="720"/>
      <c r="B187" s="214" t="s">
        <v>58</v>
      </c>
      <c r="C187" s="3">
        <f t="shared" ref="C187:N187" si="648">C11+C123</f>
        <v>0</v>
      </c>
      <c r="D187" s="3">
        <f t="shared" si="648"/>
        <v>0</v>
      </c>
      <c r="E187" s="3">
        <f t="shared" si="648"/>
        <v>0</v>
      </c>
      <c r="F187" s="3">
        <f t="shared" si="648"/>
        <v>137533</v>
      </c>
      <c r="G187" s="3">
        <f t="shared" si="648"/>
        <v>397865</v>
      </c>
      <c r="H187" s="3">
        <f t="shared" si="648"/>
        <v>841409.88</v>
      </c>
      <c r="I187" s="3">
        <f t="shared" si="648"/>
        <v>132609.1300582886</v>
      </c>
      <c r="J187" s="3">
        <f t="shared" si="648"/>
        <v>313881.03619384766</v>
      </c>
      <c r="K187" s="402">
        <f t="shared" si="648"/>
        <v>964801.59</v>
      </c>
      <c r="L187" s="101">
        <f t="shared" si="648"/>
        <v>395351.20999999996</v>
      </c>
      <c r="M187" s="3">
        <f t="shared" si="648"/>
        <v>273154.63005635131</v>
      </c>
      <c r="N187" s="167">
        <f t="shared" si="648"/>
        <v>390550.40253079165</v>
      </c>
      <c r="O187" s="79">
        <f t="shared" si="617"/>
        <v>3847155.8788392791</v>
      </c>
      <c r="P187" s="114"/>
      <c r="Q187" s="720"/>
      <c r="R187" s="214" t="s">
        <v>58</v>
      </c>
      <c r="S187" s="3">
        <f t="shared" ref="S187:AD187" si="649">S11+S123</f>
        <v>0</v>
      </c>
      <c r="T187" s="3">
        <f t="shared" si="649"/>
        <v>0</v>
      </c>
      <c r="U187" s="3">
        <f t="shared" si="649"/>
        <v>0</v>
      </c>
      <c r="V187" s="3">
        <f t="shared" si="649"/>
        <v>0</v>
      </c>
      <c r="W187" s="3">
        <f t="shared" si="649"/>
        <v>0</v>
      </c>
      <c r="X187" s="3">
        <f t="shared" si="649"/>
        <v>90871</v>
      </c>
      <c r="Y187" s="3">
        <f t="shared" si="649"/>
        <v>143274</v>
      </c>
      <c r="Z187" s="3">
        <f t="shared" si="649"/>
        <v>163107.03979492188</v>
      </c>
      <c r="AA187" s="402">
        <f t="shared" si="649"/>
        <v>115217</v>
      </c>
      <c r="AB187" s="101">
        <f t="shared" si="649"/>
        <v>40480</v>
      </c>
      <c r="AC187" s="3">
        <f t="shared" si="649"/>
        <v>105414.43093957481</v>
      </c>
      <c r="AD187" s="167">
        <f t="shared" si="649"/>
        <v>69189.472106493849</v>
      </c>
      <c r="AE187" s="79">
        <f t="shared" si="619"/>
        <v>727552.94284099061</v>
      </c>
      <c r="AF187" s="114"/>
      <c r="AG187" s="720"/>
      <c r="AH187" s="214" t="s">
        <v>58</v>
      </c>
      <c r="AI187" s="3">
        <f t="shared" ref="AI187:AT187" si="650">AI11+AI123</f>
        <v>0</v>
      </c>
      <c r="AJ187" s="3">
        <f t="shared" si="650"/>
        <v>0</v>
      </c>
      <c r="AK187" s="3">
        <f t="shared" si="650"/>
        <v>0</v>
      </c>
      <c r="AL187" s="3">
        <f t="shared" si="650"/>
        <v>0</v>
      </c>
      <c r="AM187" s="3">
        <f t="shared" si="650"/>
        <v>0</v>
      </c>
      <c r="AN187" s="3">
        <f t="shared" si="650"/>
        <v>0</v>
      </c>
      <c r="AO187" s="3">
        <f t="shared" si="650"/>
        <v>0</v>
      </c>
      <c r="AP187" s="3">
        <f t="shared" si="650"/>
        <v>0</v>
      </c>
      <c r="AQ187" s="402">
        <f t="shared" si="650"/>
        <v>0</v>
      </c>
      <c r="AR187" s="101">
        <f t="shared" si="650"/>
        <v>0</v>
      </c>
      <c r="AS187" s="3">
        <f t="shared" si="650"/>
        <v>8439.7235559094825</v>
      </c>
      <c r="AT187" s="167">
        <f t="shared" si="650"/>
        <v>3788.7505156860834</v>
      </c>
      <c r="AU187" s="79">
        <f t="shared" si="621"/>
        <v>12228.474071595567</v>
      </c>
      <c r="AV187" s="114"/>
      <c r="AW187" s="720"/>
      <c r="AX187" s="214" t="s">
        <v>58</v>
      </c>
      <c r="AY187" s="3">
        <f t="shared" ref="AY187:BJ187" si="651">AY11+AY123</f>
        <v>0</v>
      </c>
      <c r="AZ187" s="3">
        <f t="shared" si="651"/>
        <v>0</v>
      </c>
      <c r="BA187" s="3">
        <f t="shared" si="651"/>
        <v>0</v>
      </c>
      <c r="BB187" s="3">
        <f t="shared" si="651"/>
        <v>0</v>
      </c>
      <c r="BC187" s="3">
        <f t="shared" si="651"/>
        <v>0</v>
      </c>
      <c r="BD187" s="3">
        <f t="shared" si="651"/>
        <v>0</v>
      </c>
      <c r="BE187" s="3">
        <f t="shared" si="651"/>
        <v>0</v>
      </c>
      <c r="BF187" s="3">
        <f t="shared" si="651"/>
        <v>0</v>
      </c>
      <c r="BG187" s="402">
        <f t="shared" si="651"/>
        <v>0</v>
      </c>
      <c r="BH187" s="101">
        <f t="shared" si="651"/>
        <v>0</v>
      </c>
      <c r="BI187" s="3">
        <f t="shared" si="651"/>
        <v>0</v>
      </c>
      <c r="BJ187" s="167">
        <f t="shared" si="651"/>
        <v>0</v>
      </c>
      <c r="BK187" s="79">
        <f t="shared" si="623"/>
        <v>0</v>
      </c>
      <c r="BL187" s="520"/>
    </row>
    <row r="188" spans="1:64" x14ac:dyDescent="0.35">
      <c r="A188" s="720"/>
      <c r="B188" s="214" t="s">
        <v>57</v>
      </c>
      <c r="C188" s="3">
        <f t="shared" ref="C188:N188" si="652">C12+C124</f>
        <v>0</v>
      </c>
      <c r="D188" s="3">
        <f t="shared" si="652"/>
        <v>0</v>
      </c>
      <c r="E188" s="3">
        <f t="shared" si="652"/>
        <v>0</v>
      </c>
      <c r="F188" s="3">
        <f t="shared" si="652"/>
        <v>0</v>
      </c>
      <c r="G188" s="3">
        <f t="shared" si="652"/>
        <v>0</v>
      </c>
      <c r="H188" s="3">
        <f t="shared" si="652"/>
        <v>0</v>
      </c>
      <c r="I188" s="3">
        <f t="shared" si="652"/>
        <v>0</v>
      </c>
      <c r="J188" s="3">
        <f t="shared" si="652"/>
        <v>0</v>
      </c>
      <c r="K188" s="402">
        <f t="shared" si="652"/>
        <v>0</v>
      </c>
      <c r="L188" s="101">
        <f t="shared" si="652"/>
        <v>0</v>
      </c>
      <c r="M188" s="3">
        <f t="shared" si="652"/>
        <v>0</v>
      </c>
      <c r="N188" s="167">
        <f t="shared" si="652"/>
        <v>0</v>
      </c>
      <c r="O188" s="79">
        <f t="shared" si="617"/>
        <v>0</v>
      </c>
      <c r="P188" s="114"/>
      <c r="Q188" s="720"/>
      <c r="R188" s="214" t="s">
        <v>57</v>
      </c>
      <c r="S188" s="3">
        <f t="shared" ref="S188:AD188" si="653">S12+S124</f>
        <v>0</v>
      </c>
      <c r="T188" s="3">
        <f t="shared" si="653"/>
        <v>0</v>
      </c>
      <c r="U188" s="3">
        <f t="shared" si="653"/>
        <v>0</v>
      </c>
      <c r="V188" s="3">
        <f t="shared" si="653"/>
        <v>0</v>
      </c>
      <c r="W188" s="3">
        <f t="shared" si="653"/>
        <v>0</v>
      </c>
      <c r="X188" s="3">
        <f t="shared" si="653"/>
        <v>0</v>
      </c>
      <c r="Y188" s="3">
        <f t="shared" si="653"/>
        <v>0</v>
      </c>
      <c r="Z188" s="3">
        <f t="shared" si="653"/>
        <v>0</v>
      </c>
      <c r="AA188" s="402">
        <f t="shared" si="653"/>
        <v>0</v>
      </c>
      <c r="AB188" s="101">
        <f t="shared" si="653"/>
        <v>0</v>
      </c>
      <c r="AC188" s="3">
        <f t="shared" si="653"/>
        <v>0</v>
      </c>
      <c r="AD188" s="167">
        <f t="shared" si="653"/>
        <v>0</v>
      </c>
      <c r="AE188" s="79">
        <f t="shared" si="619"/>
        <v>0</v>
      </c>
      <c r="AF188" s="114"/>
      <c r="AG188" s="720"/>
      <c r="AH188" s="214" t="s">
        <v>57</v>
      </c>
      <c r="AI188" s="3">
        <f t="shared" ref="AI188:AT188" si="654">AI12+AI124</f>
        <v>0</v>
      </c>
      <c r="AJ188" s="3">
        <f t="shared" si="654"/>
        <v>0</v>
      </c>
      <c r="AK188" s="3">
        <f t="shared" si="654"/>
        <v>0</v>
      </c>
      <c r="AL188" s="3">
        <f t="shared" si="654"/>
        <v>0</v>
      </c>
      <c r="AM188" s="3">
        <f t="shared" si="654"/>
        <v>0</v>
      </c>
      <c r="AN188" s="3">
        <f t="shared" si="654"/>
        <v>0</v>
      </c>
      <c r="AO188" s="3">
        <f t="shared" si="654"/>
        <v>0</v>
      </c>
      <c r="AP188" s="3">
        <f t="shared" si="654"/>
        <v>0</v>
      </c>
      <c r="AQ188" s="402">
        <f t="shared" si="654"/>
        <v>0</v>
      </c>
      <c r="AR188" s="101">
        <f t="shared" si="654"/>
        <v>0</v>
      </c>
      <c r="AS188" s="3">
        <f t="shared" si="654"/>
        <v>0</v>
      </c>
      <c r="AT188" s="167">
        <f t="shared" si="654"/>
        <v>0</v>
      </c>
      <c r="AU188" s="79">
        <f t="shared" si="621"/>
        <v>0</v>
      </c>
      <c r="AV188" s="114"/>
      <c r="AW188" s="720"/>
      <c r="AX188" s="214" t="s">
        <v>57</v>
      </c>
      <c r="AY188" s="3">
        <f t="shared" ref="AY188:BJ188" si="655">AY12+AY124</f>
        <v>0</v>
      </c>
      <c r="AZ188" s="3">
        <f t="shared" si="655"/>
        <v>0</v>
      </c>
      <c r="BA188" s="3">
        <f t="shared" si="655"/>
        <v>0</v>
      </c>
      <c r="BB188" s="3">
        <f t="shared" si="655"/>
        <v>0</v>
      </c>
      <c r="BC188" s="3">
        <f t="shared" si="655"/>
        <v>0</v>
      </c>
      <c r="BD188" s="3">
        <f t="shared" si="655"/>
        <v>0</v>
      </c>
      <c r="BE188" s="3">
        <f t="shared" si="655"/>
        <v>0</v>
      </c>
      <c r="BF188" s="3">
        <f t="shared" si="655"/>
        <v>0</v>
      </c>
      <c r="BG188" s="402">
        <f t="shared" si="655"/>
        <v>0</v>
      </c>
      <c r="BH188" s="101">
        <f t="shared" si="655"/>
        <v>0</v>
      </c>
      <c r="BI188" s="3">
        <f t="shared" si="655"/>
        <v>0</v>
      </c>
      <c r="BJ188" s="167">
        <f t="shared" si="655"/>
        <v>0</v>
      </c>
      <c r="BK188" s="79">
        <f t="shared" si="623"/>
        <v>0</v>
      </c>
      <c r="BL188" s="520"/>
    </row>
    <row r="189" spans="1:64" x14ac:dyDescent="0.35">
      <c r="A189" s="720"/>
      <c r="B189" s="214" t="s">
        <v>56</v>
      </c>
      <c r="C189" s="3">
        <f t="shared" ref="C189:N189" si="656">C13+C125</f>
        <v>0</v>
      </c>
      <c r="D189" s="3">
        <f t="shared" si="656"/>
        <v>0</v>
      </c>
      <c r="E189" s="3">
        <f t="shared" si="656"/>
        <v>0</v>
      </c>
      <c r="F189" s="3">
        <f t="shared" si="656"/>
        <v>0</v>
      </c>
      <c r="G189" s="3">
        <f t="shared" si="656"/>
        <v>0</v>
      </c>
      <c r="H189" s="3">
        <f t="shared" si="656"/>
        <v>0</v>
      </c>
      <c r="I189" s="3">
        <f t="shared" si="656"/>
        <v>0</v>
      </c>
      <c r="J189" s="3">
        <f t="shared" si="656"/>
        <v>0</v>
      </c>
      <c r="K189" s="402">
        <f t="shared" si="656"/>
        <v>0</v>
      </c>
      <c r="L189" s="101">
        <f t="shared" si="656"/>
        <v>0</v>
      </c>
      <c r="M189" s="3">
        <f t="shared" si="656"/>
        <v>0</v>
      </c>
      <c r="N189" s="167">
        <f t="shared" si="656"/>
        <v>0</v>
      </c>
      <c r="O189" s="79">
        <f t="shared" si="617"/>
        <v>0</v>
      </c>
      <c r="P189" s="114"/>
      <c r="Q189" s="720"/>
      <c r="R189" s="214" t="s">
        <v>56</v>
      </c>
      <c r="S189" s="3">
        <f t="shared" ref="S189:AD189" si="657">S13+S125</f>
        <v>0</v>
      </c>
      <c r="T189" s="3">
        <f t="shared" si="657"/>
        <v>0</v>
      </c>
      <c r="U189" s="3">
        <f t="shared" si="657"/>
        <v>0</v>
      </c>
      <c r="V189" s="3">
        <f t="shared" si="657"/>
        <v>0</v>
      </c>
      <c r="W189" s="3">
        <f t="shared" si="657"/>
        <v>0</v>
      </c>
      <c r="X189" s="3">
        <f t="shared" si="657"/>
        <v>0</v>
      </c>
      <c r="Y189" s="3">
        <f t="shared" si="657"/>
        <v>0</v>
      </c>
      <c r="Z189" s="3">
        <f t="shared" si="657"/>
        <v>0</v>
      </c>
      <c r="AA189" s="402">
        <f t="shared" si="657"/>
        <v>0</v>
      </c>
      <c r="AB189" s="101">
        <f t="shared" si="657"/>
        <v>0</v>
      </c>
      <c r="AC189" s="3">
        <f t="shared" si="657"/>
        <v>0</v>
      </c>
      <c r="AD189" s="167">
        <f t="shared" si="657"/>
        <v>0</v>
      </c>
      <c r="AE189" s="79">
        <f t="shared" si="619"/>
        <v>0</v>
      </c>
      <c r="AF189" s="114"/>
      <c r="AG189" s="720"/>
      <c r="AH189" s="214" t="s">
        <v>56</v>
      </c>
      <c r="AI189" s="3">
        <f t="shared" ref="AI189:AT189" si="658">AI13+AI125</f>
        <v>0</v>
      </c>
      <c r="AJ189" s="3">
        <f t="shared" si="658"/>
        <v>0</v>
      </c>
      <c r="AK189" s="3">
        <f t="shared" si="658"/>
        <v>0</v>
      </c>
      <c r="AL189" s="3">
        <f t="shared" si="658"/>
        <v>0</v>
      </c>
      <c r="AM189" s="3">
        <f t="shared" si="658"/>
        <v>0</v>
      </c>
      <c r="AN189" s="3">
        <f t="shared" si="658"/>
        <v>0</v>
      </c>
      <c r="AO189" s="3">
        <f t="shared" si="658"/>
        <v>0</v>
      </c>
      <c r="AP189" s="3">
        <f t="shared" si="658"/>
        <v>0</v>
      </c>
      <c r="AQ189" s="402">
        <f t="shared" si="658"/>
        <v>0</v>
      </c>
      <c r="AR189" s="101">
        <f t="shared" si="658"/>
        <v>0</v>
      </c>
      <c r="AS189" s="3">
        <f t="shared" si="658"/>
        <v>0</v>
      </c>
      <c r="AT189" s="167">
        <f t="shared" si="658"/>
        <v>0</v>
      </c>
      <c r="AU189" s="79">
        <f t="shared" si="621"/>
        <v>0</v>
      </c>
      <c r="AV189" s="114"/>
      <c r="AW189" s="720"/>
      <c r="AX189" s="214" t="s">
        <v>56</v>
      </c>
      <c r="AY189" s="3">
        <f t="shared" ref="AY189:BJ189" si="659">AY13+AY125</f>
        <v>0</v>
      </c>
      <c r="AZ189" s="3">
        <f t="shared" si="659"/>
        <v>0</v>
      </c>
      <c r="BA189" s="3">
        <f t="shared" si="659"/>
        <v>0</v>
      </c>
      <c r="BB189" s="3">
        <f t="shared" si="659"/>
        <v>0</v>
      </c>
      <c r="BC189" s="3">
        <f t="shared" si="659"/>
        <v>0</v>
      </c>
      <c r="BD189" s="3">
        <f t="shared" si="659"/>
        <v>0</v>
      </c>
      <c r="BE189" s="3">
        <f t="shared" si="659"/>
        <v>0</v>
      </c>
      <c r="BF189" s="3">
        <f t="shared" si="659"/>
        <v>0</v>
      </c>
      <c r="BG189" s="402">
        <f t="shared" si="659"/>
        <v>0</v>
      </c>
      <c r="BH189" s="101">
        <f t="shared" si="659"/>
        <v>0</v>
      </c>
      <c r="BI189" s="3">
        <f t="shared" si="659"/>
        <v>0</v>
      </c>
      <c r="BJ189" s="167">
        <f t="shared" si="659"/>
        <v>0</v>
      </c>
      <c r="BK189" s="79">
        <f t="shared" si="623"/>
        <v>0</v>
      </c>
      <c r="BL189" s="520"/>
    </row>
    <row r="190" spans="1:64" x14ac:dyDescent="0.35">
      <c r="A190" s="720"/>
      <c r="B190" s="214" t="s">
        <v>55</v>
      </c>
      <c r="C190" s="3">
        <f t="shared" ref="C190:N190" si="660">C14+C126</f>
        <v>0</v>
      </c>
      <c r="D190" s="3">
        <f t="shared" si="660"/>
        <v>0</v>
      </c>
      <c r="E190" s="3">
        <f t="shared" si="660"/>
        <v>0</v>
      </c>
      <c r="F190" s="3">
        <f t="shared" si="660"/>
        <v>0</v>
      </c>
      <c r="G190" s="3">
        <f t="shared" si="660"/>
        <v>0</v>
      </c>
      <c r="H190" s="3">
        <f t="shared" si="660"/>
        <v>0</v>
      </c>
      <c r="I190" s="3">
        <f t="shared" si="660"/>
        <v>0</v>
      </c>
      <c r="J190" s="3">
        <f t="shared" si="660"/>
        <v>0</v>
      </c>
      <c r="K190" s="402">
        <f t="shared" si="660"/>
        <v>0</v>
      </c>
      <c r="L190" s="101">
        <f t="shared" si="660"/>
        <v>0</v>
      </c>
      <c r="M190" s="3">
        <f t="shared" si="660"/>
        <v>0</v>
      </c>
      <c r="N190" s="167">
        <f t="shared" si="660"/>
        <v>0</v>
      </c>
      <c r="O190" s="79">
        <f t="shared" si="617"/>
        <v>0</v>
      </c>
      <c r="P190" s="114"/>
      <c r="Q190" s="720"/>
      <c r="R190" s="214" t="s">
        <v>55</v>
      </c>
      <c r="S190" s="3">
        <f t="shared" ref="S190:AD190" si="661">S14+S126</f>
        <v>0</v>
      </c>
      <c r="T190" s="3">
        <f t="shared" si="661"/>
        <v>0</v>
      </c>
      <c r="U190" s="3">
        <f t="shared" si="661"/>
        <v>0</v>
      </c>
      <c r="V190" s="3">
        <f t="shared" si="661"/>
        <v>0</v>
      </c>
      <c r="W190" s="3">
        <f t="shared" si="661"/>
        <v>0</v>
      </c>
      <c r="X190" s="3">
        <f t="shared" si="661"/>
        <v>0</v>
      </c>
      <c r="Y190" s="3">
        <f t="shared" si="661"/>
        <v>0</v>
      </c>
      <c r="Z190" s="3">
        <f t="shared" si="661"/>
        <v>0</v>
      </c>
      <c r="AA190" s="402">
        <f t="shared" si="661"/>
        <v>0</v>
      </c>
      <c r="AB190" s="101">
        <f t="shared" si="661"/>
        <v>0</v>
      </c>
      <c r="AC190" s="3">
        <f t="shared" si="661"/>
        <v>0</v>
      </c>
      <c r="AD190" s="167">
        <f t="shared" si="661"/>
        <v>0</v>
      </c>
      <c r="AE190" s="79">
        <f t="shared" si="619"/>
        <v>0</v>
      </c>
      <c r="AF190" s="114"/>
      <c r="AG190" s="720"/>
      <c r="AH190" s="214" t="s">
        <v>55</v>
      </c>
      <c r="AI190" s="3">
        <f t="shared" ref="AI190:AT190" si="662">AI14+AI126</f>
        <v>0</v>
      </c>
      <c r="AJ190" s="3">
        <f t="shared" si="662"/>
        <v>0</v>
      </c>
      <c r="AK190" s="3">
        <f t="shared" si="662"/>
        <v>0</v>
      </c>
      <c r="AL190" s="3">
        <f t="shared" si="662"/>
        <v>0</v>
      </c>
      <c r="AM190" s="3">
        <f t="shared" si="662"/>
        <v>0</v>
      </c>
      <c r="AN190" s="3">
        <f t="shared" si="662"/>
        <v>0</v>
      </c>
      <c r="AO190" s="3">
        <f t="shared" si="662"/>
        <v>0</v>
      </c>
      <c r="AP190" s="3">
        <f t="shared" si="662"/>
        <v>0</v>
      </c>
      <c r="AQ190" s="402">
        <f t="shared" si="662"/>
        <v>0</v>
      </c>
      <c r="AR190" s="101">
        <f t="shared" si="662"/>
        <v>0</v>
      </c>
      <c r="AS190" s="3">
        <f t="shared" si="662"/>
        <v>0</v>
      </c>
      <c r="AT190" s="167">
        <f t="shared" si="662"/>
        <v>0</v>
      </c>
      <c r="AU190" s="79">
        <f t="shared" si="621"/>
        <v>0</v>
      </c>
      <c r="AV190" s="114"/>
      <c r="AW190" s="720"/>
      <c r="AX190" s="214" t="s">
        <v>55</v>
      </c>
      <c r="AY190" s="3">
        <f t="shared" ref="AY190:BJ190" si="663">AY14+AY126</f>
        <v>0</v>
      </c>
      <c r="AZ190" s="3">
        <f t="shared" si="663"/>
        <v>0</v>
      </c>
      <c r="BA190" s="3">
        <f t="shared" si="663"/>
        <v>0</v>
      </c>
      <c r="BB190" s="3">
        <f t="shared" si="663"/>
        <v>0</v>
      </c>
      <c r="BC190" s="3">
        <f t="shared" si="663"/>
        <v>0</v>
      </c>
      <c r="BD190" s="3">
        <f t="shared" si="663"/>
        <v>0</v>
      </c>
      <c r="BE190" s="3">
        <f t="shared" si="663"/>
        <v>0</v>
      </c>
      <c r="BF190" s="3">
        <f t="shared" si="663"/>
        <v>0</v>
      </c>
      <c r="BG190" s="402">
        <f t="shared" si="663"/>
        <v>0</v>
      </c>
      <c r="BH190" s="101">
        <f t="shared" si="663"/>
        <v>0</v>
      </c>
      <c r="BI190" s="3">
        <f t="shared" si="663"/>
        <v>0</v>
      </c>
      <c r="BJ190" s="167">
        <f t="shared" si="663"/>
        <v>0</v>
      </c>
      <c r="BK190" s="79">
        <f t="shared" si="623"/>
        <v>0</v>
      </c>
      <c r="BL190" s="520"/>
    </row>
    <row r="191" spans="1:64" x14ac:dyDescent="0.35">
      <c r="A191" s="720"/>
      <c r="B191" s="214" t="s">
        <v>54</v>
      </c>
      <c r="C191" s="3">
        <f t="shared" ref="C191:N191" si="664">C15+C127</f>
        <v>0</v>
      </c>
      <c r="D191" s="3">
        <f t="shared" si="664"/>
        <v>0</v>
      </c>
      <c r="E191" s="3">
        <f t="shared" si="664"/>
        <v>0</v>
      </c>
      <c r="F191" s="3">
        <f t="shared" si="664"/>
        <v>0</v>
      </c>
      <c r="G191" s="3">
        <f t="shared" si="664"/>
        <v>0</v>
      </c>
      <c r="H191" s="3">
        <f t="shared" si="664"/>
        <v>0</v>
      </c>
      <c r="I191" s="3">
        <f t="shared" si="664"/>
        <v>0</v>
      </c>
      <c r="J191" s="3">
        <f t="shared" si="664"/>
        <v>0</v>
      </c>
      <c r="K191" s="402">
        <f t="shared" si="664"/>
        <v>0</v>
      </c>
      <c r="L191" s="101">
        <f t="shared" si="664"/>
        <v>0</v>
      </c>
      <c r="M191" s="3">
        <f t="shared" si="664"/>
        <v>0</v>
      </c>
      <c r="N191" s="167">
        <f t="shared" si="664"/>
        <v>0</v>
      </c>
      <c r="O191" s="79">
        <f t="shared" si="617"/>
        <v>0</v>
      </c>
      <c r="P191" s="114"/>
      <c r="Q191" s="720"/>
      <c r="R191" s="214" t="s">
        <v>54</v>
      </c>
      <c r="S191" s="3">
        <f t="shared" ref="S191:AD191" si="665">S15+S127</f>
        <v>0</v>
      </c>
      <c r="T191" s="3">
        <f t="shared" si="665"/>
        <v>0</v>
      </c>
      <c r="U191" s="3">
        <f t="shared" si="665"/>
        <v>0</v>
      </c>
      <c r="V191" s="3">
        <f t="shared" si="665"/>
        <v>0</v>
      </c>
      <c r="W191" s="3">
        <f t="shared" si="665"/>
        <v>0</v>
      </c>
      <c r="X191" s="3">
        <f t="shared" si="665"/>
        <v>0</v>
      </c>
      <c r="Y191" s="3">
        <f t="shared" si="665"/>
        <v>0</v>
      </c>
      <c r="Z191" s="3">
        <f t="shared" si="665"/>
        <v>0</v>
      </c>
      <c r="AA191" s="402">
        <f t="shared" si="665"/>
        <v>0</v>
      </c>
      <c r="AB191" s="101">
        <f t="shared" si="665"/>
        <v>0</v>
      </c>
      <c r="AC191" s="3">
        <f t="shared" si="665"/>
        <v>0</v>
      </c>
      <c r="AD191" s="167">
        <f t="shared" si="665"/>
        <v>0</v>
      </c>
      <c r="AE191" s="79">
        <f t="shared" si="619"/>
        <v>0</v>
      </c>
      <c r="AF191" s="114"/>
      <c r="AG191" s="720"/>
      <c r="AH191" s="214" t="s">
        <v>54</v>
      </c>
      <c r="AI191" s="3">
        <f t="shared" ref="AI191:AT191" si="666">AI15+AI127</f>
        <v>0</v>
      </c>
      <c r="AJ191" s="3">
        <f t="shared" si="666"/>
        <v>0</v>
      </c>
      <c r="AK191" s="3">
        <f t="shared" si="666"/>
        <v>0</v>
      </c>
      <c r="AL191" s="3">
        <f t="shared" si="666"/>
        <v>0</v>
      </c>
      <c r="AM191" s="3">
        <f t="shared" si="666"/>
        <v>0</v>
      </c>
      <c r="AN191" s="3">
        <f t="shared" si="666"/>
        <v>0</v>
      </c>
      <c r="AO191" s="3">
        <f t="shared" si="666"/>
        <v>0</v>
      </c>
      <c r="AP191" s="3">
        <f t="shared" si="666"/>
        <v>0</v>
      </c>
      <c r="AQ191" s="402">
        <f t="shared" si="666"/>
        <v>0</v>
      </c>
      <c r="AR191" s="101">
        <f t="shared" si="666"/>
        <v>0</v>
      </c>
      <c r="AS191" s="3">
        <f t="shared" si="666"/>
        <v>0</v>
      </c>
      <c r="AT191" s="167">
        <f t="shared" si="666"/>
        <v>0</v>
      </c>
      <c r="AU191" s="79">
        <f t="shared" si="621"/>
        <v>0</v>
      </c>
      <c r="AV191" s="114"/>
      <c r="AW191" s="720"/>
      <c r="AX191" s="214" t="s">
        <v>54</v>
      </c>
      <c r="AY191" s="3">
        <f t="shared" ref="AY191:BJ191" si="667">AY15+AY127</f>
        <v>0</v>
      </c>
      <c r="AZ191" s="3">
        <f t="shared" si="667"/>
        <v>0</v>
      </c>
      <c r="BA191" s="3">
        <f t="shared" si="667"/>
        <v>0</v>
      </c>
      <c r="BB191" s="3">
        <f t="shared" si="667"/>
        <v>0</v>
      </c>
      <c r="BC191" s="3">
        <f t="shared" si="667"/>
        <v>0</v>
      </c>
      <c r="BD191" s="3">
        <f t="shared" si="667"/>
        <v>0</v>
      </c>
      <c r="BE191" s="3">
        <f t="shared" si="667"/>
        <v>0</v>
      </c>
      <c r="BF191" s="3">
        <f t="shared" si="667"/>
        <v>0</v>
      </c>
      <c r="BG191" s="402">
        <f t="shared" si="667"/>
        <v>0</v>
      </c>
      <c r="BH191" s="101">
        <f t="shared" si="667"/>
        <v>0</v>
      </c>
      <c r="BI191" s="3">
        <f t="shared" si="667"/>
        <v>0</v>
      </c>
      <c r="BJ191" s="167">
        <f t="shared" si="667"/>
        <v>0</v>
      </c>
      <c r="BK191" s="79">
        <f t="shared" si="623"/>
        <v>0</v>
      </c>
      <c r="BL191" s="520"/>
    </row>
    <row r="192" spans="1:64" ht="15" thickBot="1" x14ac:dyDescent="0.4">
      <c r="A192" s="721"/>
      <c r="B192" s="214" t="s">
        <v>53</v>
      </c>
      <c r="C192" s="3">
        <f t="shared" ref="C192:N192" si="668">C16+C128</f>
        <v>0</v>
      </c>
      <c r="D192" s="3">
        <f t="shared" si="668"/>
        <v>0</v>
      </c>
      <c r="E192" s="3">
        <f t="shared" si="668"/>
        <v>0</v>
      </c>
      <c r="F192" s="3">
        <f t="shared" si="668"/>
        <v>0</v>
      </c>
      <c r="G192" s="3">
        <f t="shared" si="668"/>
        <v>0</v>
      </c>
      <c r="H192" s="3">
        <f t="shared" si="668"/>
        <v>0</v>
      </c>
      <c r="I192" s="3">
        <f t="shared" si="668"/>
        <v>0</v>
      </c>
      <c r="J192" s="3">
        <f t="shared" si="668"/>
        <v>0</v>
      </c>
      <c r="K192" s="402">
        <f t="shared" si="668"/>
        <v>0</v>
      </c>
      <c r="L192" s="101">
        <f t="shared" si="668"/>
        <v>0</v>
      </c>
      <c r="M192" s="3">
        <f t="shared" si="668"/>
        <v>0</v>
      </c>
      <c r="N192" s="167">
        <f t="shared" si="668"/>
        <v>0</v>
      </c>
      <c r="O192" s="79">
        <f t="shared" si="617"/>
        <v>0</v>
      </c>
      <c r="P192" s="354" t="s">
        <v>167</v>
      </c>
      <c r="Q192" s="721"/>
      <c r="R192" s="214" t="s">
        <v>53</v>
      </c>
      <c r="S192" s="3">
        <f t="shared" ref="S192:AD192" si="669">S16+S128</f>
        <v>0</v>
      </c>
      <c r="T192" s="3">
        <f t="shared" si="669"/>
        <v>0</v>
      </c>
      <c r="U192" s="3">
        <f t="shared" si="669"/>
        <v>0</v>
      </c>
      <c r="V192" s="3">
        <f t="shared" si="669"/>
        <v>0</v>
      </c>
      <c r="W192" s="3">
        <f t="shared" si="669"/>
        <v>0</v>
      </c>
      <c r="X192" s="3">
        <f t="shared" si="669"/>
        <v>0</v>
      </c>
      <c r="Y192" s="3">
        <f t="shared" si="669"/>
        <v>0</v>
      </c>
      <c r="Z192" s="3">
        <f t="shared" si="669"/>
        <v>0</v>
      </c>
      <c r="AA192" s="402">
        <f t="shared" si="669"/>
        <v>0</v>
      </c>
      <c r="AB192" s="101">
        <f t="shared" si="669"/>
        <v>0</v>
      </c>
      <c r="AC192" s="3">
        <f t="shared" si="669"/>
        <v>0</v>
      </c>
      <c r="AD192" s="167">
        <f t="shared" si="669"/>
        <v>0</v>
      </c>
      <c r="AE192" s="79">
        <f t="shared" si="619"/>
        <v>0</v>
      </c>
      <c r="AF192" s="354" t="s">
        <v>167</v>
      </c>
      <c r="AG192" s="721"/>
      <c r="AH192" s="214" t="s">
        <v>53</v>
      </c>
      <c r="AI192" s="3">
        <f t="shared" ref="AI192:AT192" si="670">AI16+AI128</f>
        <v>0</v>
      </c>
      <c r="AJ192" s="3">
        <f t="shared" si="670"/>
        <v>0</v>
      </c>
      <c r="AK192" s="3">
        <f t="shared" si="670"/>
        <v>0</v>
      </c>
      <c r="AL192" s="3">
        <f t="shared" si="670"/>
        <v>0</v>
      </c>
      <c r="AM192" s="3">
        <f t="shared" si="670"/>
        <v>0</v>
      </c>
      <c r="AN192" s="3">
        <f t="shared" si="670"/>
        <v>0</v>
      </c>
      <c r="AO192" s="3">
        <f t="shared" si="670"/>
        <v>0</v>
      </c>
      <c r="AP192" s="3">
        <f t="shared" si="670"/>
        <v>0</v>
      </c>
      <c r="AQ192" s="402">
        <f t="shared" si="670"/>
        <v>0</v>
      </c>
      <c r="AR192" s="101">
        <f t="shared" si="670"/>
        <v>0</v>
      </c>
      <c r="AS192" s="3">
        <f t="shared" si="670"/>
        <v>0</v>
      </c>
      <c r="AT192" s="167">
        <f t="shared" si="670"/>
        <v>0</v>
      </c>
      <c r="AU192" s="79">
        <f t="shared" si="621"/>
        <v>0</v>
      </c>
      <c r="AV192" s="354" t="s">
        <v>167</v>
      </c>
      <c r="AW192" s="721"/>
      <c r="AX192" s="214" t="s">
        <v>53</v>
      </c>
      <c r="AY192" s="3">
        <f t="shared" ref="AY192:BJ192" si="671">AY16+AY128</f>
        <v>0</v>
      </c>
      <c r="AZ192" s="3">
        <f t="shared" si="671"/>
        <v>0</v>
      </c>
      <c r="BA192" s="3">
        <f t="shared" si="671"/>
        <v>0</v>
      </c>
      <c r="BB192" s="3">
        <f t="shared" si="671"/>
        <v>0</v>
      </c>
      <c r="BC192" s="3">
        <f t="shared" si="671"/>
        <v>0</v>
      </c>
      <c r="BD192" s="3">
        <f t="shared" si="671"/>
        <v>0</v>
      </c>
      <c r="BE192" s="3">
        <f t="shared" si="671"/>
        <v>0</v>
      </c>
      <c r="BF192" s="3">
        <f t="shared" si="671"/>
        <v>0</v>
      </c>
      <c r="BG192" s="402">
        <f t="shared" si="671"/>
        <v>0</v>
      </c>
      <c r="BH192" s="101">
        <f t="shared" si="671"/>
        <v>0</v>
      </c>
      <c r="BI192" s="3">
        <f t="shared" si="671"/>
        <v>0</v>
      </c>
      <c r="BJ192" s="167">
        <f t="shared" si="671"/>
        <v>0</v>
      </c>
      <c r="BK192" s="79">
        <f t="shared" si="623"/>
        <v>0</v>
      </c>
      <c r="BL192" s="521" t="s">
        <v>167</v>
      </c>
    </row>
    <row r="193" spans="1:129" ht="15" thickBot="1" x14ac:dyDescent="0.4">
      <c r="B193" s="215" t="s">
        <v>43</v>
      </c>
      <c r="C193" s="207">
        <f>SUM(C180:C192)</f>
        <v>0</v>
      </c>
      <c r="D193" s="207">
        <f t="shared" ref="D193" si="672">SUM(D180:D192)</f>
        <v>0</v>
      </c>
      <c r="E193" s="207">
        <f t="shared" ref="E193" si="673">SUM(E180:E192)</f>
        <v>0</v>
      </c>
      <c r="F193" s="207">
        <f t="shared" ref="F193" si="674">SUM(F180:F192)</f>
        <v>139044</v>
      </c>
      <c r="G193" s="207">
        <f t="shared" ref="G193" si="675">SUM(G180:G192)</f>
        <v>397865</v>
      </c>
      <c r="H193" s="207">
        <f t="shared" ref="H193" si="676">SUM(H180:H192)</f>
        <v>944114.51</v>
      </c>
      <c r="I193" s="207">
        <f t="shared" ref="I193" si="677">SUM(I180:I192)</f>
        <v>150503.6691207886</v>
      </c>
      <c r="J193" s="207">
        <f t="shared" ref="J193" si="678">SUM(J180:J192)</f>
        <v>333189.39556884766</v>
      </c>
      <c r="K193" s="403">
        <f t="shared" ref="K193" si="679">SUM(K180:K192)</f>
        <v>994455.87</v>
      </c>
      <c r="L193" s="542">
        <f t="shared" ref="L193" si="680">SUM(L180:L192)</f>
        <v>395351.20999999996</v>
      </c>
      <c r="M193" s="207">
        <f t="shared" ref="M193" si="681">SUM(M180:M192)</f>
        <v>345037.57713664626</v>
      </c>
      <c r="N193" s="217">
        <f t="shared" ref="N193" si="682">SUM(N180:N192)</f>
        <v>520244.05810326757</v>
      </c>
      <c r="O193" s="82">
        <f t="shared" si="617"/>
        <v>4219805.2899295501</v>
      </c>
      <c r="P193" s="353">
        <f>SUM(C4:N16,C116:N128)</f>
        <v>4219805.2899295501</v>
      </c>
      <c r="Q193" s="83"/>
      <c r="R193" s="215" t="s">
        <v>43</v>
      </c>
      <c r="S193" s="207">
        <f>SUM(S180:S192)</f>
        <v>0</v>
      </c>
      <c r="T193" s="207">
        <f t="shared" ref="T193" si="683">SUM(T180:T192)</f>
        <v>0</v>
      </c>
      <c r="U193" s="207">
        <f t="shared" ref="U193" si="684">SUM(U180:U192)</f>
        <v>0</v>
      </c>
      <c r="V193" s="207">
        <f t="shared" ref="V193" si="685">SUM(V180:V192)</f>
        <v>0</v>
      </c>
      <c r="W193" s="207">
        <f t="shared" ref="W193" si="686">SUM(W180:W192)</f>
        <v>0</v>
      </c>
      <c r="X193" s="207">
        <f t="shared" ref="X193" si="687">SUM(X180:X192)</f>
        <v>90871</v>
      </c>
      <c r="Y193" s="207">
        <f t="shared" ref="Y193" si="688">SUM(Y180:Y192)</f>
        <v>143274</v>
      </c>
      <c r="Z193" s="207">
        <f t="shared" ref="Z193" si="689">SUM(Z180:Z192)</f>
        <v>226695.15799804687</v>
      </c>
      <c r="AA193" s="403">
        <f t="shared" ref="AA193" si="690">SUM(AA180:AA192)</f>
        <v>115217</v>
      </c>
      <c r="AB193" s="542">
        <f t="shared" ref="AB193" si="691">SUM(AB180:AB192)</f>
        <v>40480</v>
      </c>
      <c r="AC193" s="207">
        <f t="shared" ref="AC193" si="692">SUM(AC180:AC192)</f>
        <v>105414.43093957481</v>
      </c>
      <c r="AD193" s="217">
        <f t="shared" ref="AD193" si="693">SUM(AD180:AD192)</f>
        <v>69189.472106493849</v>
      </c>
      <c r="AE193" s="82">
        <f t="shared" si="619"/>
        <v>791141.06104411557</v>
      </c>
      <c r="AF193" s="353">
        <f>SUM(S4:AD16,S116:AD128)</f>
        <v>791141.06104411546</v>
      </c>
      <c r="AG193" s="83"/>
      <c r="AH193" s="215" t="s">
        <v>43</v>
      </c>
      <c r="AI193" s="207">
        <f>SUM(AI180:AI192)</f>
        <v>0</v>
      </c>
      <c r="AJ193" s="207">
        <f t="shared" ref="AJ193" si="694">SUM(AJ180:AJ192)</f>
        <v>0</v>
      </c>
      <c r="AK193" s="207">
        <f t="shared" ref="AK193" si="695">SUM(AK180:AK192)</f>
        <v>0</v>
      </c>
      <c r="AL193" s="207">
        <f t="shared" ref="AL193" si="696">SUM(AL180:AL192)</f>
        <v>0</v>
      </c>
      <c r="AM193" s="207">
        <f t="shared" ref="AM193" si="697">SUM(AM180:AM192)</f>
        <v>0</v>
      </c>
      <c r="AN193" s="207">
        <f t="shared" ref="AN193" si="698">SUM(AN180:AN192)</f>
        <v>0</v>
      </c>
      <c r="AO193" s="207">
        <f t="shared" ref="AO193" si="699">SUM(AO180:AO192)</f>
        <v>0</v>
      </c>
      <c r="AP193" s="207">
        <f t="shared" ref="AP193" si="700">SUM(AP180:AP192)</f>
        <v>0</v>
      </c>
      <c r="AQ193" s="403">
        <f t="shared" ref="AQ193" si="701">SUM(AQ180:AQ192)</f>
        <v>0</v>
      </c>
      <c r="AR193" s="542">
        <f t="shared" ref="AR193" si="702">SUM(AR180:AR192)</f>
        <v>0</v>
      </c>
      <c r="AS193" s="207">
        <f t="shared" ref="AS193" si="703">SUM(AS180:AS192)</f>
        <v>8439.7235559094825</v>
      </c>
      <c r="AT193" s="217">
        <f t="shared" ref="AT193" si="704">SUM(AT180:AT192)</f>
        <v>3788.7505156860834</v>
      </c>
      <c r="AU193" s="82">
        <f t="shared" si="621"/>
        <v>12228.474071595567</v>
      </c>
      <c r="AV193" s="353">
        <f>SUM(AI4:AT16,AI116:AT128)</f>
        <v>12228.474071595567</v>
      </c>
      <c r="AW193" s="83"/>
      <c r="AX193" s="215" t="s">
        <v>43</v>
      </c>
      <c r="AY193" s="207">
        <f>SUM(AY180:AY192)</f>
        <v>0</v>
      </c>
      <c r="AZ193" s="207">
        <f t="shared" ref="AZ193" si="705">SUM(AZ180:AZ192)</f>
        <v>0</v>
      </c>
      <c r="BA193" s="207">
        <f t="shared" ref="BA193" si="706">SUM(BA180:BA192)</f>
        <v>0</v>
      </c>
      <c r="BB193" s="207">
        <f t="shared" ref="BB193" si="707">SUM(BB180:BB192)</f>
        <v>0</v>
      </c>
      <c r="BC193" s="207">
        <f t="shared" ref="BC193" si="708">SUM(BC180:BC192)</f>
        <v>0</v>
      </c>
      <c r="BD193" s="207">
        <f t="shared" ref="BD193" si="709">SUM(BD180:BD192)</f>
        <v>0</v>
      </c>
      <c r="BE193" s="207">
        <f t="shared" ref="BE193" si="710">SUM(BE180:BE192)</f>
        <v>0</v>
      </c>
      <c r="BF193" s="207">
        <f t="shared" ref="BF193" si="711">SUM(BF180:BF192)</f>
        <v>0</v>
      </c>
      <c r="BG193" s="403">
        <f t="shared" ref="BG193" si="712">SUM(BG180:BG192)</f>
        <v>0</v>
      </c>
      <c r="BH193" s="542">
        <f t="shared" ref="BH193" si="713">SUM(BH180:BH192)</f>
        <v>0</v>
      </c>
      <c r="BI193" s="207">
        <f t="shared" ref="BI193" si="714">SUM(BI180:BI192)</f>
        <v>0</v>
      </c>
      <c r="BJ193" s="217">
        <f t="shared" ref="BJ193" si="715">SUM(BJ180:BJ192)</f>
        <v>0</v>
      </c>
      <c r="BK193" s="82">
        <f t="shared" si="623"/>
        <v>0</v>
      </c>
      <c r="BL193" s="519">
        <f>SUM(AY4:BJ16,AY116:BJ128)</f>
        <v>0</v>
      </c>
    </row>
    <row r="194" spans="1:129" ht="15" thickBot="1" x14ac:dyDescent="0.4">
      <c r="M194" s="712" t="s">
        <v>152</v>
      </c>
      <c r="N194" s="713"/>
      <c r="O194" s="136">
        <f>O177+O193+O113</f>
        <v>28232996.734236203</v>
      </c>
      <c r="P194" s="353">
        <f>P177+P193+P113</f>
        <v>28232996.734236203</v>
      </c>
      <c r="AC194" s="712" t="s">
        <v>153</v>
      </c>
      <c r="AD194" s="713"/>
      <c r="AE194" s="136">
        <f>AE177+AE193+AE113</f>
        <v>88293859.609181255</v>
      </c>
      <c r="AF194" s="353">
        <f>AF177+AF193+AF113</f>
        <v>88293859.609181255</v>
      </c>
      <c r="AP194" s="114"/>
      <c r="AS194" s="714" t="s">
        <v>154</v>
      </c>
      <c r="AT194" s="715"/>
      <c r="AU194" s="388">
        <f>AU177+AU193+AU113</f>
        <v>28090366.670337424</v>
      </c>
      <c r="AV194" s="353">
        <f>AV177+AV193+AV113</f>
        <v>28090366.67033742</v>
      </c>
      <c r="BI194" s="712" t="s">
        <v>155</v>
      </c>
      <c r="BJ194" s="713"/>
      <c r="BK194" s="136">
        <f>BK177+BK193+BK113</f>
        <v>6657004.5982711688</v>
      </c>
      <c r="BL194" s="519">
        <f>BL177+BL193+BL114</f>
        <v>6657004.598271166</v>
      </c>
    </row>
    <row r="197" spans="1:129" s="293" customFormat="1" x14ac:dyDescent="0.35">
      <c r="A197" s="405"/>
      <c r="B197" s="406" t="s">
        <v>65</v>
      </c>
      <c r="C197" s="322">
        <f>C164+C180+C100</f>
        <v>0</v>
      </c>
      <c r="D197" s="322">
        <f t="shared" ref="D197:O197" si="716">D164+D180+D100</f>
        <v>0</v>
      </c>
      <c r="E197" s="322">
        <f t="shared" si="716"/>
        <v>0</v>
      </c>
      <c r="F197" s="322">
        <f t="shared" si="716"/>
        <v>0</v>
      </c>
      <c r="G197" s="322">
        <f t="shared" si="716"/>
        <v>0</v>
      </c>
      <c r="H197" s="322">
        <f t="shared" si="716"/>
        <v>90140</v>
      </c>
      <c r="I197" s="322">
        <f t="shared" si="716"/>
        <v>0</v>
      </c>
      <c r="J197" s="322">
        <f t="shared" si="716"/>
        <v>-90140</v>
      </c>
      <c r="K197" s="407">
        <f t="shared" si="716"/>
        <v>0</v>
      </c>
      <c r="L197" s="407">
        <f t="shared" si="716"/>
        <v>0</v>
      </c>
      <c r="M197" s="322">
        <f t="shared" si="716"/>
        <v>52353.147769965668</v>
      </c>
      <c r="N197" s="322">
        <f t="shared" si="716"/>
        <v>105139.74624697377</v>
      </c>
      <c r="O197" s="322">
        <f t="shared" si="716"/>
        <v>157492.89401693945</v>
      </c>
      <c r="P197" s="406"/>
      <c r="Q197" s="406"/>
      <c r="R197" s="406" t="s">
        <v>65</v>
      </c>
      <c r="S197" s="322">
        <f>S164+S180+S100</f>
        <v>0</v>
      </c>
      <c r="T197" s="322">
        <f t="shared" ref="T197:AE197" si="717">T164+T180+T100</f>
        <v>418349</v>
      </c>
      <c r="U197" s="322">
        <f t="shared" si="717"/>
        <v>26640</v>
      </c>
      <c r="V197" s="322">
        <f t="shared" si="717"/>
        <v>123211</v>
      </c>
      <c r="W197" s="322">
        <f t="shared" si="717"/>
        <v>602350</v>
      </c>
      <c r="X197" s="322">
        <f t="shared" si="717"/>
        <v>41972</v>
      </c>
      <c r="Y197" s="322">
        <f t="shared" si="717"/>
        <v>194401</v>
      </c>
      <c r="Z197" s="322">
        <f t="shared" si="717"/>
        <v>0</v>
      </c>
      <c r="AA197" s="407">
        <f t="shared" si="717"/>
        <v>0</v>
      </c>
      <c r="AB197" s="407">
        <f t="shared" si="717"/>
        <v>150572</v>
      </c>
      <c r="AC197" s="322">
        <f t="shared" si="717"/>
        <v>610319.00417790795</v>
      </c>
      <c r="AD197" s="322">
        <f t="shared" si="717"/>
        <v>2769310.3028345332</v>
      </c>
      <c r="AE197" s="322">
        <f t="shared" si="717"/>
        <v>4937124.3070124406</v>
      </c>
      <c r="AF197" s="406"/>
      <c r="AG197" s="406"/>
      <c r="AH197" s="406" t="s">
        <v>65</v>
      </c>
      <c r="AI197" s="322">
        <f>AI164+AI180+AI100</f>
        <v>0</v>
      </c>
      <c r="AJ197" s="322">
        <f t="shared" ref="AJ197:AU197" si="718">AJ164+AJ180+AJ100</f>
        <v>0</v>
      </c>
      <c r="AK197" s="322">
        <f t="shared" si="718"/>
        <v>0</v>
      </c>
      <c r="AL197" s="322">
        <f t="shared" si="718"/>
        <v>21768</v>
      </c>
      <c r="AM197" s="322">
        <f t="shared" si="718"/>
        <v>0</v>
      </c>
      <c r="AN197" s="322">
        <f t="shared" si="718"/>
        <v>0</v>
      </c>
      <c r="AO197" s="322">
        <f t="shared" si="718"/>
        <v>223562</v>
      </c>
      <c r="AP197" s="322">
        <f t="shared" si="718"/>
        <v>90140</v>
      </c>
      <c r="AQ197" s="407">
        <f t="shared" si="718"/>
        <v>0</v>
      </c>
      <c r="AR197" s="407">
        <f t="shared" si="718"/>
        <v>443865</v>
      </c>
      <c r="AS197" s="322">
        <f t="shared" si="718"/>
        <v>432897.95687798288</v>
      </c>
      <c r="AT197" s="322">
        <f t="shared" si="718"/>
        <v>1721020.5911558592</v>
      </c>
      <c r="AU197" s="322">
        <f t="shared" si="718"/>
        <v>2933253.5480338419</v>
      </c>
      <c r="AV197" s="406"/>
      <c r="AW197" s="406"/>
      <c r="AX197" s="406" t="s">
        <v>65</v>
      </c>
      <c r="AY197" s="322">
        <f>AY164+AY180+AY100</f>
        <v>0</v>
      </c>
      <c r="AZ197" s="322">
        <f t="shared" ref="AZ197:BK197" si="719">AZ164+AZ180+AZ100</f>
        <v>0</v>
      </c>
      <c r="BA197" s="322">
        <f t="shared" si="719"/>
        <v>446768</v>
      </c>
      <c r="BB197" s="322">
        <f t="shared" si="719"/>
        <v>0</v>
      </c>
      <c r="BC197" s="322">
        <f t="shared" si="719"/>
        <v>0</v>
      </c>
      <c r="BD197" s="322">
        <f t="shared" si="719"/>
        <v>0</v>
      </c>
      <c r="BE197" s="322">
        <f t="shared" si="719"/>
        <v>0</v>
      </c>
      <c r="BF197" s="322">
        <f t="shared" si="719"/>
        <v>0</v>
      </c>
      <c r="BG197" s="407">
        <f t="shared" si="719"/>
        <v>0</v>
      </c>
      <c r="BH197" s="407">
        <f t="shared" si="719"/>
        <v>0</v>
      </c>
      <c r="BI197" s="322">
        <f t="shared" si="719"/>
        <v>181489.22443465216</v>
      </c>
      <c r="BJ197" s="322">
        <f t="shared" si="719"/>
        <v>730927.33574109862</v>
      </c>
      <c r="BK197" s="322">
        <f t="shared" si="719"/>
        <v>1359184.5601757509</v>
      </c>
      <c r="BL197" s="522"/>
      <c r="BM197" s="522"/>
      <c r="BO197" s="83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</row>
    <row r="198" spans="1:129" s="293" customFormat="1" x14ac:dyDescent="0.35">
      <c r="A198" s="405"/>
      <c r="B198" s="406" t="s">
        <v>64</v>
      </c>
      <c r="C198" s="322">
        <f t="shared" ref="C198:O209" si="720">C165+C181+C101</f>
        <v>0</v>
      </c>
      <c r="D198" s="322">
        <f t="shared" si="720"/>
        <v>0</v>
      </c>
      <c r="E198" s="322">
        <f t="shared" si="720"/>
        <v>0</v>
      </c>
      <c r="F198" s="322">
        <f t="shared" si="720"/>
        <v>0</v>
      </c>
      <c r="G198" s="322">
        <f t="shared" si="720"/>
        <v>0</v>
      </c>
      <c r="H198" s="322">
        <f t="shared" si="720"/>
        <v>0</v>
      </c>
      <c r="I198" s="322">
        <f t="shared" si="720"/>
        <v>17894.5390625</v>
      </c>
      <c r="J198" s="322">
        <f t="shared" si="720"/>
        <v>0</v>
      </c>
      <c r="K198" s="407">
        <f t="shared" si="720"/>
        <v>0</v>
      </c>
      <c r="L198" s="407">
        <f t="shared" si="720"/>
        <v>0</v>
      </c>
      <c r="M198" s="322">
        <f t="shared" si="720"/>
        <v>415.86580653259563</v>
      </c>
      <c r="N198" s="322">
        <f t="shared" si="720"/>
        <v>1698.0608483068204</v>
      </c>
      <c r="O198" s="322">
        <f t="shared" si="720"/>
        <v>20008.465717339415</v>
      </c>
      <c r="P198" s="406"/>
      <c r="Q198" s="406"/>
      <c r="R198" s="406" t="s">
        <v>64</v>
      </c>
      <c r="S198" s="322">
        <f t="shared" ref="S198:AE198" si="721">S165+S181+S101</f>
        <v>0</v>
      </c>
      <c r="T198" s="322">
        <f t="shared" si="721"/>
        <v>0</v>
      </c>
      <c r="U198" s="322">
        <f t="shared" si="721"/>
        <v>0</v>
      </c>
      <c r="V198" s="322">
        <f t="shared" si="721"/>
        <v>0</v>
      </c>
      <c r="W198" s="322">
        <f t="shared" si="721"/>
        <v>0</v>
      </c>
      <c r="X198" s="322">
        <f t="shared" si="721"/>
        <v>0</v>
      </c>
      <c r="Y198" s="322">
        <f t="shared" si="721"/>
        <v>0</v>
      </c>
      <c r="Z198" s="322">
        <f t="shared" si="721"/>
        <v>0</v>
      </c>
      <c r="AA198" s="407">
        <f t="shared" si="721"/>
        <v>0</v>
      </c>
      <c r="AB198" s="407">
        <f t="shared" si="721"/>
        <v>0</v>
      </c>
      <c r="AC198" s="322">
        <f t="shared" si="721"/>
        <v>28805.839586957565</v>
      </c>
      <c r="AD198" s="322">
        <f t="shared" si="721"/>
        <v>117619.83706488131</v>
      </c>
      <c r="AE198" s="322">
        <f t="shared" si="721"/>
        <v>146425.67665183888</v>
      </c>
      <c r="AF198" s="406"/>
      <c r="AG198" s="406"/>
      <c r="AH198" s="406" t="s">
        <v>64</v>
      </c>
      <c r="AI198" s="322">
        <f t="shared" ref="AI198:AU198" si="722">AI165+AI181+AI101</f>
        <v>0</v>
      </c>
      <c r="AJ198" s="322">
        <f t="shared" si="722"/>
        <v>0</v>
      </c>
      <c r="AK198" s="322">
        <f t="shared" si="722"/>
        <v>0</v>
      </c>
      <c r="AL198" s="322">
        <f t="shared" si="722"/>
        <v>0</v>
      </c>
      <c r="AM198" s="322">
        <f t="shared" si="722"/>
        <v>0</v>
      </c>
      <c r="AN198" s="322">
        <f t="shared" si="722"/>
        <v>0</v>
      </c>
      <c r="AO198" s="322">
        <f t="shared" si="722"/>
        <v>0</v>
      </c>
      <c r="AP198" s="322">
        <f t="shared" si="722"/>
        <v>0</v>
      </c>
      <c r="AQ198" s="407">
        <f t="shared" si="722"/>
        <v>0</v>
      </c>
      <c r="AR198" s="407">
        <f t="shared" si="722"/>
        <v>0</v>
      </c>
      <c r="AS198" s="322">
        <f t="shared" si="722"/>
        <v>1823.2308806174815</v>
      </c>
      <c r="AT198" s="322">
        <f t="shared" si="722"/>
        <v>7444.6057530287717</v>
      </c>
      <c r="AU198" s="322">
        <f t="shared" si="722"/>
        <v>9267.8366336462532</v>
      </c>
      <c r="AV198" s="406"/>
      <c r="AW198" s="406"/>
      <c r="AX198" s="406" t="s">
        <v>64</v>
      </c>
      <c r="AY198" s="322">
        <f t="shared" ref="AY198:BK198" si="723">AY165+AY181+AY101</f>
        <v>0</v>
      </c>
      <c r="AZ198" s="322">
        <f t="shared" si="723"/>
        <v>0</v>
      </c>
      <c r="BA198" s="322">
        <f t="shared" si="723"/>
        <v>0</v>
      </c>
      <c r="BB198" s="322">
        <f t="shared" si="723"/>
        <v>0</v>
      </c>
      <c r="BC198" s="322">
        <f t="shared" si="723"/>
        <v>0</v>
      </c>
      <c r="BD198" s="322">
        <f t="shared" si="723"/>
        <v>0</v>
      </c>
      <c r="BE198" s="322">
        <f t="shared" si="723"/>
        <v>0</v>
      </c>
      <c r="BF198" s="322">
        <f t="shared" si="723"/>
        <v>0</v>
      </c>
      <c r="BG198" s="407">
        <f t="shared" si="723"/>
        <v>0</v>
      </c>
      <c r="BH198" s="407">
        <f t="shared" si="723"/>
        <v>0</v>
      </c>
      <c r="BI198" s="322">
        <f t="shared" si="723"/>
        <v>0</v>
      </c>
      <c r="BJ198" s="322">
        <f t="shared" si="723"/>
        <v>0</v>
      </c>
      <c r="BK198" s="322">
        <f t="shared" si="723"/>
        <v>0</v>
      </c>
      <c r="BL198" s="522"/>
      <c r="BM198" s="522"/>
      <c r="BO198" s="83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</row>
    <row r="199" spans="1:129" s="293" customFormat="1" x14ac:dyDescent="0.35">
      <c r="A199" s="405"/>
      <c r="B199" s="406" t="s">
        <v>63</v>
      </c>
      <c r="C199" s="322">
        <f t="shared" si="720"/>
        <v>0</v>
      </c>
      <c r="D199" s="322">
        <f t="shared" si="720"/>
        <v>0</v>
      </c>
      <c r="E199" s="322">
        <f t="shared" si="720"/>
        <v>0</v>
      </c>
      <c r="F199" s="322">
        <f t="shared" si="720"/>
        <v>0</v>
      </c>
      <c r="G199" s="322">
        <f t="shared" si="720"/>
        <v>0</v>
      </c>
      <c r="H199" s="322">
        <f t="shared" si="720"/>
        <v>0</v>
      </c>
      <c r="I199" s="322">
        <f t="shared" si="720"/>
        <v>0</v>
      </c>
      <c r="J199" s="322">
        <f t="shared" si="720"/>
        <v>0</v>
      </c>
      <c r="K199" s="407">
        <f t="shared" si="720"/>
        <v>0</v>
      </c>
      <c r="L199" s="407">
        <f t="shared" si="720"/>
        <v>0</v>
      </c>
      <c r="M199" s="322">
        <f t="shared" si="720"/>
        <v>2454.759831956369</v>
      </c>
      <c r="N199" s="322">
        <f t="shared" si="720"/>
        <v>4591.8449546372212</v>
      </c>
      <c r="O199" s="322">
        <f t="shared" si="720"/>
        <v>7046.6047865935907</v>
      </c>
      <c r="P199" s="406"/>
      <c r="Q199" s="406"/>
      <c r="R199" s="406" t="s">
        <v>63</v>
      </c>
      <c r="S199" s="322">
        <f t="shared" ref="S199:AE199" si="724">S166+S182+S102</f>
        <v>0</v>
      </c>
      <c r="T199" s="322">
        <f t="shared" si="724"/>
        <v>0</v>
      </c>
      <c r="U199" s="322">
        <f t="shared" si="724"/>
        <v>0</v>
      </c>
      <c r="V199" s="322">
        <f t="shared" si="724"/>
        <v>4438</v>
      </c>
      <c r="W199" s="322">
        <f t="shared" si="724"/>
        <v>0</v>
      </c>
      <c r="X199" s="322">
        <f t="shared" si="724"/>
        <v>0</v>
      </c>
      <c r="Y199" s="322">
        <f t="shared" si="724"/>
        <v>0</v>
      </c>
      <c r="Z199" s="322">
        <f t="shared" si="724"/>
        <v>0</v>
      </c>
      <c r="AA199" s="407">
        <f t="shared" si="724"/>
        <v>7856</v>
      </c>
      <c r="AB199" s="407">
        <f t="shared" si="724"/>
        <v>0</v>
      </c>
      <c r="AC199" s="322">
        <f t="shared" si="724"/>
        <v>7050.3685005161378</v>
      </c>
      <c r="AD199" s="322">
        <f t="shared" si="724"/>
        <v>13188.336637245269</v>
      </c>
      <c r="AE199" s="322">
        <f t="shared" si="724"/>
        <v>32532.705137761408</v>
      </c>
      <c r="AF199" s="406"/>
      <c r="AG199" s="406"/>
      <c r="AH199" s="406" t="s">
        <v>63</v>
      </c>
      <c r="AI199" s="322">
        <f t="shared" ref="AI199:AU199" si="725">AI166+AI182+AI102</f>
        <v>0</v>
      </c>
      <c r="AJ199" s="322">
        <f t="shared" si="725"/>
        <v>0</v>
      </c>
      <c r="AK199" s="322">
        <f t="shared" si="725"/>
        <v>0</v>
      </c>
      <c r="AL199" s="322">
        <f t="shared" si="725"/>
        <v>0</v>
      </c>
      <c r="AM199" s="322">
        <f t="shared" si="725"/>
        <v>0</v>
      </c>
      <c r="AN199" s="322">
        <f t="shared" si="725"/>
        <v>41970</v>
      </c>
      <c r="AO199" s="322">
        <f t="shared" si="725"/>
        <v>0</v>
      </c>
      <c r="AP199" s="322">
        <f t="shared" si="725"/>
        <v>0</v>
      </c>
      <c r="AQ199" s="407">
        <f t="shared" si="725"/>
        <v>0</v>
      </c>
      <c r="AR199" s="407">
        <f t="shared" si="725"/>
        <v>0</v>
      </c>
      <c r="AS199" s="322">
        <f t="shared" si="725"/>
        <v>1529.5303983080789</v>
      </c>
      <c r="AT199" s="322">
        <f t="shared" si="725"/>
        <v>2861.1216262398275</v>
      </c>
      <c r="AU199" s="322">
        <f t="shared" si="725"/>
        <v>46360.652024547911</v>
      </c>
      <c r="AV199" s="406"/>
      <c r="AW199" s="406"/>
      <c r="AX199" s="406" t="s">
        <v>63</v>
      </c>
      <c r="AY199" s="322">
        <f t="shared" ref="AY199:BK199" si="726">AY166+AY182+AY102</f>
        <v>0</v>
      </c>
      <c r="AZ199" s="322">
        <f t="shared" si="726"/>
        <v>0</v>
      </c>
      <c r="BA199" s="322">
        <f t="shared" si="726"/>
        <v>0</v>
      </c>
      <c r="BB199" s="322">
        <f t="shared" si="726"/>
        <v>0</v>
      </c>
      <c r="BC199" s="322">
        <f t="shared" si="726"/>
        <v>0</v>
      </c>
      <c r="BD199" s="322">
        <f t="shared" si="726"/>
        <v>0</v>
      </c>
      <c r="BE199" s="322">
        <f t="shared" si="726"/>
        <v>0</v>
      </c>
      <c r="BF199" s="322">
        <f t="shared" si="726"/>
        <v>0</v>
      </c>
      <c r="BG199" s="407">
        <f t="shared" si="726"/>
        <v>0</v>
      </c>
      <c r="BH199" s="407">
        <f t="shared" si="726"/>
        <v>0</v>
      </c>
      <c r="BI199" s="322">
        <f t="shared" si="726"/>
        <v>228.87971879942822</v>
      </c>
      <c r="BJ199" s="322">
        <f t="shared" si="726"/>
        <v>428.13971790891708</v>
      </c>
      <c r="BK199" s="322">
        <f t="shared" si="726"/>
        <v>657.01943670834532</v>
      </c>
      <c r="BL199" s="522"/>
      <c r="BM199" s="522"/>
      <c r="BO199" s="83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</row>
    <row r="200" spans="1:129" s="293" customFormat="1" x14ac:dyDescent="0.35">
      <c r="A200" s="405"/>
      <c r="B200" s="406" t="s">
        <v>62</v>
      </c>
      <c r="C200" s="322">
        <f t="shared" si="720"/>
        <v>0</v>
      </c>
      <c r="D200" s="322">
        <f t="shared" si="720"/>
        <v>4106</v>
      </c>
      <c r="E200" s="322">
        <f t="shared" si="720"/>
        <v>11220</v>
      </c>
      <c r="F200" s="322">
        <f t="shared" si="720"/>
        <v>8843</v>
      </c>
      <c r="G200" s="322">
        <f t="shared" si="720"/>
        <v>7779</v>
      </c>
      <c r="H200" s="322">
        <f t="shared" si="720"/>
        <v>8313</v>
      </c>
      <c r="I200" s="322">
        <f t="shared" si="720"/>
        <v>66990</v>
      </c>
      <c r="J200" s="322">
        <f t="shared" si="720"/>
        <v>12855</v>
      </c>
      <c r="K200" s="407">
        <f t="shared" si="720"/>
        <v>20870</v>
      </c>
      <c r="L200" s="407">
        <f t="shared" si="720"/>
        <v>-2187</v>
      </c>
      <c r="M200" s="322">
        <f t="shared" si="720"/>
        <v>210054.51139905682</v>
      </c>
      <c r="N200" s="322">
        <f t="shared" si="720"/>
        <v>421958.2640875756</v>
      </c>
      <c r="O200" s="322">
        <f t="shared" si="720"/>
        <v>770801.77548663237</v>
      </c>
      <c r="P200" s="406"/>
      <c r="Q200" s="406"/>
      <c r="R200" s="406" t="s">
        <v>62</v>
      </c>
      <c r="S200" s="322">
        <f t="shared" ref="S200:AE200" si="727">S167+S183+S103</f>
        <v>0</v>
      </c>
      <c r="T200" s="322">
        <f t="shared" si="727"/>
        <v>91116</v>
      </c>
      <c r="U200" s="322">
        <f t="shared" si="727"/>
        <v>186803</v>
      </c>
      <c r="V200" s="322">
        <f t="shared" si="727"/>
        <v>552731</v>
      </c>
      <c r="W200" s="322">
        <f t="shared" si="727"/>
        <v>365901</v>
      </c>
      <c r="X200" s="322">
        <f t="shared" si="727"/>
        <v>564405</v>
      </c>
      <c r="Y200" s="322">
        <f t="shared" si="727"/>
        <v>222778</v>
      </c>
      <c r="Z200" s="322">
        <f t="shared" si="727"/>
        <v>241893</v>
      </c>
      <c r="AA200" s="407">
        <f t="shared" si="727"/>
        <v>407640</v>
      </c>
      <c r="AB200" s="407">
        <f t="shared" si="727"/>
        <v>413307</v>
      </c>
      <c r="AC200" s="322">
        <f t="shared" si="727"/>
        <v>1677263.1413312603</v>
      </c>
      <c r="AD200" s="322">
        <f t="shared" si="727"/>
        <v>5600616.1575799277</v>
      </c>
      <c r="AE200" s="322">
        <f t="shared" si="727"/>
        <v>10324453.298911188</v>
      </c>
      <c r="AF200" s="406"/>
      <c r="AG200" s="406"/>
      <c r="AH200" s="406" t="s">
        <v>62</v>
      </c>
      <c r="AI200" s="322">
        <f t="shared" ref="AI200:AU200" si="728">AI167+AI183+AI103</f>
        <v>0</v>
      </c>
      <c r="AJ200" s="322">
        <f t="shared" si="728"/>
        <v>0</v>
      </c>
      <c r="AK200" s="322">
        <f t="shared" si="728"/>
        <v>0</v>
      </c>
      <c r="AL200" s="322">
        <f t="shared" si="728"/>
        <v>0</v>
      </c>
      <c r="AM200" s="322">
        <f t="shared" si="728"/>
        <v>11211</v>
      </c>
      <c r="AN200" s="322">
        <f t="shared" si="728"/>
        <v>2595301</v>
      </c>
      <c r="AO200" s="322">
        <f t="shared" si="728"/>
        <v>130075</v>
      </c>
      <c r="AP200" s="322">
        <f t="shared" si="728"/>
        <v>0</v>
      </c>
      <c r="AQ200" s="407">
        <f t="shared" si="728"/>
        <v>13111</v>
      </c>
      <c r="AR200" s="407">
        <f t="shared" si="728"/>
        <v>114872</v>
      </c>
      <c r="AS200" s="322">
        <f t="shared" si="728"/>
        <v>1041219.5092801776</v>
      </c>
      <c r="AT200" s="322">
        <f t="shared" si="728"/>
        <v>4052532.1291885753</v>
      </c>
      <c r="AU200" s="322">
        <f t="shared" si="728"/>
        <v>7958321.6384687535</v>
      </c>
      <c r="AV200" s="406"/>
      <c r="AW200" s="406"/>
      <c r="AX200" s="406" t="s">
        <v>62</v>
      </c>
      <c r="AY200" s="322">
        <f t="shared" ref="AY200:BK200" si="729">AY167+AY183+AY103</f>
        <v>0</v>
      </c>
      <c r="AZ200" s="322">
        <f t="shared" si="729"/>
        <v>0</v>
      </c>
      <c r="BA200" s="322">
        <f t="shared" si="729"/>
        <v>0</v>
      </c>
      <c r="BB200" s="322">
        <f t="shared" si="729"/>
        <v>0</v>
      </c>
      <c r="BC200" s="322">
        <f t="shared" si="729"/>
        <v>0</v>
      </c>
      <c r="BD200" s="322">
        <f t="shared" si="729"/>
        <v>283712</v>
      </c>
      <c r="BE200" s="322">
        <f t="shared" si="729"/>
        <v>411375</v>
      </c>
      <c r="BF200" s="322">
        <f t="shared" si="729"/>
        <v>0</v>
      </c>
      <c r="BG200" s="407">
        <f t="shared" si="729"/>
        <v>0</v>
      </c>
      <c r="BH200" s="407">
        <f t="shared" si="729"/>
        <v>39129</v>
      </c>
      <c r="BI200" s="322">
        <f t="shared" si="729"/>
        <v>454989.32677426579</v>
      </c>
      <c r="BJ200" s="322">
        <f t="shared" si="729"/>
        <v>1982780.9226445779</v>
      </c>
      <c r="BK200" s="322">
        <f t="shared" si="729"/>
        <v>3171986.2494188435</v>
      </c>
      <c r="BL200" s="522"/>
      <c r="BM200" s="522"/>
      <c r="BO200" s="83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</row>
    <row r="201" spans="1:129" s="293" customFormat="1" x14ac:dyDescent="0.35">
      <c r="A201" s="405"/>
      <c r="B201" s="406" t="s">
        <v>61</v>
      </c>
      <c r="C201" s="322">
        <f t="shared" si="720"/>
        <v>0</v>
      </c>
      <c r="D201" s="322">
        <f t="shared" si="720"/>
        <v>0</v>
      </c>
      <c r="E201" s="322">
        <f t="shared" si="720"/>
        <v>0</v>
      </c>
      <c r="F201" s="322">
        <f t="shared" si="720"/>
        <v>0</v>
      </c>
      <c r="G201" s="322">
        <f t="shared" si="720"/>
        <v>0</v>
      </c>
      <c r="H201" s="322">
        <f t="shared" si="720"/>
        <v>0</v>
      </c>
      <c r="I201" s="322">
        <f t="shared" si="720"/>
        <v>0</v>
      </c>
      <c r="J201" s="322">
        <f t="shared" si="720"/>
        <v>19308.359375</v>
      </c>
      <c r="K201" s="407">
        <f t="shared" si="720"/>
        <v>29654.28</v>
      </c>
      <c r="L201" s="407">
        <f t="shared" si="720"/>
        <v>0</v>
      </c>
      <c r="M201" s="322">
        <f t="shared" si="720"/>
        <v>130347.40142742399</v>
      </c>
      <c r="N201" s="322">
        <f t="shared" si="720"/>
        <v>283459.77299154032</v>
      </c>
      <c r="O201" s="322">
        <f t="shared" si="720"/>
        <v>462769.81379396433</v>
      </c>
      <c r="P201" s="406"/>
      <c r="Q201" s="406"/>
      <c r="R201" s="406" t="s">
        <v>61</v>
      </c>
      <c r="S201" s="322">
        <f t="shared" ref="S201:AE201" si="730">S168+S184+S104</f>
        <v>0</v>
      </c>
      <c r="T201" s="322">
        <f t="shared" si="730"/>
        <v>0</v>
      </c>
      <c r="U201" s="322">
        <f t="shared" si="730"/>
        <v>0</v>
      </c>
      <c r="V201" s="322">
        <f t="shared" si="730"/>
        <v>0</v>
      </c>
      <c r="W201" s="322">
        <f t="shared" si="730"/>
        <v>0</v>
      </c>
      <c r="X201" s="322">
        <f t="shared" si="730"/>
        <v>0</v>
      </c>
      <c r="Y201" s="322">
        <f t="shared" si="730"/>
        <v>0</v>
      </c>
      <c r="Z201" s="322">
        <f t="shared" si="730"/>
        <v>63588.118203124999</v>
      </c>
      <c r="AA201" s="407">
        <f t="shared" si="730"/>
        <v>0</v>
      </c>
      <c r="AB201" s="407">
        <f t="shared" si="730"/>
        <v>0</v>
      </c>
      <c r="AC201" s="322">
        <f t="shared" si="730"/>
        <v>130376.95116496534</v>
      </c>
      <c r="AD201" s="322">
        <f t="shared" si="730"/>
        <v>532354.41052662139</v>
      </c>
      <c r="AE201" s="322">
        <f t="shared" si="730"/>
        <v>726319.47989471164</v>
      </c>
      <c r="AF201" s="406"/>
      <c r="AG201" s="406"/>
      <c r="AH201" s="406" t="s">
        <v>61</v>
      </c>
      <c r="AI201" s="322">
        <f t="shared" ref="AI201:AU201" si="731">AI168+AI184+AI104</f>
        <v>0</v>
      </c>
      <c r="AJ201" s="322">
        <f t="shared" si="731"/>
        <v>0</v>
      </c>
      <c r="AK201" s="322">
        <f t="shared" si="731"/>
        <v>0</v>
      </c>
      <c r="AL201" s="322">
        <f t="shared" si="731"/>
        <v>0</v>
      </c>
      <c r="AM201" s="322">
        <f t="shared" si="731"/>
        <v>0</v>
      </c>
      <c r="AN201" s="322">
        <f t="shared" si="731"/>
        <v>0</v>
      </c>
      <c r="AO201" s="322">
        <f t="shared" si="731"/>
        <v>0</v>
      </c>
      <c r="AP201" s="322">
        <f t="shared" si="731"/>
        <v>0</v>
      </c>
      <c r="AQ201" s="407">
        <f t="shared" si="731"/>
        <v>0</v>
      </c>
      <c r="AR201" s="407">
        <f t="shared" si="731"/>
        <v>0</v>
      </c>
      <c r="AS201" s="322">
        <f t="shared" si="731"/>
        <v>0</v>
      </c>
      <c r="AT201" s="322">
        <f t="shared" si="731"/>
        <v>0</v>
      </c>
      <c r="AU201" s="322">
        <f t="shared" si="731"/>
        <v>0</v>
      </c>
      <c r="AV201" s="406"/>
      <c r="AW201" s="406"/>
      <c r="AX201" s="406" t="s">
        <v>61</v>
      </c>
      <c r="AY201" s="322">
        <f t="shared" ref="AY201:BK201" si="732">AY168+AY184+AY104</f>
        <v>0</v>
      </c>
      <c r="AZ201" s="322">
        <f t="shared" si="732"/>
        <v>0</v>
      </c>
      <c r="BA201" s="322">
        <f t="shared" si="732"/>
        <v>0</v>
      </c>
      <c r="BB201" s="322">
        <f t="shared" si="732"/>
        <v>0</v>
      </c>
      <c r="BC201" s="322">
        <f t="shared" si="732"/>
        <v>0</v>
      </c>
      <c r="BD201" s="322">
        <f t="shared" si="732"/>
        <v>0</v>
      </c>
      <c r="BE201" s="322">
        <f t="shared" si="732"/>
        <v>0</v>
      </c>
      <c r="BF201" s="322">
        <f t="shared" si="732"/>
        <v>0</v>
      </c>
      <c r="BG201" s="407">
        <f t="shared" si="732"/>
        <v>0</v>
      </c>
      <c r="BH201" s="407">
        <f t="shared" si="732"/>
        <v>0</v>
      </c>
      <c r="BI201" s="322">
        <f t="shared" si="732"/>
        <v>0</v>
      </c>
      <c r="BJ201" s="322">
        <f t="shared" si="732"/>
        <v>0</v>
      </c>
      <c r="BK201" s="322">
        <f t="shared" si="732"/>
        <v>0</v>
      </c>
      <c r="BL201" s="522"/>
      <c r="BM201" s="522"/>
      <c r="BO201" s="83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</row>
    <row r="202" spans="1:129" s="293" customFormat="1" x14ac:dyDescent="0.35">
      <c r="A202" s="405"/>
      <c r="B202" s="406" t="s">
        <v>60</v>
      </c>
      <c r="C202" s="322">
        <f t="shared" si="720"/>
        <v>0</v>
      </c>
      <c r="D202" s="322">
        <f t="shared" si="720"/>
        <v>0</v>
      </c>
      <c r="E202" s="322">
        <f t="shared" si="720"/>
        <v>0</v>
      </c>
      <c r="F202" s="322">
        <f t="shared" si="720"/>
        <v>0</v>
      </c>
      <c r="G202" s="322">
        <f t="shared" si="720"/>
        <v>0</v>
      </c>
      <c r="H202" s="322">
        <f t="shared" si="720"/>
        <v>0</v>
      </c>
      <c r="I202" s="322">
        <f t="shared" si="720"/>
        <v>0</v>
      </c>
      <c r="J202" s="322">
        <f t="shared" si="720"/>
        <v>0</v>
      </c>
      <c r="K202" s="407">
        <f t="shared" si="720"/>
        <v>0</v>
      </c>
      <c r="L202" s="407">
        <f t="shared" si="720"/>
        <v>0</v>
      </c>
      <c r="M202" s="322">
        <f t="shared" si="720"/>
        <v>469.01059281891446</v>
      </c>
      <c r="N202" s="322">
        <f t="shared" si="720"/>
        <v>433.98103519984733</v>
      </c>
      <c r="O202" s="322">
        <f t="shared" si="720"/>
        <v>902.99162801876173</v>
      </c>
      <c r="P202" s="406"/>
      <c r="Q202" s="406"/>
      <c r="R202" s="406" t="s">
        <v>60</v>
      </c>
      <c r="S202" s="322">
        <f t="shared" ref="S202:AE202" si="733">S169+S185+S105</f>
        <v>0</v>
      </c>
      <c r="T202" s="322">
        <f t="shared" si="733"/>
        <v>0</v>
      </c>
      <c r="U202" s="322">
        <f t="shared" si="733"/>
        <v>0</v>
      </c>
      <c r="V202" s="322">
        <f t="shared" si="733"/>
        <v>0</v>
      </c>
      <c r="W202" s="322">
        <f t="shared" si="733"/>
        <v>0</v>
      </c>
      <c r="X202" s="322">
        <f t="shared" si="733"/>
        <v>0</v>
      </c>
      <c r="Y202" s="322">
        <f t="shared" si="733"/>
        <v>0</v>
      </c>
      <c r="Z202" s="322">
        <f t="shared" si="733"/>
        <v>0</v>
      </c>
      <c r="AA202" s="407">
        <f t="shared" si="733"/>
        <v>0</v>
      </c>
      <c r="AB202" s="407">
        <f t="shared" si="733"/>
        <v>0</v>
      </c>
      <c r="AC202" s="322">
        <f t="shared" si="733"/>
        <v>0</v>
      </c>
      <c r="AD202" s="322">
        <f t="shared" si="733"/>
        <v>0</v>
      </c>
      <c r="AE202" s="322">
        <f t="shared" si="733"/>
        <v>0</v>
      </c>
      <c r="AF202" s="406"/>
      <c r="AG202" s="406"/>
      <c r="AH202" s="406" t="s">
        <v>60</v>
      </c>
      <c r="AI202" s="322">
        <f t="shared" ref="AI202:AU202" si="734">AI169+AI185+AI105</f>
        <v>0</v>
      </c>
      <c r="AJ202" s="322">
        <f t="shared" si="734"/>
        <v>0</v>
      </c>
      <c r="AK202" s="322">
        <f t="shared" si="734"/>
        <v>0</v>
      </c>
      <c r="AL202" s="322">
        <f t="shared" si="734"/>
        <v>0</v>
      </c>
      <c r="AM202" s="322">
        <f t="shared" si="734"/>
        <v>0</v>
      </c>
      <c r="AN202" s="322">
        <f t="shared" si="734"/>
        <v>0</v>
      </c>
      <c r="AO202" s="322">
        <f t="shared" si="734"/>
        <v>0</v>
      </c>
      <c r="AP202" s="322">
        <f t="shared" si="734"/>
        <v>0</v>
      </c>
      <c r="AQ202" s="407">
        <f t="shared" si="734"/>
        <v>0</v>
      </c>
      <c r="AR202" s="407">
        <f t="shared" si="734"/>
        <v>0</v>
      </c>
      <c r="AS202" s="322">
        <f t="shared" si="734"/>
        <v>7471.8230179355223</v>
      </c>
      <c r="AT202" s="322">
        <f t="shared" si="734"/>
        <v>30508.904393993649</v>
      </c>
      <c r="AU202" s="322">
        <f t="shared" si="734"/>
        <v>37980.727411929169</v>
      </c>
      <c r="AV202" s="406"/>
      <c r="AW202" s="406"/>
      <c r="AX202" s="406" t="s">
        <v>60</v>
      </c>
      <c r="AY202" s="322">
        <f t="shared" ref="AY202:BK202" si="735">AY169+AY185+AY105</f>
        <v>0</v>
      </c>
      <c r="AZ202" s="322">
        <f t="shared" si="735"/>
        <v>0</v>
      </c>
      <c r="BA202" s="322">
        <f t="shared" si="735"/>
        <v>0</v>
      </c>
      <c r="BB202" s="322">
        <f t="shared" si="735"/>
        <v>0</v>
      </c>
      <c r="BC202" s="322">
        <f t="shared" si="735"/>
        <v>0</v>
      </c>
      <c r="BD202" s="322">
        <f t="shared" si="735"/>
        <v>0</v>
      </c>
      <c r="BE202" s="322">
        <f t="shared" si="735"/>
        <v>0</v>
      </c>
      <c r="BF202" s="322">
        <f t="shared" si="735"/>
        <v>0</v>
      </c>
      <c r="BG202" s="407">
        <f t="shared" si="735"/>
        <v>0</v>
      </c>
      <c r="BH202" s="407">
        <f t="shared" si="735"/>
        <v>0</v>
      </c>
      <c r="BI202" s="322">
        <f t="shared" si="735"/>
        <v>0</v>
      </c>
      <c r="BJ202" s="322">
        <f t="shared" si="735"/>
        <v>0</v>
      </c>
      <c r="BK202" s="322">
        <f t="shared" si="735"/>
        <v>0</v>
      </c>
      <c r="BL202" s="522"/>
      <c r="BM202" s="522"/>
      <c r="BO202" s="83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</row>
    <row r="203" spans="1:129" s="293" customFormat="1" x14ac:dyDescent="0.35">
      <c r="A203" s="405"/>
      <c r="B203" s="406" t="s">
        <v>59</v>
      </c>
      <c r="C203" s="322">
        <f t="shared" si="720"/>
        <v>0</v>
      </c>
      <c r="D203" s="322">
        <f t="shared" si="720"/>
        <v>0</v>
      </c>
      <c r="E203" s="322">
        <f t="shared" si="720"/>
        <v>0</v>
      </c>
      <c r="F203" s="322">
        <f t="shared" si="720"/>
        <v>4194210</v>
      </c>
      <c r="G203" s="322">
        <f t="shared" si="720"/>
        <v>96395</v>
      </c>
      <c r="H203" s="322">
        <f t="shared" si="720"/>
        <v>102704.63</v>
      </c>
      <c r="I203" s="322">
        <f t="shared" si="720"/>
        <v>185367</v>
      </c>
      <c r="J203" s="322">
        <f t="shared" si="720"/>
        <v>34360</v>
      </c>
      <c r="K203" s="407">
        <f t="shared" si="720"/>
        <v>34360</v>
      </c>
      <c r="L203" s="407">
        <f t="shared" si="720"/>
        <v>-4184678</v>
      </c>
      <c r="M203" s="322">
        <f t="shared" si="720"/>
        <v>330003.11497259105</v>
      </c>
      <c r="N203" s="322">
        <f t="shared" si="720"/>
        <v>1126999.7163932142</v>
      </c>
      <c r="O203" s="322">
        <f t="shared" si="720"/>
        <v>1919721.461365805</v>
      </c>
      <c r="P203" s="406"/>
      <c r="Q203" s="406"/>
      <c r="R203" s="406" t="s">
        <v>59</v>
      </c>
      <c r="S203" s="322">
        <f t="shared" ref="S203:AE203" si="736">S170+S186+S106</f>
        <v>0</v>
      </c>
      <c r="T203" s="322">
        <f t="shared" si="736"/>
        <v>0</v>
      </c>
      <c r="U203" s="322">
        <f t="shared" si="736"/>
        <v>79709</v>
      </c>
      <c r="V203" s="322">
        <f t="shared" si="736"/>
        <v>599917</v>
      </c>
      <c r="W203" s="322">
        <f t="shared" si="736"/>
        <v>491352</v>
      </c>
      <c r="X203" s="322">
        <f t="shared" si="736"/>
        <v>920069.38</v>
      </c>
      <c r="Y203" s="322">
        <f t="shared" si="736"/>
        <v>324660</v>
      </c>
      <c r="Z203" s="322">
        <f t="shared" si="736"/>
        <v>0</v>
      </c>
      <c r="AA203" s="407">
        <f t="shared" si="736"/>
        <v>445549</v>
      </c>
      <c r="AB203" s="407">
        <f t="shared" si="736"/>
        <v>4740563</v>
      </c>
      <c r="AC203" s="322">
        <f t="shared" si="736"/>
        <v>2621374.483641048</v>
      </c>
      <c r="AD203" s="322">
        <f t="shared" si="736"/>
        <v>10980479.098364504</v>
      </c>
      <c r="AE203" s="322">
        <f t="shared" si="736"/>
        <v>21203672.962005552</v>
      </c>
      <c r="AF203" s="406"/>
      <c r="AG203" s="406"/>
      <c r="AH203" s="406" t="s">
        <v>59</v>
      </c>
      <c r="AI203" s="322">
        <f t="shared" ref="AI203:AU203" si="737">AI170+AI186+AI106</f>
        <v>0</v>
      </c>
      <c r="AJ203" s="322">
        <f t="shared" si="737"/>
        <v>0</v>
      </c>
      <c r="AK203" s="322">
        <f t="shared" si="737"/>
        <v>0</v>
      </c>
      <c r="AL203" s="322">
        <f t="shared" si="737"/>
        <v>0</v>
      </c>
      <c r="AM203" s="322">
        <f t="shared" si="737"/>
        <v>940</v>
      </c>
      <c r="AN203" s="322">
        <f t="shared" si="737"/>
        <v>57540</v>
      </c>
      <c r="AO203" s="322">
        <f t="shared" si="737"/>
        <v>5090</v>
      </c>
      <c r="AP203" s="322">
        <f t="shared" si="737"/>
        <v>0</v>
      </c>
      <c r="AQ203" s="407">
        <f t="shared" si="737"/>
        <v>44111</v>
      </c>
      <c r="AR203" s="407">
        <f t="shared" si="737"/>
        <v>0</v>
      </c>
      <c r="AS203" s="322">
        <f t="shared" si="737"/>
        <v>934814.35201931943</v>
      </c>
      <c r="AT203" s="322">
        <f t="shared" si="737"/>
        <v>3995854.0674177832</v>
      </c>
      <c r="AU203" s="322">
        <f t="shared" si="737"/>
        <v>5038349.419437103</v>
      </c>
      <c r="AV203" s="406"/>
      <c r="AW203" s="406"/>
      <c r="AX203" s="406" t="s">
        <v>59</v>
      </c>
      <c r="AY203" s="322">
        <f t="shared" ref="AY203:BK203" si="738">AY170+AY186+AY106</f>
        <v>0</v>
      </c>
      <c r="AZ203" s="322">
        <f t="shared" si="738"/>
        <v>0</v>
      </c>
      <c r="BA203" s="322">
        <f t="shared" si="738"/>
        <v>0</v>
      </c>
      <c r="BB203" s="322">
        <f t="shared" si="738"/>
        <v>0</v>
      </c>
      <c r="BC203" s="322">
        <f t="shared" si="738"/>
        <v>0</v>
      </c>
      <c r="BD203" s="322">
        <f t="shared" si="738"/>
        <v>0</v>
      </c>
      <c r="BE203" s="322">
        <f t="shared" si="738"/>
        <v>0</v>
      </c>
      <c r="BF203" s="322">
        <f t="shared" si="738"/>
        <v>0</v>
      </c>
      <c r="BG203" s="407">
        <f t="shared" si="738"/>
        <v>0</v>
      </c>
      <c r="BH203" s="407">
        <f t="shared" si="738"/>
        <v>0</v>
      </c>
      <c r="BI203" s="322">
        <f t="shared" si="738"/>
        <v>141654.39039301439</v>
      </c>
      <c r="BJ203" s="322">
        <f t="shared" si="738"/>
        <v>649303.92307602847</v>
      </c>
      <c r="BK203" s="322">
        <f t="shared" si="738"/>
        <v>790958.31346904289</v>
      </c>
      <c r="BL203" s="522"/>
      <c r="BM203" s="522"/>
      <c r="BO203" s="8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</row>
    <row r="204" spans="1:129" s="293" customFormat="1" x14ac:dyDescent="0.35">
      <c r="A204" s="405"/>
      <c r="B204" s="406" t="s">
        <v>58</v>
      </c>
      <c r="C204" s="322">
        <f t="shared" si="720"/>
        <v>0</v>
      </c>
      <c r="D204" s="322">
        <f t="shared" si="720"/>
        <v>762830</v>
      </c>
      <c r="E204" s="322">
        <f t="shared" si="720"/>
        <v>951083</v>
      </c>
      <c r="F204" s="322">
        <f t="shared" si="720"/>
        <v>5330206</v>
      </c>
      <c r="G204" s="322">
        <f t="shared" si="720"/>
        <v>1785371</v>
      </c>
      <c r="H204" s="322">
        <f t="shared" si="720"/>
        <v>2203335.88</v>
      </c>
      <c r="I204" s="322">
        <f t="shared" si="720"/>
        <v>2098777.2902145386</v>
      </c>
      <c r="J204" s="322">
        <f t="shared" si="720"/>
        <v>1790727.0663757324</v>
      </c>
      <c r="K204" s="407">
        <f t="shared" si="720"/>
        <v>2976105.59</v>
      </c>
      <c r="L204" s="407">
        <f t="shared" si="720"/>
        <v>-2426420.19</v>
      </c>
      <c r="M204" s="322">
        <f t="shared" si="720"/>
        <v>3623709.9365696516</v>
      </c>
      <c r="N204" s="322">
        <f t="shared" si="720"/>
        <v>5449493.3297294304</v>
      </c>
      <c r="O204" s="322">
        <f t="shared" si="720"/>
        <v>24545218.902889352</v>
      </c>
      <c r="P204" s="406"/>
      <c r="Q204" s="406"/>
      <c r="R204" s="406" t="s">
        <v>58</v>
      </c>
      <c r="S204" s="322">
        <f t="shared" ref="S204:AE204" si="739">S171+S187+S107</f>
        <v>0</v>
      </c>
      <c r="T204" s="322">
        <f t="shared" si="739"/>
        <v>780280</v>
      </c>
      <c r="U204" s="322">
        <f t="shared" si="739"/>
        <v>752593</v>
      </c>
      <c r="V204" s="322">
        <f t="shared" si="739"/>
        <v>807438</v>
      </c>
      <c r="W204" s="322">
        <f t="shared" si="739"/>
        <v>1362523</v>
      </c>
      <c r="X204" s="322">
        <f t="shared" si="739"/>
        <v>2400015</v>
      </c>
      <c r="Y204" s="322">
        <f t="shared" si="739"/>
        <v>1901925</v>
      </c>
      <c r="Z204" s="322">
        <f t="shared" si="739"/>
        <v>2010015.0397949219</v>
      </c>
      <c r="AA204" s="407">
        <f t="shared" si="739"/>
        <v>4058018</v>
      </c>
      <c r="AB204" s="407">
        <f t="shared" si="739"/>
        <v>10445603</v>
      </c>
      <c r="AC204" s="322">
        <f t="shared" si="739"/>
        <v>6558022.2298015263</v>
      </c>
      <c r="AD204" s="322">
        <f t="shared" si="739"/>
        <v>13262076.018117465</v>
      </c>
      <c r="AE204" s="322">
        <f t="shared" si="739"/>
        <v>44338508.287713915</v>
      </c>
      <c r="AF204" s="406"/>
      <c r="AG204" s="406"/>
      <c r="AH204" s="406" t="s">
        <v>58</v>
      </c>
      <c r="AI204" s="322">
        <f t="shared" ref="AI204:AU204" si="740">AI171+AI187+AI107</f>
        <v>0</v>
      </c>
      <c r="AJ204" s="322">
        <f t="shared" si="740"/>
        <v>310409</v>
      </c>
      <c r="AK204" s="322">
        <f t="shared" si="740"/>
        <v>10013</v>
      </c>
      <c r="AL204" s="322">
        <f t="shared" si="740"/>
        <v>548970</v>
      </c>
      <c r="AM204" s="322">
        <f t="shared" si="740"/>
        <v>604024</v>
      </c>
      <c r="AN204" s="322">
        <f t="shared" si="740"/>
        <v>1291065</v>
      </c>
      <c r="AO204" s="322">
        <f t="shared" si="740"/>
        <v>280886</v>
      </c>
      <c r="AP204" s="322">
        <f t="shared" si="740"/>
        <v>598461</v>
      </c>
      <c r="AQ204" s="407">
        <f t="shared" si="740"/>
        <v>421795</v>
      </c>
      <c r="AR204" s="407">
        <f t="shared" si="740"/>
        <v>538800</v>
      </c>
      <c r="AS204" s="322">
        <f t="shared" si="740"/>
        <v>1374528.8001734817</v>
      </c>
      <c r="AT204" s="322">
        <f t="shared" si="740"/>
        <v>2762717.1399390805</v>
      </c>
      <c r="AU204" s="322">
        <f t="shared" si="740"/>
        <v>8741668.9401125629</v>
      </c>
      <c r="AV204" s="406"/>
      <c r="AW204" s="406"/>
      <c r="AX204" s="406" t="s">
        <v>58</v>
      </c>
      <c r="AY204" s="322">
        <f t="shared" ref="AY204:BK204" si="741">AY171+AY187+AY107</f>
        <v>0</v>
      </c>
      <c r="AZ204" s="322">
        <f t="shared" si="741"/>
        <v>0</v>
      </c>
      <c r="BA204" s="322">
        <f t="shared" si="741"/>
        <v>2945</v>
      </c>
      <c r="BB204" s="322">
        <f t="shared" si="741"/>
        <v>0</v>
      </c>
      <c r="BC204" s="322">
        <f t="shared" si="741"/>
        <v>138648</v>
      </c>
      <c r="BD204" s="322">
        <f t="shared" si="741"/>
        <v>23804</v>
      </c>
      <c r="BE204" s="322">
        <f t="shared" si="741"/>
        <v>26807</v>
      </c>
      <c r="BF204" s="322">
        <f t="shared" si="741"/>
        <v>0</v>
      </c>
      <c r="BG204" s="407">
        <f t="shared" si="741"/>
        <v>348448</v>
      </c>
      <c r="BH204" s="407">
        <f t="shared" si="741"/>
        <v>15093</v>
      </c>
      <c r="BI204" s="322">
        <f t="shared" si="741"/>
        <v>204199.96747153546</v>
      </c>
      <c r="BJ204" s="322">
        <f t="shared" si="741"/>
        <v>411939.74433915777</v>
      </c>
      <c r="BK204" s="322">
        <f t="shared" si="741"/>
        <v>1171884.7118106931</v>
      </c>
      <c r="BL204" s="522"/>
      <c r="BM204" s="522"/>
      <c r="BO204" s="83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</row>
    <row r="205" spans="1:129" s="293" customFormat="1" x14ac:dyDescent="0.35">
      <c r="A205" s="405"/>
      <c r="B205" s="406" t="s">
        <v>57</v>
      </c>
      <c r="C205" s="322">
        <f t="shared" si="720"/>
        <v>0</v>
      </c>
      <c r="D205" s="322">
        <f t="shared" si="720"/>
        <v>0</v>
      </c>
      <c r="E205" s="322">
        <f t="shared" si="720"/>
        <v>0</v>
      </c>
      <c r="F205" s="322">
        <f t="shared" si="720"/>
        <v>20971</v>
      </c>
      <c r="G205" s="322">
        <f t="shared" si="720"/>
        <v>22544</v>
      </c>
      <c r="H205" s="322">
        <f t="shared" si="720"/>
        <v>720000</v>
      </c>
      <c r="I205" s="322">
        <f t="shared" si="720"/>
        <v>0</v>
      </c>
      <c r="J205" s="322">
        <f t="shared" si="720"/>
        <v>-9489.0654750000012</v>
      </c>
      <c r="K205" s="407">
        <f t="shared" si="720"/>
        <v>0</v>
      </c>
      <c r="L205" s="407">
        <f t="shared" si="720"/>
        <v>-720000</v>
      </c>
      <c r="M205" s="322">
        <f t="shared" si="720"/>
        <v>15998.628416861522</v>
      </c>
      <c r="N205" s="322">
        <f t="shared" si="720"/>
        <v>14803.719635407035</v>
      </c>
      <c r="O205" s="322">
        <f t="shared" si="720"/>
        <v>64828.282577268554</v>
      </c>
      <c r="P205" s="406"/>
      <c r="Q205" s="406"/>
      <c r="R205" s="406" t="s">
        <v>57</v>
      </c>
      <c r="S205" s="322">
        <f t="shared" ref="S205:AE205" si="742">S172+S188+S108</f>
        <v>0</v>
      </c>
      <c r="T205" s="322">
        <f t="shared" si="742"/>
        <v>0</v>
      </c>
      <c r="U205" s="322">
        <f t="shared" si="742"/>
        <v>0</v>
      </c>
      <c r="V205" s="322">
        <f t="shared" si="742"/>
        <v>0</v>
      </c>
      <c r="W205" s="322">
        <f t="shared" si="742"/>
        <v>0</v>
      </c>
      <c r="X205" s="322">
        <f t="shared" si="742"/>
        <v>0</v>
      </c>
      <c r="Y205" s="322">
        <f t="shared" si="742"/>
        <v>0</v>
      </c>
      <c r="Z205" s="322">
        <f t="shared" si="742"/>
        <v>-254585.35444999998</v>
      </c>
      <c r="AA205" s="407">
        <f t="shared" si="742"/>
        <v>87031.983999999997</v>
      </c>
      <c r="AB205" s="407">
        <f t="shared" si="742"/>
        <v>852446</v>
      </c>
      <c r="AC205" s="322">
        <f t="shared" si="742"/>
        <v>106863.41513289291</v>
      </c>
      <c r="AD205" s="322">
        <f t="shared" si="742"/>
        <v>436344.07663016446</v>
      </c>
      <c r="AE205" s="322">
        <f t="shared" si="742"/>
        <v>1228100.1213130574</v>
      </c>
      <c r="AF205" s="406"/>
      <c r="AG205" s="406"/>
      <c r="AH205" s="406" t="s">
        <v>57</v>
      </c>
      <c r="AI205" s="322">
        <f t="shared" ref="AI205:AU205" si="743">AI172+AI188+AI108</f>
        <v>0</v>
      </c>
      <c r="AJ205" s="322">
        <f t="shared" si="743"/>
        <v>0</v>
      </c>
      <c r="AK205" s="322">
        <f t="shared" si="743"/>
        <v>0</v>
      </c>
      <c r="AL205" s="322">
        <f t="shared" si="743"/>
        <v>0</v>
      </c>
      <c r="AM205" s="322">
        <f t="shared" si="743"/>
        <v>0</v>
      </c>
      <c r="AN205" s="322">
        <f t="shared" si="743"/>
        <v>0</v>
      </c>
      <c r="AO205" s="322">
        <f t="shared" si="743"/>
        <v>0</v>
      </c>
      <c r="AP205" s="322">
        <f t="shared" si="743"/>
        <v>-171085.37367500001</v>
      </c>
      <c r="AQ205" s="407">
        <f t="shared" si="743"/>
        <v>0</v>
      </c>
      <c r="AR205" s="407">
        <f t="shared" si="743"/>
        <v>0</v>
      </c>
      <c r="AS205" s="322">
        <f t="shared" si="743"/>
        <v>29356.970865671465</v>
      </c>
      <c r="AT205" s="322">
        <f t="shared" si="743"/>
        <v>119870.21310436461</v>
      </c>
      <c r="AU205" s="322">
        <f t="shared" si="743"/>
        <v>-21858.189704963937</v>
      </c>
      <c r="AV205" s="406"/>
      <c r="AW205" s="406"/>
      <c r="AX205" s="406" t="s">
        <v>57</v>
      </c>
      <c r="AY205" s="322">
        <f t="shared" ref="AY205:BK205" si="744">AY172+AY188+AY108</f>
        <v>0</v>
      </c>
      <c r="AZ205" s="322">
        <f t="shared" si="744"/>
        <v>0</v>
      </c>
      <c r="BA205" s="322">
        <f t="shared" si="744"/>
        <v>0</v>
      </c>
      <c r="BB205" s="322">
        <f t="shared" si="744"/>
        <v>0</v>
      </c>
      <c r="BC205" s="322">
        <f t="shared" si="744"/>
        <v>0</v>
      </c>
      <c r="BD205" s="322">
        <f t="shared" si="744"/>
        <v>0</v>
      </c>
      <c r="BE205" s="322">
        <f t="shared" si="744"/>
        <v>0</v>
      </c>
      <c r="BF205" s="322">
        <f t="shared" si="744"/>
        <v>-65990.731400000004</v>
      </c>
      <c r="BG205" s="407">
        <f t="shared" si="744"/>
        <v>0</v>
      </c>
      <c r="BH205" s="407">
        <f t="shared" si="744"/>
        <v>0</v>
      </c>
      <c r="BI205" s="322">
        <f t="shared" si="744"/>
        <v>14745.446876260472</v>
      </c>
      <c r="BJ205" s="322">
        <f t="shared" si="744"/>
        <v>60208.523129452042</v>
      </c>
      <c r="BK205" s="322">
        <f t="shared" si="744"/>
        <v>8963.2386057125113</v>
      </c>
      <c r="BL205" s="522"/>
      <c r="BM205" s="522"/>
      <c r="BO205" s="83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</row>
    <row r="206" spans="1:129" s="293" customFormat="1" x14ac:dyDescent="0.35">
      <c r="A206" s="405"/>
      <c r="B206" s="406" t="s">
        <v>56</v>
      </c>
      <c r="C206" s="322">
        <f t="shared" si="720"/>
        <v>0</v>
      </c>
      <c r="D206" s="322">
        <f t="shared" si="720"/>
        <v>0</v>
      </c>
      <c r="E206" s="322">
        <f t="shared" si="720"/>
        <v>0</v>
      </c>
      <c r="F206" s="322">
        <f t="shared" si="720"/>
        <v>0</v>
      </c>
      <c r="G206" s="322">
        <f t="shared" si="720"/>
        <v>0</v>
      </c>
      <c r="H206" s="322">
        <f t="shared" si="720"/>
        <v>0</v>
      </c>
      <c r="I206" s="322">
        <f t="shared" si="720"/>
        <v>0</v>
      </c>
      <c r="J206" s="322">
        <f t="shared" si="720"/>
        <v>0</v>
      </c>
      <c r="K206" s="407">
        <f t="shared" si="720"/>
        <v>0</v>
      </c>
      <c r="L206" s="407">
        <f t="shared" si="720"/>
        <v>0</v>
      </c>
      <c r="M206" s="322">
        <f t="shared" si="720"/>
        <v>36821.397479345535</v>
      </c>
      <c r="N206" s="322">
        <f t="shared" si="720"/>
        <v>68877.674319558311</v>
      </c>
      <c r="O206" s="322">
        <f t="shared" si="720"/>
        <v>105699.07179890384</v>
      </c>
      <c r="P206" s="406"/>
      <c r="Q206" s="406"/>
      <c r="R206" s="406" t="s">
        <v>56</v>
      </c>
      <c r="S206" s="322">
        <f t="shared" ref="S206:AE206" si="745">S173+S189+S109</f>
        <v>0</v>
      </c>
      <c r="T206" s="322">
        <f t="shared" si="745"/>
        <v>0</v>
      </c>
      <c r="U206" s="322">
        <f t="shared" si="745"/>
        <v>0</v>
      </c>
      <c r="V206" s="322">
        <f t="shared" si="745"/>
        <v>0</v>
      </c>
      <c r="W206" s="322">
        <f t="shared" si="745"/>
        <v>0</v>
      </c>
      <c r="X206" s="322">
        <f t="shared" si="745"/>
        <v>0</v>
      </c>
      <c r="Y206" s="322">
        <f t="shared" si="745"/>
        <v>113148</v>
      </c>
      <c r="Z206" s="322">
        <f t="shared" si="745"/>
        <v>0</v>
      </c>
      <c r="AA206" s="407">
        <f t="shared" si="745"/>
        <v>0</v>
      </c>
      <c r="AB206" s="407">
        <f t="shared" si="745"/>
        <v>0</v>
      </c>
      <c r="AC206" s="322">
        <f t="shared" si="745"/>
        <v>254324.34209576104</v>
      </c>
      <c r="AD206" s="322">
        <f t="shared" si="745"/>
        <v>804460.37126189889</v>
      </c>
      <c r="AE206" s="322">
        <f t="shared" si="745"/>
        <v>1171932.71335766</v>
      </c>
      <c r="AF206" s="406"/>
      <c r="AG206" s="406"/>
      <c r="AH206" s="406" t="s">
        <v>56</v>
      </c>
      <c r="AI206" s="322">
        <f t="shared" ref="AI206:AU206" si="746">AI173+AI189+AI109</f>
        <v>0</v>
      </c>
      <c r="AJ206" s="322">
        <f t="shared" si="746"/>
        <v>0</v>
      </c>
      <c r="AK206" s="322">
        <f t="shared" si="746"/>
        <v>0</v>
      </c>
      <c r="AL206" s="322">
        <f t="shared" si="746"/>
        <v>57804</v>
      </c>
      <c r="AM206" s="322">
        <f t="shared" si="746"/>
        <v>0</v>
      </c>
      <c r="AN206" s="322">
        <f t="shared" si="746"/>
        <v>75684</v>
      </c>
      <c r="AO206" s="322">
        <f t="shared" si="746"/>
        <v>0</v>
      </c>
      <c r="AP206" s="322">
        <f t="shared" si="746"/>
        <v>0</v>
      </c>
      <c r="AQ206" s="407">
        <f t="shared" si="746"/>
        <v>0</v>
      </c>
      <c r="AR206" s="407">
        <f t="shared" si="746"/>
        <v>0</v>
      </c>
      <c r="AS206" s="322">
        <f t="shared" si="746"/>
        <v>237195.24057464977</v>
      </c>
      <c r="AT206" s="322">
        <f t="shared" si="746"/>
        <v>917750.50974272727</v>
      </c>
      <c r="AU206" s="322">
        <f t="shared" si="746"/>
        <v>1288433.750317377</v>
      </c>
      <c r="AV206" s="406"/>
      <c r="AW206" s="406"/>
      <c r="AX206" s="406" t="s">
        <v>56</v>
      </c>
      <c r="AY206" s="322">
        <f t="shared" ref="AY206:BK206" si="747">AY173+AY189+AY109</f>
        <v>0</v>
      </c>
      <c r="AZ206" s="322">
        <f t="shared" si="747"/>
        <v>0</v>
      </c>
      <c r="BA206" s="322">
        <f t="shared" si="747"/>
        <v>0</v>
      </c>
      <c r="BB206" s="322">
        <f t="shared" si="747"/>
        <v>0</v>
      </c>
      <c r="BC206" s="322">
        <f t="shared" si="747"/>
        <v>0</v>
      </c>
      <c r="BD206" s="322">
        <f t="shared" si="747"/>
        <v>0</v>
      </c>
      <c r="BE206" s="322">
        <f t="shared" si="747"/>
        <v>136288</v>
      </c>
      <c r="BF206" s="322">
        <f t="shared" si="747"/>
        <v>0</v>
      </c>
      <c r="BG206" s="407">
        <f t="shared" si="747"/>
        <v>0</v>
      </c>
      <c r="BH206" s="407">
        <f t="shared" si="747"/>
        <v>0</v>
      </c>
      <c r="BI206" s="322">
        <f t="shared" si="747"/>
        <v>3433.1957819914228</v>
      </c>
      <c r="BJ206" s="322">
        <f t="shared" si="747"/>
        <v>6422.0957686337551</v>
      </c>
      <c r="BK206" s="322">
        <f t="shared" si="747"/>
        <v>146143.29155062517</v>
      </c>
      <c r="BL206" s="522"/>
      <c r="BM206" s="522"/>
      <c r="BO206" s="83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</row>
    <row r="207" spans="1:129" s="293" customFormat="1" x14ac:dyDescent="0.35">
      <c r="A207" s="405"/>
      <c r="B207" s="406" t="s">
        <v>55</v>
      </c>
      <c r="C207" s="322">
        <f t="shared" si="720"/>
        <v>0</v>
      </c>
      <c r="D207" s="322">
        <f t="shared" si="720"/>
        <v>0</v>
      </c>
      <c r="E207" s="322">
        <f t="shared" si="720"/>
        <v>0</v>
      </c>
      <c r="F207" s="322">
        <f t="shared" si="720"/>
        <v>0</v>
      </c>
      <c r="G207" s="322">
        <f t="shared" si="720"/>
        <v>0</v>
      </c>
      <c r="H207" s="322">
        <f t="shared" si="720"/>
        <v>0</v>
      </c>
      <c r="I207" s="322">
        <f t="shared" si="720"/>
        <v>0</v>
      </c>
      <c r="J207" s="322">
        <f t="shared" si="720"/>
        <v>0</v>
      </c>
      <c r="K207" s="407">
        <f t="shared" si="720"/>
        <v>0</v>
      </c>
      <c r="L207" s="407">
        <f t="shared" si="720"/>
        <v>0</v>
      </c>
      <c r="M207" s="322">
        <f t="shared" si="720"/>
        <v>0</v>
      </c>
      <c r="N207" s="322">
        <f t="shared" si="720"/>
        <v>0</v>
      </c>
      <c r="O207" s="322">
        <f t="shared" si="720"/>
        <v>0</v>
      </c>
      <c r="P207" s="406"/>
      <c r="Q207" s="406"/>
      <c r="R207" s="406" t="s">
        <v>55</v>
      </c>
      <c r="S207" s="322">
        <f t="shared" ref="S207:AE207" si="748">S174+S190+S110</f>
        <v>0</v>
      </c>
      <c r="T207" s="322">
        <f t="shared" si="748"/>
        <v>0</v>
      </c>
      <c r="U207" s="322">
        <f t="shared" si="748"/>
        <v>0</v>
      </c>
      <c r="V207" s="322">
        <f t="shared" si="748"/>
        <v>0</v>
      </c>
      <c r="W207" s="322">
        <f t="shared" si="748"/>
        <v>0</v>
      </c>
      <c r="X207" s="322">
        <f t="shared" si="748"/>
        <v>0</v>
      </c>
      <c r="Y207" s="322">
        <f t="shared" si="748"/>
        <v>0</v>
      </c>
      <c r="Z207" s="322">
        <f t="shared" si="748"/>
        <v>0</v>
      </c>
      <c r="AA207" s="407">
        <f t="shared" si="748"/>
        <v>0</v>
      </c>
      <c r="AB207" s="407">
        <f t="shared" si="748"/>
        <v>0</v>
      </c>
      <c r="AC207" s="322">
        <f t="shared" si="748"/>
        <v>0</v>
      </c>
      <c r="AD207" s="322">
        <f t="shared" si="748"/>
        <v>0</v>
      </c>
      <c r="AE207" s="322">
        <f t="shared" si="748"/>
        <v>0</v>
      </c>
      <c r="AF207" s="406"/>
      <c r="AG207" s="406"/>
      <c r="AH207" s="406" t="s">
        <v>55</v>
      </c>
      <c r="AI207" s="322">
        <f t="shared" ref="AI207:AU207" si="749">AI174+AI190+AI110</f>
        <v>0</v>
      </c>
      <c r="AJ207" s="322">
        <f t="shared" si="749"/>
        <v>0</v>
      </c>
      <c r="AK207" s="322">
        <f t="shared" si="749"/>
        <v>0</v>
      </c>
      <c r="AL207" s="322">
        <f t="shared" si="749"/>
        <v>0</v>
      </c>
      <c r="AM207" s="322">
        <f t="shared" si="749"/>
        <v>0</v>
      </c>
      <c r="AN207" s="322">
        <f t="shared" si="749"/>
        <v>0</v>
      </c>
      <c r="AO207" s="322">
        <f t="shared" si="749"/>
        <v>0</v>
      </c>
      <c r="AP207" s="322">
        <f t="shared" si="749"/>
        <v>0</v>
      </c>
      <c r="AQ207" s="407">
        <f t="shared" si="749"/>
        <v>0</v>
      </c>
      <c r="AR207" s="407">
        <f t="shared" si="749"/>
        <v>0</v>
      </c>
      <c r="AS207" s="322">
        <f t="shared" si="749"/>
        <v>373929.48240039585</v>
      </c>
      <c r="AT207" s="322">
        <f t="shared" si="749"/>
        <v>1526826.6929322032</v>
      </c>
      <c r="AU207" s="322">
        <f t="shared" si="749"/>
        <v>1900756.1753325991</v>
      </c>
      <c r="AV207" s="406"/>
      <c r="AW207" s="406"/>
      <c r="AX207" s="406" t="s">
        <v>55</v>
      </c>
      <c r="AY207" s="322">
        <f t="shared" ref="AY207:BK207" si="750">AY174+AY190+AY110</f>
        <v>0</v>
      </c>
      <c r="AZ207" s="322">
        <f t="shared" si="750"/>
        <v>0</v>
      </c>
      <c r="BA207" s="322">
        <f t="shared" si="750"/>
        <v>0</v>
      </c>
      <c r="BB207" s="322">
        <f t="shared" si="750"/>
        <v>0</v>
      </c>
      <c r="BC207" s="322">
        <f t="shared" si="750"/>
        <v>0</v>
      </c>
      <c r="BD207" s="322">
        <f t="shared" si="750"/>
        <v>0</v>
      </c>
      <c r="BE207" s="322">
        <f t="shared" si="750"/>
        <v>0</v>
      </c>
      <c r="BF207" s="322">
        <f t="shared" si="750"/>
        <v>0</v>
      </c>
      <c r="BG207" s="407">
        <f t="shared" si="750"/>
        <v>0</v>
      </c>
      <c r="BH207" s="407">
        <f t="shared" si="750"/>
        <v>0</v>
      </c>
      <c r="BI207" s="322">
        <f t="shared" si="750"/>
        <v>0</v>
      </c>
      <c r="BJ207" s="322">
        <f t="shared" si="750"/>
        <v>0</v>
      </c>
      <c r="BK207" s="322">
        <f t="shared" si="750"/>
        <v>0</v>
      </c>
      <c r="BL207" s="522"/>
      <c r="BM207" s="522"/>
      <c r="BO207" s="83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</row>
    <row r="208" spans="1:129" s="293" customFormat="1" x14ac:dyDescent="0.35">
      <c r="A208" s="405"/>
      <c r="B208" s="406" t="s">
        <v>54</v>
      </c>
      <c r="C208" s="322">
        <f t="shared" si="720"/>
        <v>0</v>
      </c>
      <c r="D208" s="322">
        <f t="shared" si="720"/>
        <v>5778</v>
      </c>
      <c r="E208" s="322">
        <f t="shared" si="720"/>
        <v>0</v>
      </c>
      <c r="F208" s="322">
        <f t="shared" si="720"/>
        <v>5831</v>
      </c>
      <c r="G208" s="322">
        <f t="shared" si="720"/>
        <v>11598</v>
      </c>
      <c r="H208" s="322">
        <f t="shared" si="720"/>
        <v>0</v>
      </c>
      <c r="I208" s="322">
        <f t="shared" si="720"/>
        <v>5778</v>
      </c>
      <c r="J208" s="322">
        <f t="shared" si="720"/>
        <v>0</v>
      </c>
      <c r="K208" s="407">
        <f t="shared" si="720"/>
        <v>0</v>
      </c>
      <c r="L208" s="407">
        <f t="shared" si="720"/>
        <v>0</v>
      </c>
      <c r="M208" s="322">
        <f t="shared" si="720"/>
        <v>31809.474556235178</v>
      </c>
      <c r="N208" s="322">
        <f t="shared" si="720"/>
        <v>75570.100461256967</v>
      </c>
      <c r="O208" s="322">
        <f t="shared" si="720"/>
        <v>136364.57501749214</v>
      </c>
      <c r="P208" s="406"/>
      <c r="Q208" s="406"/>
      <c r="R208" s="406" t="s">
        <v>54</v>
      </c>
      <c r="S208" s="322">
        <f t="shared" ref="S208:AE208" si="751">S175+S191+S111</f>
        <v>0</v>
      </c>
      <c r="T208" s="322">
        <f t="shared" si="751"/>
        <v>0</v>
      </c>
      <c r="U208" s="322">
        <f t="shared" si="751"/>
        <v>0</v>
      </c>
      <c r="V208" s="322">
        <f t="shared" si="751"/>
        <v>0</v>
      </c>
      <c r="W208" s="322">
        <f t="shared" si="751"/>
        <v>1220</v>
      </c>
      <c r="X208" s="322">
        <f t="shared" si="751"/>
        <v>0</v>
      </c>
      <c r="Y208" s="322">
        <f t="shared" si="751"/>
        <v>0</v>
      </c>
      <c r="Z208" s="322">
        <f t="shared" si="751"/>
        <v>1936854</v>
      </c>
      <c r="AA208" s="407">
        <f t="shared" si="751"/>
        <v>427734</v>
      </c>
      <c r="AB208" s="407">
        <f t="shared" si="751"/>
        <v>320750</v>
      </c>
      <c r="AC208" s="322">
        <f t="shared" si="751"/>
        <v>277129.58145092824</v>
      </c>
      <c r="AD208" s="322">
        <f t="shared" si="751"/>
        <v>975577.02785975579</v>
      </c>
      <c r="AE208" s="322">
        <f t="shared" si="751"/>
        <v>3939264.6093106838</v>
      </c>
      <c r="AF208" s="406"/>
      <c r="AG208" s="406"/>
      <c r="AH208" s="406" t="s">
        <v>54</v>
      </c>
      <c r="AI208" s="322">
        <f t="shared" ref="AI208:AU208" si="752">AI175+AI191+AI111</f>
        <v>0</v>
      </c>
      <c r="AJ208" s="322">
        <f t="shared" si="752"/>
        <v>109535</v>
      </c>
      <c r="AK208" s="322">
        <f t="shared" si="752"/>
        <v>0</v>
      </c>
      <c r="AL208" s="322">
        <f t="shared" si="752"/>
        <v>0</v>
      </c>
      <c r="AM208" s="322">
        <f t="shared" si="752"/>
        <v>0</v>
      </c>
      <c r="AN208" s="322">
        <f t="shared" si="752"/>
        <v>0</v>
      </c>
      <c r="AO208" s="322">
        <f t="shared" si="752"/>
        <v>0</v>
      </c>
      <c r="AP208" s="322">
        <f t="shared" si="752"/>
        <v>0</v>
      </c>
      <c r="AQ208" s="407">
        <f t="shared" si="752"/>
        <v>0</v>
      </c>
      <c r="AR208" s="407">
        <f t="shared" si="752"/>
        <v>0</v>
      </c>
      <c r="AS208" s="322">
        <f t="shared" si="752"/>
        <v>15295.303983080787</v>
      </c>
      <c r="AT208" s="322">
        <f t="shared" si="752"/>
        <v>28611.216262398269</v>
      </c>
      <c r="AU208" s="322">
        <f t="shared" si="752"/>
        <v>153441.52024547904</v>
      </c>
      <c r="AV208" s="406"/>
      <c r="AW208" s="406"/>
      <c r="AX208" s="406" t="s">
        <v>54</v>
      </c>
      <c r="AY208" s="322">
        <f t="shared" ref="AY208:BK208" si="753">AY175+AY191+AY111</f>
        <v>0</v>
      </c>
      <c r="AZ208" s="322">
        <f t="shared" si="753"/>
        <v>0</v>
      </c>
      <c r="BA208" s="322">
        <f t="shared" si="753"/>
        <v>0</v>
      </c>
      <c r="BB208" s="322">
        <f t="shared" si="753"/>
        <v>0</v>
      </c>
      <c r="BC208" s="322">
        <f t="shared" si="753"/>
        <v>0</v>
      </c>
      <c r="BD208" s="322">
        <f t="shared" si="753"/>
        <v>0</v>
      </c>
      <c r="BE208" s="322">
        <f t="shared" si="753"/>
        <v>0</v>
      </c>
      <c r="BF208" s="322">
        <f t="shared" si="753"/>
        <v>0</v>
      </c>
      <c r="BG208" s="407">
        <f t="shared" si="753"/>
        <v>0</v>
      </c>
      <c r="BH208" s="407">
        <f t="shared" si="753"/>
        <v>0</v>
      </c>
      <c r="BI208" s="322">
        <f t="shared" si="753"/>
        <v>2288.797187994282</v>
      </c>
      <c r="BJ208" s="322">
        <f t="shared" si="753"/>
        <v>4281.3971790891701</v>
      </c>
      <c r="BK208" s="322">
        <f t="shared" si="753"/>
        <v>6570.1943670834517</v>
      </c>
      <c r="BL208" s="522"/>
      <c r="BM208" s="522"/>
      <c r="BO208" s="83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</row>
    <row r="209" spans="1:129" s="293" customFormat="1" x14ac:dyDescent="0.35">
      <c r="A209" s="405"/>
      <c r="B209" s="406" t="s">
        <v>53</v>
      </c>
      <c r="C209" s="322">
        <f t="shared" si="720"/>
        <v>0</v>
      </c>
      <c r="D209" s="322">
        <f t="shared" si="720"/>
        <v>0</v>
      </c>
      <c r="E209" s="322">
        <f t="shared" si="720"/>
        <v>0</v>
      </c>
      <c r="F209" s="322">
        <f t="shared" si="720"/>
        <v>0</v>
      </c>
      <c r="G209" s="322">
        <f t="shared" si="720"/>
        <v>0</v>
      </c>
      <c r="H209" s="322">
        <f t="shared" si="720"/>
        <v>0</v>
      </c>
      <c r="I209" s="322">
        <f t="shared" si="720"/>
        <v>21156</v>
      </c>
      <c r="J209" s="322">
        <f t="shared" si="720"/>
        <v>0</v>
      </c>
      <c r="K209" s="407">
        <f t="shared" si="720"/>
        <v>0</v>
      </c>
      <c r="L209" s="407">
        <f t="shared" si="720"/>
        <v>0</v>
      </c>
      <c r="M209" s="322">
        <f t="shared" si="720"/>
        <v>5196.9903722076251</v>
      </c>
      <c r="N209" s="322">
        <f t="shared" si="720"/>
        <v>15788.90478568381</v>
      </c>
      <c r="O209" s="322">
        <f t="shared" si="720"/>
        <v>42141.895157891435</v>
      </c>
      <c r="P209" s="406"/>
      <c r="Q209" s="406"/>
      <c r="R209" s="406" t="s">
        <v>53</v>
      </c>
      <c r="S209" s="322">
        <f t="shared" ref="S209:AE209" si="754">S176+S192+S112</f>
        <v>0</v>
      </c>
      <c r="T209" s="322">
        <f t="shared" si="754"/>
        <v>0</v>
      </c>
      <c r="U209" s="322">
        <f t="shared" si="754"/>
        <v>0</v>
      </c>
      <c r="V209" s="322">
        <f t="shared" si="754"/>
        <v>0</v>
      </c>
      <c r="W209" s="322">
        <f t="shared" si="754"/>
        <v>0</v>
      </c>
      <c r="X209" s="322">
        <f t="shared" si="754"/>
        <v>0</v>
      </c>
      <c r="Y209" s="322">
        <f t="shared" si="754"/>
        <v>0</v>
      </c>
      <c r="Z209" s="322">
        <f t="shared" si="754"/>
        <v>0</v>
      </c>
      <c r="AA209" s="407">
        <f t="shared" si="754"/>
        <v>0</v>
      </c>
      <c r="AB209" s="407">
        <f t="shared" si="754"/>
        <v>0</v>
      </c>
      <c r="AC209" s="322">
        <f t="shared" si="754"/>
        <v>51370.285066203622</v>
      </c>
      <c r="AD209" s="322">
        <f t="shared" si="754"/>
        <v>194155.16280625382</v>
      </c>
      <c r="AE209" s="322">
        <f t="shared" si="754"/>
        <v>245525.44787245744</v>
      </c>
      <c r="AF209" s="406"/>
      <c r="AG209" s="406"/>
      <c r="AH209" s="406" t="s">
        <v>53</v>
      </c>
      <c r="AI209" s="322">
        <f t="shared" ref="AI209:AU209" si="755">AI176+AI192+AI112</f>
        <v>0</v>
      </c>
      <c r="AJ209" s="322">
        <f t="shared" si="755"/>
        <v>0</v>
      </c>
      <c r="AK209" s="322">
        <f t="shared" si="755"/>
        <v>0</v>
      </c>
      <c r="AL209" s="322">
        <f t="shared" si="755"/>
        <v>0</v>
      </c>
      <c r="AM209" s="322">
        <f t="shared" si="755"/>
        <v>0</v>
      </c>
      <c r="AN209" s="322">
        <f t="shared" si="755"/>
        <v>0</v>
      </c>
      <c r="AO209" s="322">
        <f t="shared" si="755"/>
        <v>0</v>
      </c>
      <c r="AP209" s="322">
        <f t="shared" si="755"/>
        <v>0</v>
      </c>
      <c r="AQ209" s="407">
        <f t="shared" si="755"/>
        <v>0</v>
      </c>
      <c r="AR209" s="407">
        <f t="shared" si="755"/>
        <v>0</v>
      </c>
      <c r="AS209" s="322">
        <f t="shared" si="755"/>
        <v>1529.5303983080789</v>
      </c>
      <c r="AT209" s="322">
        <f t="shared" si="755"/>
        <v>2861.1216262398275</v>
      </c>
      <c r="AU209" s="322">
        <f t="shared" si="755"/>
        <v>4390.652024547906</v>
      </c>
      <c r="AV209" s="406"/>
      <c r="AW209" s="406"/>
      <c r="AX209" s="406" t="s">
        <v>53</v>
      </c>
      <c r="AY209" s="322">
        <f t="shared" ref="AY209:BK209" si="756">AY176+AY192+AY112</f>
        <v>0</v>
      </c>
      <c r="AZ209" s="322">
        <f t="shared" si="756"/>
        <v>0</v>
      </c>
      <c r="BA209" s="322">
        <f t="shared" si="756"/>
        <v>0</v>
      </c>
      <c r="BB209" s="322">
        <f t="shared" si="756"/>
        <v>0</v>
      </c>
      <c r="BC209" s="322">
        <f t="shared" si="756"/>
        <v>0</v>
      </c>
      <c r="BD209" s="322">
        <f t="shared" si="756"/>
        <v>0</v>
      </c>
      <c r="BE209" s="322">
        <f t="shared" si="756"/>
        <v>0</v>
      </c>
      <c r="BF209" s="322">
        <f t="shared" si="756"/>
        <v>0</v>
      </c>
      <c r="BG209" s="407">
        <f t="shared" si="756"/>
        <v>0</v>
      </c>
      <c r="BH209" s="407">
        <f t="shared" si="756"/>
        <v>0</v>
      </c>
      <c r="BI209" s="322">
        <f t="shared" si="756"/>
        <v>228.87971879942822</v>
      </c>
      <c r="BJ209" s="322">
        <f t="shared" si="756"/>
        <v>428.13971790891708</v>
      </c>
      <c r="BK209" s="322">
        <f t="shared" si="756"/>
        <v>657.01943670834532</v>
      </c>
      <c r="BL209" s="522"/>
      <c r="BM209" s="522"/>
      <c r="BO209" s="83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</row>
    <row r="210" spans="1:129" s="293" customFormat="1" x14ac:dyDescent="0.35">
      <c r="A210" s="405"/>
      <c r="B210" s="406" t="s">
        <v>43</v>
      </c>
      <c r="C210" s="322">
        <f t="shared" ref="C210:O210" si="757">C177+C193+C113</f>
        <v>0</v>
      </c>
      <c r="D210" s="322">
        <f t="shared" si="757"/>
        <v>772714</v>
      </c>
      <c r="E210" s="322">
        <f t="shared" si="757"/>
        <v>962303</v>
      </c>
      <c r="F210" s="322">
        <f t="shared" si="757"/>
        <v>9560061</v>
      </c>
      <c r="G210" s="322">
        <f t="shared" si="757"/>
        <v>1923687</v>
      </c>
      <c r="H210" s="322">
        <f t="shared" si="757"/>
        <v>3124493.51</v>
      </c>
      <c r="I210" s="322">
        <f t="shared" si="757"/>
        <v>2395962.8292770386</v>
      </c>
      <c r="J210" s="322">
        <f t="shared" si="757"/>
        <v>1757621.3602757324</v>
      </c>
      <c r="K210" s="407">
        <f t="shared" si="757"/>
        <v>3060989.87</v>
      </c>
      <c r="L210" s="407">
        <f t="shared" si="757"/>
        <v>-7333285.1900000004</v>
      </c>
      <c r="M210" s="322">
        <f t="shared" si="757"/>
        <v>4439634.2391946465</v>
      </c>
      <c r="N210" s="322">
        <f t="shared" si="757"/>
        <v>7568815.1154887844</v>
      </c>
      <c r="O210" s="322">
        <f t="shared" si="757"/>
        <v>28232996.734236203</v>
      </c>
      <c r="P210" s="406"/>
      <c r="Q210" s="406"/>
      <c r="R210" s="406" t="s">
        <v>43</v>
      </c>
      <c r="S210" s="322">
        <f t="shared" ref="S210:AE210" si="758">S177+S193+S113</f>
        <v>0</v>
      </c>
      <c r="T210" s="322">
        <f t="shared" si="758"/>
        <v>1289745</v>
      </c>
      <c r="U210" s="322">
        <f t="shared" si="758"/>
        <v>1045745</v>
      </c>
      <c r="V210" s="322">
        <f t="shared" si="758"/>
        <v>2087735</v>
      </c>
      <c r="W210" s="322">
        <f t="shared" si="758"/>
        <v>2823346</v>
      </c>
      <c r="X210" s="322">
        <f t="shared" si="758"/>
        <v>3926461.38</v>
      </c>
      <c r="Y210" s="322">
        <f t="shared" si="758"/>
        <v>2756912</v>
      </c>
      <c r="Z210" s="322">
        <f t="shared" si="758"/>
        <v>3997764.8035480469</v>
      </c>
      <c r="AA210" s="407">
        <f t="shared" si="758"/>
        <v>5433828.9840000002</v>
      </c>
      <c r="AB210" s="407">
        <f t="shared" si="758"/>
        <v>16923241</v>
      </c>
      <c r="AC210" s="322">
        <f t="shared" si="758"/>
        <v>12322899.64194997</v>
      </c>
      <c r="AD210" s="322">
        <f t="shared" si="758"/>
        <v>35686180.79968325</v>
      </c>
      <c r="AE210" s="322">
        <f t="shared" si="758"/>
        <v>88293859.609181255</v>
      </c>
      <c r="AF210" s="406"/>
      <c r="AG210" s="406"/>
      <c r="AH210" s="406" t="s">
        <v>43</v>
      </c>
      <c r="AI210" s="322">
        <f t="shared" ref="AI210:AU210" si="759">AI177+AI193+AI113</f>
        <v>0</v>
      </c>
      <c r="AJ210" s="322">
        <f t="shared" si="759"/>
        <v>419944</v>
      </c>
      <c r="AK210" s="322">
        <f t="shared" si="759"/>
        <v>10013</v>
      </c>
      <c r="AL210" s="322">
        <f t="shared" si="759"/>
        <v>628542</v>
      </c>
      <c r="AM210" s="322">
        <f t="shared" si="759"/>
        <v>616175</v>
      </c>
      <c r="AN210" s="322">
        <f t="shared" si="759"/>
        <v>4061560</v>
      </c>
      <c r="AO210" s="322">
        <f t="shared" si="759"/>
        <v>639613</v>
      </c>
      <c r="AP210" s="322">
        <f t="shared" si="759"/>
        <v>517515.62632499996</v>
      </c>
      <c r="AQ210" s="407">
        <f t="shared" si="759"/>
        <v>479017</v>
      </c>
      <c r="AR210" s="407">
        <f t="shared" si="759"/>
        <v>1097537</v>
      </c>
      <c r="AS210" s="322">
        <f t="shared" si="759"/>
        <v>4451591.7308699293</v>
      </c>
      <c r="AT210" s="322">
        <f t="shared" si="759"/>
        <v>15168858.313142495</v>
      </c>
      <c r="AU210" s="322">
        <f t="shared" si="759"/>
        <v>28090366.670337424</v>
      </c>
      <c r="AV210" s="406"/>
      <c r="AW210" s="406"/>
      <c r="AX210" s="406" t="s">
        <v>43</v>
      </c>
      <c r="AY210" s="322">
        <f t="shared" ref="AY210:BK210" si="760">AY177+AY193+AY113</f>
        <v>0</v>
      </c>
      <c r="AZ210" s="322">
        <f t="shared" si="760"/>
        <v>0</v>
      </c>
      <c r="BA210" s="322">
        <f t="shared" si="760"/>
        <v>449713</v>
      </c>
      <c r="BB210" s="322">
        <f t="shared" si="760"/>
        <v>0</v>
      </c>
      <c r="BC210" s="322">
        <f t="shared" si="760"/>
        <v>138648</v>
      </c>
      <c r="BD210" s="322">
        <f t="shared" si="760"/>
        <v>307516</v>
      </c>
      <c r="BE210" s="322">
        <f t="shared" si="760"/>
        <v>574470</v>
      </c>
      <c r="BF210" s="322">
        <f t="shared" si="760"/>
        <v>-65990.731400000004</v>
      </c>
      <c r="BG210" s="407">
        <f t="shared" si="760"/>
        <v>348448</v>
      </c>
      <c r="BH210" s="407">
        <f t="shared" si="760"/>
        <v>54222</v>
      </c>
      <c r="BI210" s="322">
        <f t="shared" si="760"/>
        <v>1003258.1083573127</v>
      </c>
      <c r="BJ210" s="322">
        <f t="shared" si="760"/>
        <v>3846720.2213138556</v>
      </c>
      <c r="BK210" s="322">
        <f t="shared" si="760"/>
        <v>6657004.5982711688</v>
      </c>
      <c r="BL210" s="522"/>
      <c r="BM210" s="522"/>
      <c r="BO210" s="83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</row>
    <row r="211" spans="1:129" x14ac:dyDescent="0.35">
      <c r="A211" s="405"/>
      <c r="B211" s="406"/>
      <c r="C211" s="406"/>
      <c r="D211" s="406"/>
      <c r="E211" s="406"/>
      <c r="F211" s="406"/>
      <c r="G211" s="406"/>
      <c r="H211" s="406"/>
      <c r="I211" s="406"/>
      <c r="J211" s="406"/>
      <c r="K211" s="408"/>
      <c r="L211" s="408"/>
      <c r="M211" s="406"/>
      <c r="N211" s="406"/>
      <c r="O211" s="406"/>
      <c r="P211" s="406"/>
      <c r="Q211" s="406"/>
      <c r="R211" s="406"/>
      <c r="S211" s="406"/>
      <c r="T211" s="406"/>
      <c r="U211" s="406"/>
      <c r="V211" s="406"/>
      <c r="W211" s="406"/>
      <c r="X211" s="406"/>
      <c r="Y211" s="406"/>
      <c r="Z211" s="406"/>
      <c r="AA211" s="408"/>
      <c r="AB211" s="408"/>
      <c r="AC211" s="406"/>
      <c r="AD211" s="406"/>
      <c r="AE211" s="406"/>
      <c r="AF211" s="406"/>
      <c r="AG211" s="406"/>
      <c r="AH211" s="406"/>
      <c r="AI211" s="406"/>
      <c r="AJ211" s="406"/>
      <c r="AK211" s="406"/>
      <c r="AL211" s="406"/>
      <c r="AM211" s="406"/>
      <c r="AN211" s="406"/>
      <c r="AO211" s="406"/>
      <c r="AP211" s="406"/>
      <c r="AQ211" s="408"/>
      <c r="AR211" s="408"/>
      <c r="AS211" s="406"/>
      <c r="AT211" s="406"/>
      <c r="AU211" s="406"/>
      <c r="AV211" s="406"/>
      <c r="AW211" s="406"/>
      <c r="AX211" s="406"/>
      <c r="AY211" s="406"/>
      <c r="AZ211" s="406"/>
      <c r="BA211" s="406"/>
      <c r="BB211" s="406"/>
      <c r="BC211" s="406"/>
      <c r="BD211" s="406"/>
      <c r="BE211" s="406"/>
      <c r="BF211" s="406"/>
      <c r="BG211" s="408"/>
      <c r="BH211" s="408"/>
      <c r="BI211" s="406"/>
      <c r="BJ211" s="406"/>
      <c r="BK211" s="406"/>
    </row>
    <row r="212" spans="1:129" x14ac:dyDescent="0.35">
      <c r="A212" s="405"/>
      <c r="B212" s="406"/>
      <c r="C212" s="406"/>
      <c r="D212" s="406"/>
      <c r="E212" s="406"/>
      <c r="F212" s="406"/>
      <c r="G212" s="406"/>
      <c r="H212" s="406"/>
      <c r="I212" s="406"/>
      <c r="J212" s="406"/>
      <c r="K212" s="408"/>
      <c r="L212" s="408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/>
      <c r="W212" s="406"/>
      <c r="X212" s="406"/>
      <c r="Y212" s="406"/>
      <c r="Z212" s="406"/>
      <c r="AA212" s="408"/>
      <c r="AB212" s="408"/>
      <c r="AC212" s="406"/>
      <c r="AD212" s="406"/>
      <c r="AE212" s="406"/>
      <c r="AF212" s="406"/>
      <c r="AG212" s="406"/>
      <c r="AH212" s="406"/>
      <c r="AI212" s="406"/>
      <c r="AJ212" s="406"/>
      <c r="AK212" s="406"/>
      <c r="AL212" s="406"/>
      <c r="AM212" s="406"/>
      <c r="AN212" s="406"/>
      <c r="AO212" s="406"/>
      <c r="AP212" s="406"/>
      <c r="AQ212" s="408"/>
      <c r="AR212" s="408"/>
      <c r="AS212" s="406"/>
      <c r="AT212" s="406"/>
      <c r="AU212" s="406"/>
      <c r="AV212" s="406"/>
      <c r="AW212" s="406"/>
      <c r="AX212" s="406"/>
      <c r="AY212" s="406"/>
      <c r="AZ212" s="406"/>
      <c r="BA212" s="406"/>
      <c r="BB212" s="406"/>
      <c r="BC212" s="406"/>
      <c r="BD212" s="406"/>
      <c r="BE212" s="406"/>
      <c r="BF212" s="406"/>
      <c r="BG212" s="408"/>
      <c r="BH212" s="408"/>
      <c r="BI212" s="406"/>
      <c r="BJ212" s="406"/>
      <c r="BK212" s="406"/>
    </row>
    <row r="213" spans="1:129" s="114" customFormat="1" x14ac:dyDescent="0.35">
      <c r="A213" s="409"/>
      <c r="B213" s="408" t="s">
        <v>197</v>
      </c>
      <c r="C213" s="410">
        <f>C17+C33+C49+C65+C81+C97+C161</f>
        <v>0</v>
      </c>
      <c r="D213" s="407">
        <f t="shared" ref="D213:O213" si="761">D17+D33+D49+D65+D81+D97+D161</f>
        <v>772714</v>
      </c>
      <c r="E213" s="407">
        <f t="shared" si="761"/>
        <v>962303</v>
      </c>
      <c r="F213" s="407">
        <f t="shared" si="761"/>
        <v>9560061</v>
      </c>
      <c r="G213" s="407">
        <f t="shared" si="761"/>
        <v>1923687</v>
      </c>
      <c r="H213" s="407">
        <f t="shared" si="761"/>
        <v>2405891</v>
      </c>
      <c r="I213" s="407">
        <f t="shared" si="761"/>
        <v>2316467</v>
      </c>
      <c r="J213" s="407">
        <f t="shared" si="761"/>
        <v>1520161</v>
      </c>
      <c r="K213" s="407">
        <f t="shared" si="761"/>
        <v>2195821</v>
      </c>
      <c r="L213" s="407">
        <f t="shared" si="761"/>
        <v>-7648106</v>
      </c>
      <c r="M213" s="407">
        <f t="shared" si="761"/>
        <v>4049375.8538725986</v>
      </c>
      <c r="N213" s="407">
        <f t="shared" si="761"/>
        <v>6970358.4504615087</v>
      </c>
      <c r="O213" s="407">
        <f t="shared" si="761"/>
        <v>25028733.304334108</v>
      </c>
      <c r="P213" s="408"/>
      <c r="Q213" s="408"/>
      <c r="R213" s="408" t="s">
        <v>197</v>
      </c>
      <c r="S213" s="410">
        <f>S17+S33+S49+S65+S81+S97+S161</f>
        <v>0</v>
      </c>
      <c r="T213" s="407">
        <f t="shared" ref="T213:AE213" si="762">T17+T33+T49+T65+T81+T97+T161</f>
        <v>1289745</v>
      </c>
      <c r="U213" s="407">
        <f t="shared" si="762"/>
        <v>1045745</v>
      </c>
      <c r="V213" s="407">
        <f t="shared" si="762"/>
        <v>2087735</v>
      </c>
      <c r="W213" s="407">
        <f t="shared" si="762"/>
        <v>2823346</v>
      </c>
      <c r="X213" s="407">
        <f t="shared" si="762"/>
        <v>3449375</v>
      </c>
      <c r="Y213" s="407">
        <f t="shared" si="762"/>
        <v>2756912</v>
      </c>
      <c r="Z213" s="407">
        <f t="shared" si="762"/>
        <v>4116798</v>
      </c>
      <c r="AA213" s="407">
        <f t="shared" si="762"/>
        <v>5434155</v>
      </c>
      <c r="AB213" s="407">
        <f t="shared" si="762"/>
        <v>16923241</v>
      </c>
      <c r="AC213" s="407">
        <f t="shared" si="762"/>
        <v>12244358.867272016</v>
      </c>
      <c r="AD213" s="407">
        <f t="shared" si="762"/>
        <v>35599300.454710528</v>
      </c>
      <c r="AE213" s="407">
        <f t="shared" si="762"/>
        <v>87770711.321982533</v>
      </c>
      <c r="AF213" s="408"/>
      <c r="AG213" s="408"/>
      <c r="AH213" s="408" t="s">
        <v>197</v>
      </c>
      <c r="AI213" s="410">
        <f>AI17+AI33+AI49+AI65+AI81+AI97+AI161</f>
        <v>0</v>
      </c>
      <c r="AJ213" s="407">
        <f t="shared" ref="AJ213:AU213" si="763">AJ17+AJ33+AJ49+AJ65+AJ81+AJ97+AJ161</f>
        <v>419944</v>
      </c>
      <c r="AK213" s="407">
        <f t="shared" si="763"/>
        <v>10013</v>
      </c>
      <c r="AL213" s="407">
        <f t="shared" si="763"/>
        <v>628542</v>
      </c>
      <c r="AM213" s="407">
        <f t="shared" si="763"/>
        <v>616175</v>
      </c>
      <c r="AN213" s="407">
        <f t="shared" si="763"/>
        <v>4061560</v>
      </c>
      <c r="AO213" s="407">
        <f t="shared" si="763"/>
        <v>639613</v>
      </c>
      <c r="AP213" s="407">
        <f t="shared" si="763"/>
        <v>688601</v>
      </c>
      <c r="AQ213" s="407">
        <f t="shared" si="763"/>
        <v>479017</v>
      </c>
      <c r="AR213" s="407">
        <f t="shared" si="763"/>
        <v>1097537</v>
      </c>
      <c r="AS213" s="407">
        <f t="shared" si="763"/>
        <v>4451591.7308699284</v>
      </c>
      <c r="AT213" s="407">
        <f t="shared" si="763"/>
        <v>15168858.313142495</v>
      </c>
      <c r="AU213" s="407">
        <f t="shared" si="763"/>
        <v>28261452.044012424</v>
      </c>
      <c r="AV213" s="408"/>
      <c r="AW213" s="408"/>
      <c r="AX213" s="408" t="s">
        <v>197</v>
      </c>
      <c r="AY213" s="410">
        <f>AY17+AY33+AY49+AY65+AY81+AY97+AY161</f>
        <v>0</v>
      </c>
      <c r="AZ213" s="407">
        <f t="shared" ref="AZ213:BK213" si="764">AZ17+AZ33+AZ49+AZ65+AZ81+AZ97+AZ161</f>
        <v>0</v>
      </c>
      <c r="BA213" s="407">
        <f t="shared" si="764"/>
        <v>449713</v>
      </c>
      <c r="BB213" s="407">
        <f t="shared" si="764"/>
        <v>0</v>
      </c>
      <c r="BC213" s="407">
        <f t="shared" si="764"/>
        <v>138648</v>
      </c>
      <c r="BD213" s="407">
        <f t="shared" si="764"/>
        <v>307516</v>
      </c>
      <c r="BE213" s="407">
        <f t="shared" si="764"/>
        <v>574470</v>
      </c>
      <c r="BF213" s="407">
        <f t="shared" si="764"/>
        <v>0</v>
      </c>
      <c r="BG213" s="407">
        <f t="shared" si="764"/>
        <v>348448</v>
      </c>
      <c r="BH213" s="407">
        <f t="shared" si="764"/>
        <v>54222</v>
      </c>
      <c r="BI213" s="407">
        <f t="shared" si="764"/>
        <v>1003258.1083573127</v>
      </c>
      <c r="BJ213" s="407">
        <f t="shared" si="764"/>
        <v>3846720.2213138556</v>
      </c>
      <c r="BK213" s="407">
        <f t="shared" si="764"/>
        <v>6722995.3296711687</v>
      </c>
      <c r="BL213" s="520"/>
      <c r="BM213" s="520"/>
      <c r="BO213" s="8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</row>
    <row r="214" spans="1:129" x14ac:dyDescent="0.35">
      <c r="A214" s="405"/>
      <c r="B214" s="406" t="s">
        <v>198</v>
      </c>
      <c r="C214" s="411">
        <f>C113</f>
        <v>0</v>
      </c>
      <c r="D214" s="322">
        <f t="shared" ref="D214:O214" si="765">D113</f>
        <v>0</v>
      </c>
      <c r="E214" s="322">
        <f t="shared" si="765"/>
        <v>0</v>
      </c>
      <c r="F214" s="322">
        <f t="shared" si="765"/>
        <v>0</v>
      </c>
      <c r="G214" s="322">
        <f t="shared" si="765"/>
        <v>0</v>
      </c>
      <c r="H214" s="322">
        <f t="shared" si="765"/>
        <v>0</v>
      </c>
      <c r="I214" s="322">
        <f t="shared" si="765"/>
        <v>0</v>
      </c>
      <c r="J214" s="322">
        <f t="shared" si="765"/>
        <v>-9489.0654750000012</v>
      </c>
      <c r="K214" s="407">
        <f t="shared" si="765"/>
        <v>0</v>
      </c>
      <c r="L214" s="407">
        <f t="shared" si="765"/>
        <v>0</v>
      </c>
      <c r="M214" s="322">
        <f t="shared" si="765"/>
        <v>0</v>
      </c>
      <c r="N214" s="322">
        <f t="shared" si="765"/>
        <v>0</v>
      </c>
      <c r="O214" s="322">
        <f t="shared" si="765"/>
        <v>-9489.0654750000012</v>
      </c>
      <c r="P214" s="406"/>
      <c r="Q214" s="406"/>
      <c r="R214" s="406" t="s">
        <v>198</v>
      </c>
      <c r="S214" s="411">
        <f>S113</f>
        <v>0</v>
      </c>
      <c r="T214" s="322">
        <f t="shared" ref="T214:AE214" si="766">T113</f>
        <v>0</v>
      </c>
      <c r="U214" s="322">
        <f t="shared" si="766"/>
        <v>0</v>
      </c>
      <c r="V214" s="322">
        <f t="shared" si="766"/>
        <v>0</v>
      </c>
      <c r="W214" s="322">
        <f t="shared" si="766"/>
        <v>0</v>
      </c>
      <c r="X214" s="322">
        <f t="shared" si="766"/>
        <v>0</v>
      </c>
      <c r="Y214" s="322">
        <f t="shared" si="766"/>
        <v>0</v>
      </c>
      <c r="Z214" s="322">
        <f t="shared" si="766"/>
        <v>-254585.35444999998</v>
      </c>
      <c r="AA214" s="407">
        <f t="shared" si="766"/>
        <v>-326.01600000000326</v>
      </c>
      <c r="AB214" s="407">
        <f t="shared" si="766"/>
        <v>0</v>
      </c>
      <c r="AC214" s="322">
        <f t="shared" si="766"/>
        <v>0</v>
      </c>
      <c r="AD214" s="322">
        <f t="shared" si="766"/>
        <v>0</v>
      </c>
      <c r="AE214" s="322">
        <f t="shared" si="766"/>
        <v>-254911.37044999999</v>
      </c>
      <c r="AF214" s="406"/>
      <c r="AG214" s="406"/>
      <c r="AH214" s="406" t="s">
        <v>198</v>
      </c>
      <c r="AI214" s="411">
        <f>AI113</f>
        <v>0</v>
      </c>
      <c r="AJ214" s="322">
        <f t="shared" ref="AJ214:AU214" si="767">AJ113</f>
        <v>0</v>
      </c>
      <c r="AK214" s="322">
        <f t="shared" si="767"/>
        <v>0</v>
      </c>
      <c r="AL214" s="322">
        <f t="shared" si="767"/>
        <v>0</v>
      </c>
      <c r="AM214" s="322">
        <f t="shared" si="767"/>
        <v>0</v>
      </c>
      <c r="AN214" s="322">
        <f t="shared" si="767"/>
        <v>0</v>
      </c>
      <c r="AO214" s="322">
        <f t="shared" si="767"/>
        <v>0</v>
      </c>
      <c r="AP214" s="322">
        <f t="shared" si="767"/>
        <v>-171085.37367500001</v>
      </c>
      <c r="AQ214" s="407">
        <f t="shared" si="767"/>
        <v>0</v>
      </c>
      <c r="AR214" s="407">
        <f t="shared" si="767"/>
        <v>0</v>
      </c>
      <c r="AS214" s="322">
        <f t="shared" si="767"/>
        <v>0</v>
      </c>
      <c r="AT214" s="322">
        <f t="shared" si="767"/>
        <v>0</v>
      </c>
      <c r="AU214" s="322">
        <f t="shared" si="767"/>
        <v>-171085.37367500001</v>
      </c>
      <c r="AV214" s="406"/>
      <c r="AW214" s="406"/>
      <c r="AX214" s="406" t="s">
        <v>198</v>
      </c>
      <c r="AY214" s="411">
        <f>AY113</f>
        <v>0</v>
      </c>
      <c r="AZ214" s="322">
        <f t="shared" ref="AZ214:BK214" si="768">AZ113</f>
        <v>0</v>
      </c>
      <c r="BA214" s="322">
        <f t="shared" si="768"/>
        <v>0</v>
      </c>
      <c r="BB214" s="322">
        <f t="shared" si="768"/>
        <v>0</v>
      </c>
      <c r="BC214" s="322">
        <f t="shared" si="768"/>
        <v>0</v>
      </c>
      <c r="BD214" s="322">
        <f t="shared" si="768"/>
        <v>0</v>
      </c>
      <c r="BE214" s="322">
        <f t="shared" si="768"/>
        <v>0</v>
      </c>
      <c r="BF214" s="322">
        <f t="shared" si="768"/>
        <v>-65990.731400000004</v>
      </c>
      <c r="BG214" s="407">
        <f t="shared" si="768"/>
        <v>0</v>
      </c>
      <c r="BH214" s="407">
        <f t="shared" si="768"/>
        <v>0</v>
      </c>
      <c r="BI214" s="322">
        <f t="shared" si="768"/>
        <v>0</v>
      </c>
      <c r="BJ214" s="322">
        <f t="shared" si="768"/>
        <v>0</v>
      </c>
      <c r="BK214" s="322">
        <f t="shared" si="768"/>
        <v>-65990.731400000004</v>
      </c>
    </row>
    <row r="215" spans="1:129" x14ac:dyDescent="0.35">
      <c r="A215" s="405"/>
      <c r="B215" s="406" t="s">
        <v>199</v>
      </c>
      <c r="C215" s="411">
        <f>C129+C145</f>
        <v>0</v>
      </c>
      <c r="D215" s="322">
        <f t="shared" ref="D215:O215" si="769">D129+D145</f>
        <v>0</v>
      </c>
      <c r="E215" s="322">
        <f t="shared" si="769"/>
        <v>0</v>
      </c>
      <c r="F215" s="322">
        <f t="shared" si="769"/>
        <v>0</v>
      </c>
      <c r="G215" s="322">
        <f t="shared" si="769"/>
        <v>0</v>
      </c>
      <c r="H215" s="322">
        <f t="shared" si="769"/>
        <v>718602.51</v>
      </c>
      <c r="I215" s="322">
        <f t="shared" si="769"/>
        <v>79495.829277038603</v>
      </c>
      <c r="J215" s="322">
        <f t="shared" si="769"/>
        <v>246949.42575073242</v>
      </c>
      <c r="K215" s="407">
        <f t="shared" si="769"/>
        <v>865168.87</v>
      </c>
      <c r="L215" s="407">
        <f t="shared" si="769"/>
        <v>314820.80999999994</v>
      </c>
      <c r="M215" s="322">
        <f t="shared" si="769"/>
        <v>390258.38532204775</v>
      </c>
      <c r="N215" s="322">
        <f t="shared" si="769"/>
        <v>598456.66502727475</v>
      </c>
      <c r="O215" s="322">
        <f t="shared" si="769"/>
        <v>3213752.4953770931</v>
      </c>
      <c r="P215" s="406"/>
      <c r="Q215" s="406"/>
      <c r="R215" s="406" t="s">
        <v>199</v>
      </c>
      <c r="S215" s="411">
        <f>S129+S145</f>
        <v>0</v>
      </c>
      <c r="T215" s="322">
        <f t="shared" ref="T215:AE215" si="770">T129+T145</f>
        <v>0</v>
      </c>
      <c r="U215" s="322">
        <f t="shared" si="770"/>
        <v>0</v>
      </c>
      <c r="V215" s="322">
        <f t="shared" si="770"/>
        <v>0</v>
      </c>
      <c r="W215" s="322">
        <f t="shared" si="770"/>
        <v>0</v>
      </c>
      <c r="X215" s="322">
        <f t="shared" si="770"/>
        <v>477086.38</v>
      </c>
      <c r="Y215" s="322">
        <f t="shared" si="770"/>
        <v>0</v>
      </c>
      <c r="Z215" s="322">
        <f t="shared" si="770"/>
        <v>135552.15799804687</v>
      </c>
      <c r="AA215" s="407">
        <f t="shared" si="770"/>
        <v>0</v>
      </c>
      <c r="AB215" s="407">
        <f t="shared" si="770"/>
        <v>0</v>
      </c>
      <c r="AC215" s="322">
        <f t="shared" si="770"/>
        <v>78540.7746779523</v>
      </c>
      <c r="AD215" s="322">
        <f t="shared" si="770"/>
        <v>86880.344972725376</v>
      </c>
      <c r="AE215" s="322">
        <f t="shared" si="770"/>
        <v>778059.65764872462</v>
      </c>
      <c r="AF215" s="406"/>
      <c r="AG215" s="406"/>
      <c r="AH215" s="406" t="s">
        <v>199</v>
      </c>
      <c r="AI215" s="411">
        <f>AI129+AI145</f>
        <v>0</v>
      </c>
      <c r="AJ215" s="322">
        <f t="shared" ref="AJ215:AU215" si="771">AJ129+AJ145</f>
        <v>0</v>
      </c>
      <c r="AK215" s="322">
        <f t="shared" si="771"/>
        <v>0</v>
      </c>
      <c r="AL215" s="322">
        <f t="shared" si="771"/>
        <v>0</v>
      </c>
      <c r="AM215" s="322">
        <f t="shared" si="771"/>
        <v>0</v>
      </c>
      <c r="AN215" s="322">
        <f t="shared" si="771"/>
        <v>0</v>
      </c>
      <c r="AO215" s="322">
        <f t="shared" si="771"/>
        <v>0</v>
      </c>
      <c r="AP215" s="322">
        <f t="shared" si="771"/>
        <v>0</v>
      </c>
      <c r="AQ215" s="407">
        <f t="shared" si="771"/>
        <v>0</v>
      </c>
      <c r="AR215" s="407">
        <f t="shared" si="771"/>
        <v>0</v>
      </c>
      <c r="AS215" s="322">
        <f t="shared" si="771"/>
        <v>0</v>
      </c>
      <c r="AT215" s="322">
        <f t="shared" si="771"/>
        <v>0</v>
      </c>
      <c r="AU215" s="322">
        <f t="shared" si="771"/>
        <v>0</v>
      </c>
      <c r="AV215" s="406"/>
      <c r="AW215" s="406"/>
      <c r="AX215" s="406" t="s">
        <v>199</v>
      </c>
      <c r="AY215" s="411">
        <f>AY129+AY145</f>
        <v>0</v>
      </c>
      <c r="AZ215" s="322">
        <f t="shared" ref="AZ215:BK215" si="772">AZ129+AZ145</f>
        <v>0</v>
      </c>
      <c r="BA215" s="322">
        <f t="shared" si="772"/>
        <v>0</v>
      </c>
      <c r="BB215" s="322">
        <f t="shared" si="772"/>
        <v>0</v>
      </c>
      <c r="BC215" s="322">
        <f t="shared" si="772"/>
        <v>0</v>
      </c>
      <c r="BD215" s="322">
        <f t="shared" si="772"/>
        <v>0</v>
      </c>
      <c r="BE215" s="322">
        <f t="shared" si="772"/>
        <v>0</v>
      </c>
      <c r="BF215" s="322">
        <f t="shared" si="772"/>
        <v>0</v>
      </c>
      <c r="BG215" s="407">
        <f t="shared" si="772"/>
        <v>0</v>
      </c>
      <c r="BH215" s="407">
        <f t="shared" si="772"/>
        <v>0</v>
      </c>
      <c r="BI215" s="322">
        <f t="shared" si="772"/>
        <v>0</v>
      </c>
      <c r="BJ215" s="322">
        <f t="shared" si="772"/>
        <v>0</v>
      </c>
      <c r="BK215" s="322">
        <f t="shared" si="772"/>
        <v>0</v>
      </c>
    </row>
  </sheetData>
  <mergeCells count="96">
    <mergeCell ref="BO116:BO128"/>
    <mergeCell ref="CE116:CE128"/>
    <mergeCell ref="CU116:CU128"/>
    <mergeCell ref="DK116:DK128"/>
    <mergeCell ref="BO132:BO144"/>
    <mergeCell ref="CE132:CE144"/>
    <mergeCell ref="CU132:CU144"/>
    <mergeCell ref="DK132:DK144"/>
    <mergeCell ref="BO84:BO96"/>
    <mergeCell ref="CE84:CE96"/>
    <mergeCell ref="CU84:CU96"/>
    <mergeCell ref="DK84:DK96"/>
    <mergeCell ref="BO100:BO112"/>
    <mergeCell ref="CE100:CE112"/>
    <mergeCell ref="CU100:CU112"/>
    <mergeCell ref="DK100:DK112"/>
    <mergeCell ref="BO52:BO64"/>
    <mergeCell ref="CE52:CE64"/>
    <mergeCell ref="CU52:CU64"/>
    <mergeCell ref="DK52:DK64"/>
    <mergeCell ref="BO68:BO80"/>
    <mergeCell ref="CE68:CE80"/>
    <mergeCell ref="CU68:CU80"/>
    <mergeCell ref="DK68:DK80"/>
    <mergeCell ref="BO20:BO32"/>
    <mergeCell ref="CE20:CE32"/>
    <mergeCell ref="CU20:CU32"/>
    <mergeCell ref="DK20:DK32"/>
    <mergeCell ref="BO36:BO48"/>
    <mergeCell ref="CE36:CE48"/>
    <mergeCell ref="CU36:CU48"/>
    <mergeCell ref="DK36:DK48"/>
    <mergeCell ref="CW1:DH2"/>
    <mergeCell ref="DM1:DX2"/>
    <mergeCell ref="BO4:BO16"/>
    <mergeCell ref="CE4:CE16"/>
    <mergeCell ref="CU4:CU16"/>
    <mergeCell ref="DK4:DK16"/>
    <mergeCell ref="AI1:AT1"/>
    <mergeCell ref="AY1:BJ1"/>
    <mergeCell ref="BQ1:CB2"/>
    <mergeCell ref="CG1:CR2"/>
    <mergeCell ref="A4:A16"/>
    <mergeCell ref="C1:N1"/>
    <mergeCell ref="S1:AD1"/>
    <mergeCell ref="AW4:AW16"/>
    <mergeCell ref="AG4:AG16"/>
    <mergeCell ref="Q4:Q16"/>
    <mergeCell ref="A20:A32"/>
    <mergeCell ref="A36:A48"/>
    <mergeCell ref="A52:A64"/>
    <mergeCell ref="A68:A80"/>
    <mergeCell ref="AW52:AW64"/>
    <mergeCell ref="Q52:Q64"/>
    <mergeCell ref="AG52:AG64"/>
    <mergeCell ref="AW20:AW32"/>
    <mergeCell ref="AW36:AW48"/>
    <mergeCell ref="AG20:AG32"/>
    <mergeCell ref="AG36:AG48"/>
    <mergeCell ref="Q20:Q32"/>
    <mergeCell ref="Q36:Q48"/>
    <mergeCell ref="A116:A128"/>
    <mergeCell ref="A132:A144"/>
    <mergeCell ref="Q132:Q144"/>
    <mergeCell ref="A84:A96"/>
    <mergeCell ref="A100:A112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M194:N194"/>
    <mergeCell ref="AC194:AD194"/>
    <mergeCell ref="AS194:AT194"/>
    <mergeCell ref="BI194:BJ194"/>
    <mergeCell ref="AW132:AW144"/>
    <mergeCell ref="AW148:AW160"/>
    <mergeCell ref="AG132:AG1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Q219"/>
  <sheetViews>
    <sheetView zoomScale="80" zoomScaleNormal="80" workbookViewId="0">
      <pane xSplit="1" topLeftCell="B1" activePane="topRight" state="frozen"/>
      <selection pane="topRight" activeCell="N40" sqref="N40"/>
    </sheetView>
  </sheetViews>
  <sheetFormatPr defaultRowHeight="14.5" x14ac:dyDescent="0.35"/>
  <cols>
    <col min="1" max="1" width="7.90625" customWidth="1"/>
    <col min="2" max="2" width="17.90625" bestFit="1" customWidth="1"/>
    <col min="3" max="3" width="14.08984375" bestFit="1" customWidth="1"/>
    <col min="4" max="4" width="11.90625" bestFit="1" customWidth="1"/>
    <col min="5" max="5" width="12.90625" bestFit="1" customWidth="1"/>
    <col min="6" max="8" width="11.90625" bestFit="1" customWidth="1"/>
    <col min="9" max="9" width="12.90625" bestFit="1" customWidth="1"/>
    <col min="10" max="12" width="11.90625" bestFit="1" customWidth="1"/>
    <col min="13" max="13" width="12.90625" bestFit="1" customWidth="1"/>
    <col min="14" max="14" width="11.90625" bestFit="1" customWidth="1"/>
    <col min="15" max="15" width="14.453125" style="1" bestFit="1" customWidth="1"/>
    <col min="16" max="16" width="13.453125" customWidth="1"/>
    <col min="17" max="17" width="15.1796875" customWidth="1"/>
  </cols>
  <sheetData>
    <row r="1" spans="1:15" ht="30.5" x14ac:dyDescent="0.85">
      <c r="A1" s="95"/>
      <c r="B1" s="95"/>
      <c r="C1" s="685" t="s">
        <v>166</v>
      </c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7"/>
      <c r="O1" s="96"/>
    </row>
    <row r="2" spans="1:15" ht="5.25" customHeight="1" thickBot="1" x14ac:dyDescent="0.9">
      <c r="A2" s="95"/>
      <c r="B2" s="95"/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96"/>
    </row>
    <row r="3" spans="1:15" ht="15" thickBot="1" x14ac:dyDescent="0.4">
      <c r="B3" s="202" t="s">
        <v>36</v>
      </c>
      <c r="C3" s="203">
        <v>44197</v>
      </c>
      <c r="D3" s="203">
        <v>44228</v>
      </c>
      <c r="E3" s="203">
        <v>44256</v>
      </c>
      <c r="F3" s="203">
        <v>44287</v>
      </c>
      <c r="G3" s="203">
        <v>44317</v>
      </c>
      <c r="H3" s="203">
        <v>44348</v>
      </c>
      <c r="I3" s="203">
        <v>44378</v>
      </c>
      <c r="J3" s="203">
        <v>44409</v>
      </c>
      <c r="K3" s="203">
        <v>44440</v>
      </c>
      <c r="L3" s="203">
        <v>44470</v>
      </c>
      <c r="M3" s="203">
        <v>44501</v>
      </c>
      <c r="N3" s="210" t="s">
        <v>245</v>
      </c>
      <c r="O3" s="204" t="s">
        <v>34</v>
      </c>
    </row>
    <row r="4" spans="1:15" ht="15" customHeight="1" x14ac:dyDescent="0.35">
      <c r="A4" s="719" t="s">
        <v>73</v>
      </c>
      <c r="B4" s="11" t="s">
        <v>65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79">
        <f t="shared" ref="O4:O17" si="0">SUM(C4:N4)</f>
        <v>0</v>
      </c>
    </row>
    <row r="5" spans="1:15" x14ac:dyDescent="0.35">
      <c r="A5" s="720"/>
      <c r="B5" s="12" t="s">
        <v>64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79">
        <f t="shared" si="0"/>
        <v>0</v>
      </c>
    </row>
    <row r="6" spans="1:15" x14ac:dyDescent="0.35">
      <c r="A6" s="720"/>
      <c r="B6" s="11" t="s">
        <v>63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79">
        <f t="shared" si="0"/>
        <v>0</v>
      </c>
    </row>
    <row r="7" spans="1:15" x14ac:dyDescent="0.35">
      <c r="A7" s="720"/>
      <c r="B7" s="11" t="s">
        <v>62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1511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0</v>
      </c>
      <c r="M7" s="3">
        <f>SUM('BIZ kWh ENTRY'!M7,'BIZ kWh ENTRY'!AC7,'BIZ kWh ENTRY'!AS7,'BIZ kWh ENTRY'!BI7)</f>
        <v>233.01822914437906</v>
      </c>
      <c r="N7" s="3">
        <f>SUM('BIZ kWh ENTRY'!N7,'BIZ kWh ENTRY'!AD7,'BIZ kWh ENTRY'!AT7,'BIZ kWh ENTRY'!BJ7)</f>
        <v>104.60626227702153</v>
      </c>
      <c r="O7" s="79">
        <f t="shared" si="0"/>
        <v>1848.6244914214008</v>
      </c>
    </row>
    <row r="8" spans="1:15" x14ac:dyDescent="0.35">
      <c r="A8" s="720"/>
      <c r="B8" s="12" t="s">
        <v>61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79">
        <f t="shared" si="0"/>
        <v>0</v>
      </c>
    </row>
    <row r="9" spans="1:15" x14ac:dyDescent="0.35">
      <c r="A9" s="720"/>
      <c r="B9" s="11" t="s">
        <v>60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79">
        <f t="shared" si="0"/>
        <v>0</v>
      </c>
    </row>
    <row r="10" spans="1:15" x14ac:dyDescent="0.35">
      <c r="A10" s="720"/>
      <c r="B10" s="11" t="s">
        <v>59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79">
        <f t="shared" si="0"/>
        <v>0</v>
      </c>
    </row>
    <row r="11" spans="1:15" x14ac:dyDescent="0.35">
      <c r="A11" s="720"/>
      <c r="B11" s="11" t="s">
        <v>58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0</v>
      </c>
      <c r="F11" s="3">
        <f>SUM('BIZ kWh ENTRY'!F11,'BIZ kWh ENTRY'!V11,'BIZ kWh ENTRY'!AL11,'BIZ kWh ENTRY'!BB11)</f>
        <v>137533</v>
      </c>
      <c r="G11" s="3">
        <f>SUM('BIZ kWh ENTRY'!G11,'BIZ kWh ENTRY'!W11,'BIZ kWh ENTRY'!AM11,'BIZ kWh ENTRY'!BC11)</f>
        <v>397865</v>
      </c>
      <c r="H11" s="3">
        <f>SUM('BIZ kWh ENTRY'!H11,'BIZ kWh ENTRY'!X11,'BIZ kWh ENTRY'!AN11,'BIZ kWh ENTRY'!BD11)</f>
        <v>316383</v>
      </c>
      <c r="I11" s="3">
        <f>SUM('BIZ kWh ENTRY'!I11,'BIZ kWh ENTRY'!Y11,'BIZ kWh ENTRY'!AO11,'BIZ kWh ENTRY'!BE11)</f>
        <v>238950</v>
      </c>
      <c r="J11" s="3">
        <f>SUM('BIZ kWh ENTRY'!J11,'BIZ kWh ENTRY'!Z11,'BIZ kWh ENTRY'!AP11,'BIZ kWh ENTRY'!BF11)</f>
        <v>221187</v>
      </c>
      <c r="K11" s="3">
        <f>SUM('BIZ kWh ENTRY'!K11,'BIZ kWh ENTRY'!AA11,'BIZ kWh ENTRY'!AQ11,'BIZ kWh ENTRY'!BG11)</f>
        <v>244504</v>
      </c>
      <c r="L11" s="3">
        <f>SUM('BIZ kWh ENTRY'!L11,'BIZ kWh ENTRY'!AB11,'BIZ kWh ENTRY'!AR11,'BIZ kWh ENTRY'!BH11)</f>
        <v>127512</v>
      </c>
      <c r="M11" s="3">
        <f>SUM('BIZ kWh ENTRY'!M11,'BIZ kWh ENTRY'!AC11,'BIZ kWh ENTRY'!AS11,'BIZ kWh ENTRY'!BI11)</f>
        <v>173882.1934029861</v>
      </c>
      <c r="N11" s="3">
        <f>SUM('BIZ kWh ENTRY'!N11,'BIZ kWh ENTRY'!AD11,'BIZ kWh ENTRY'!AT11,'BIZ kWh ENTRY'!BJ11)</f>
        <v>78058.984463170331</v>
      </c>
      <c r="O11" s="79">
        <f t="shared" si="0"/>
        <v>1935875.1778661564</v>
      </c>
    </row>
    <row r="12" spans="1:15" x14ac:dyDescent="0.35">
      <c r="A12" s="720"/>
      <c r="B12" s="11" t="s">
        <v>57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79">
        <f t="shared" si="0"/>
        <v>0</v>
      </c>
    </row>
    <row r="13" spans="1:15" x14ac:dyDescent="0.35">
      <c r="A13" s="720"/>
      <c r="B13" s="11" t="s">
        <v>56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79">
        <f t="shared" si="0"/>
        <v>0</v>
      </c>
    </row>
    <row r="14" spans="1:15" x14ac:dyDescent="0.35">
      <c r="A14" s="720"/>
      <c r="B14" s="11" t="s">
        <v>55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79">
        <f t="shared" si="0"/>
        <v>0</v>
      </c>
    </row>
    <row r="15" spans="1:15" x14ac:dyDescent="0.35">
      <c r="A15" s="720"/>
      <c r="B15" s="11" t="s">
        <v>54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79">
        <f t="shared" si="0"/>
        <v>0</v>
      </c>
    </row>
    <row r="16" spans="1:15" ht="15" thickBot="1" x14ac:dyDescent="0.4">
      <c r="A16" s="721"/>
      <c r="B16" s="11" t="s">
        <v>53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79">
        <f t="shared" si="0"/>
        <v>0</v>
      </c>
    </row>
    <row r="17" spans="1:15" ht="15" thickBot="1" x14ac:dyDescent="0.4">
      <c r="A17" s="83"/>
      <c r="B17" s="206" t="s">
        <v>43</v>
      </c>
      <c r="C17" s="207">
        <f t="shared" ref="C17:N17" si="1">SUM(C4:C16)</f>
        <v>0</v>
      </c>
      <c r="D17" s="207">
        <f t="shared" si="1"/>
        <v>0</v>
      </c>
      <c r="E17" s="207">
        <f t="shared" si="1"/>
        <v>0</v>
      </c>
      <c r="F17" s="207">
        <f t="shared" si="1"/>
        <v>139044</v>
      </c>
      <c r="G17" s="207">
        <f t="shared" si="1"/>
        <v>397865</v>
      </c>
      <c r="H17" s="207">
        <f t="shared" si="1"/>
        <v>316383</v>
      </c>
      <c r="I17" s="207">
        <f t="shared" si="1"/>
        <v>238950</v>
      </c>
      <c r="J17" s="207">
        <f t="shared" si="1"/>
        <v>221187</v>
      </c>
      <c r="K17" s="207">
        <f t="shared" si="1"/>
        <v>244504</v>
      </c>
      <c r="L17" s="207">
        <f t="shared" si="1"/>
        <v>127512</v>
      </c>
      <c r="M17" s="207">
        <f t="shared" si="1"/>
        <v>174115.21163213049</v>
      </c>
      <c r="N17" s="207">
        <f t="shared" si="1"/>
        <v>78163.590725447357</v>
      </c>
      <c r="O17" s="82">
        <f t="shared" si="0"/>
        <v>1937723.8023575777</v>
      </c>
    </row>
    <row r="18" spans="1:15" ht="21.5" thickBot="1" x14ac:dyDescent="0.55000000000000004">
      <c r="A18" s="85"/>
    </row>
    <row r="19" spans="1:15" ht="21.5" thickBot="1" x14ac:dyDescent="0.55000000000000004">
      <c r="A19" s="85"/>
      <c r="B19" s="202" t="s">
        <v>36</v>
      </c>
      <c r="C19" s="203">
        <f>C$3</f>
        <v>44197</v>
      </c>
      <c r="D19" s="203">
        <f t="shared" ref="D19:N19" si="2">D$3</f>
        <v>44228</v>
      </c>
      <c r="E19" s="203">
        <f t="shared" si="2"/>
        <v>44256</v>
      </c>
      <c r="F19" s="203">
        <f t="shared" si="2"/>
        <v>44287</v>
      </c>
      <c r="G19" s="203">
        <f t="shared" si="2"/>
        <v>44317</v>
      </c>
      <c r="H19" s="203">
        <f t="shared" si="2"/>
        <v>44348</v>
      </c>
      <c r="I19" s="203">
        <f t="shared" si="2"/>
        <v>44378</v>
      </c>
      <c r="J19" s="203">
        <f t="shared" si="2"/>
        <v>44409</v>
      </c>
      <c r="K19" s="203">
        <f t="shared" si="2"/>
        <v>44440</v>
      </c>
      <c r="L19" s="203">
        <f t="shared" si="2"/>
        <v>44470</v>
      </c>
      <c r="M19" s="203">
        <f t="shared" si="2"/>
        <v>44501</v>
      </c>
      <c r="N19" s="203" t="str">
        <f t="shared" si="2"/>
        <v>Dec-21 +</v>
      </c>
      <c r="O19" s="204" t="s">
        <v>34</v>
      </c>
    </row>
    <row r="20" spans="1:15" ht="15" customHeight="1" x14ac:dyDescent="0.35">
      <c r="A20" s="716" t="s">
        <v>72</v>
      </c>
      <c r="B20" s="11" t="s">
        <v>65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411390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123211</v>
      </c>
      <c r="G20" s="3">
        <f>SUM('BIZ kWh ENTRY'!G20,'BIZ kWh ENTRY'!W20,'BIZ kWh ENTRY'!AM20,'BIZ kWh ENTRY'!BC20)</f>
        <v>602350</v>
      </c>
      <c r="H20" s="3">
        <f>SUM('BIZ kWh ENTRY'!H20,'BIZ kWh ENTRY'!X20,'BIZ kWh ENTRY'!AN20,'BIZ kWh ENTRY'!BD20)</f>
        <v>132112</v>
      </c>
      <c r="I20" s="3">
        <f>SUM('BIZ kWh ENTRY'!I20,'BIZ kWh ENTRY'!Y20,'BIZ kWh ENTRY'!AO20,'BIZ kWh ENTRY'!BE20)</f>
        <v>349346</v>
      </c>
      <c r="J20" s="3">
        <f>SUM('BIZ kWh ENTRY'!J20,'BIZ kWh ENTRY'!Z20,'BIZ kWh ENTRY'!AP20,'BIZ kWh ENTRY'!BF20)</f>
        <v>0</v>
      </c>
      <c r="K20" s="3">
        <f>SUM('BIZ kWh ENTRY'!K20,'BIZ kWh ENTRY'!AA20,'BIZ kWh ENTRY'!AQ20,'BIZ kWh ENTRY'!BG20)</f>
        <v>0</v>
      </c>
      <c r="L20" s="3">
        <f>SUM('BIZ kWh ENTRY'!L20,'BIZ kWh ENTRY'!AB20,'BIZ kWh ENTRY'!AR20,'BIZ kWh ENTRY'!BH20)</f>
        <v>95743</v>
      </c>
      <c r="M20" s="3">
        <f>SUM('BIZ kWh ENTRY'!M20,'BIZ kWh ENTRY'!AC20,'BIZ kWh ENTRY'!AS20,'BIZ kWh ENTRY'!BI20)</f>
        <v>1046012.0919571884</v>
      </c>
      <c r="N20" s="3">
        <f>SUM('BIZ kWh ENTRY'!N20,'BIZ kWh ENTRY'!AD20,'BIZ kWh ENTRY'!AT20,'BIZ kWh ENTRY'!BJ20)</f>
        <v>4271070.5047321478</v>
      </c>
      <c r="O20" s="79">
        <f t="shared" ref="O20:O33" si="3">SUM(C20:N20)</f>
        <v>7031234.596689336</v>
      </c>
    </row>
    <row r="21" spans="1:15" x14ac:dyDescent="0.35">
      <c r="A21" s="717"/>
      <c r="B21" s="12" t="s">
        <v>64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0</v>
      </c>
      <c r="L21" s="3">
        <f>SUM('BIZ kWh ENTRY'!L21,'BIZ kWh ENTRY'!AB21,'BIZ kWh ENTRY'!AR21,'BIZ kWh ENTRY'!BH21)</f>
        <v>0</v>
      </c>
      <c r="M21" s="3">
        <f>SUM('BIZ kWh ENTRY'!M21,'BIZ kWh ENTRY'!AC21,'BIZ kWh ENTRY'!AS21,'BIZ kWh ENTRY'!BI21)</f>
        <v>31044.93627410764</v>
      </c>
      <c r="N21" s="3">
        <f>SUM('BIZ kWh ENTRY'!N21,'BIZ kWh ENTRY'!AD21,'BIZ kWh ENTRY'!AT21,'BIZ kWh ENTRY'!BJ21)</f>
        <v>126762.5036662169</v>
      </c>
      <c r="O21" s="79">
        <f t="shared" si="3"/>
        <v>157807.43994032455</v>
      </c>
    </row>
    <row r="22" spans="1:15" x14ac:dyDescent="0.35">
      <c r="A22" s="717"/>
      <c r="B22" s="11" t="s">
        <v>63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79">
        <f t="shared" si="3"/>
        <v>0</v>
      </c>
    </row>
    <row r="23" spans="1:15" x14ac:dyDescent="0.35">
      <c r="A23" s="717"/>
      <c r="B23" s="11" t="s">
        <v>62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1532</v>
      </c>
      <c r="E23" s="3">
        <f>SUM('BIZ kWh ENTRY'!E23,'BIZ kWh ENTRY'!U23,'BIZ kWh ENTRY'!AK23,'BIZ kWh ENTRY'!BA23)</f>
        <v>47921</v>
      </c>
      <c r="F23" s="3">
        <f>SUM('BIZ kWh ENTRY'!F23,'BIZ kWh ENTRY'!V23,'BIZ kWh ENTRY'!AL23,'BIZ kWh ENTRY'!BB23)</f>
        <v>112165</v>
      </c>
      <c r="G23" s="3">
        <f>SUM('BIZ kWh ENTRY'!G23,'BIZ kWh ENTRY'!W23,'BIZ kWh ENTRY'!AM23,'BIZ kWh ENTRY'!BC23)</f>
        <v>142544</v>
      </c>
      <c r="H23" s="3">
        <f>SUM('BIZ kWh ENTRY'!H23,'BIZ kWh ENTRY'!X23,'BIZ kWh ENTRY'!AN23,'BIZ kWh ENTRY'!BD23)</f>
        <v>2078090</v>
      </c>
      <c r="I23" s="3">
        <f>SUM('BIZ kWh ENTRY'!I23,'BIZ kWh ENTRY'!Y23,'BIZ kWh ENTRY'!AO23,'BIZ kWh ENTRY'!BE23)</f>
        <v>705421</v>
      </c>
      <c r="J23" s="3">
        <f>SUM('BIZ kWh ENTRY'!J23,'BIZ kWh ENTRY'!Z23,'BIZ kWh ENTRY'!AP23,'BIZ kWh ENTRY'!BF23)</f>
        <v>6415</v>
      </c>
      <c r="K23" s="3">
        <f>SUM('BIZ kWh ENTRY'!K23,'BIZ kWh ENTRY'!AA23,'BIZ kWh ENTRY'!AQ23,'BIZ kWh ENTRY'!BG23)</f>
        <v>96650</v>
      </c>
      <c r="L23" s="3">
        <f>SUM('BIZ kWh ENTRY'!L23,'BIZ kWh ENTRY'!AB23,'BIZ kWh ENTRY'!AR23,'BIZ kWh ENTRY'!BH23)</f>
        <v>131332</v>
      </c>
      <c r="M23" s="3">
        <f>SUM('BIZ kWh ENTRY'!M23,'BIZ kWh ENTRY'!AC23,'BIZ kWh ENTRY'!AS23,'BIZ kWh ENTRY'!BI23)</f>
        <v>2479846.2358589913</v>
      </c>
      <c r="N23" s="3">
        <f>SUM('BIZ kWh ENTRY'!N23,'BIZ kWh ENTRY'!AD23,'BIZ kWh ENTRY'!AT23,'BIZ kWh ENTRY'!BJ23)</f>
        <v>10125693.761752304</v>
      </c>
      <c r="O23" s="79">
        <f t="shared" si="3"/>
        <v>15927609.997611295</v>
      </c>
    </row>
    <row r="24" spans="1:15" x14ac:dyDescent="0.35">
      <c r="A24" s="717"/>
      <c r="B24" s="12" t="s">
        <v>61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161903.53992686496</v>
      </c>
      <c r="N24" s="3">
        <f>SUM('BIZ kWh ENTRY'!N24,'BIZ kWh ENTRY'!AD24,'BIZ kWh ENTRY'!AT24,'BIZ kWh ENTRY'!BJ24)</f>
        <v>661083.59483635752</v>
      </c>
      <c r="O24" s="79">
        <f t="shared" si="3"/>
        <v>822987.13476322242</v>
      </c>
    </row>
    <row r="25" spans="1:15" x14ac:dyDescent="0.35">
      <c r="A25" s="717"/>
      <c r="B25" s="11" t="s">
        <v>60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7471.8230179355223</v>
      </c>
      <c r="N25" s="3">
        <f>SUM('BIZ kWh ENTRY'!N25,'BIZ kWh ENTRY'!AD25,'BIZ kWh ENTRY'!AT25,'BIZ kWh ENTRY'!BJ25)</f>
        <v>30508.904393993649</v>
      </c>
      <c r="O25" s="79">
        <f t="shared" si="3"/>
        <v>37980.727411929169</v>
      </c>
    </row>
    <row r="26" spans="1:15" x14ac:dyDescent="0.35">
      <c r="A26" s="717"/>
      <c r="B26" s="11" t="s">
        <v>59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0</v>
      </c>
      <c r="E26" s="3">
        <f>SUM('BIZ kWh ENTRY'!E26,'BIZ kWh ENTRY'!U26,'BIZ kWh ENTRY'!AK26,'BIZ kWh ENTRY'!BA26)</f>
        <v>79709</v>
      </c>
      <c r="F26" s="3">
        <f>SUM('BIZ kWh ENTRY'!F26,'BIZ kWh ENTRY'!V26,'BIZ kWh ENTRY'!AL26,'BIZ kWh ENTRY'!BB26)</f>
        <v>4309184</v>
      </c>
      <c r="G26" s="3">
        <f>SUM('BIZ kWh ENTRY'!G26,'BIZ kWh ENTRY'!W26,'BIZ kWh ENTRY'!AM26,'BIZ kWh ENTRY'!BC26)</f>
        <v>331627</v>
      </c>
      <c r="H26" s="3">
        <f>SUM('BIZ kWh ENTRY'!H26,'BIZ kWh ENTRY'!X26,'BIZ kWh ENTRY'!AN26,'BIZ kWh ENTRY'!BD26)</f>
        <v>342411</v>
      </c>
      <c r="I26" s="3">
        <f>SUM('BIZ kWh ENTRY'!I26,'BIZ kWh ENTRY'!Y26,'BIZ kWh ENTRY'!AO26,'BIZ kWh ENTRY'!BE26)</f>
        <v>287217</v>
      </c>
      <c r="J26" s="3">
        <f>SUM('BIZ kWh ENTRY'!J26,'BIZ kWh ENTRY'!Z26,'BIZ kWh ENTRY'!AP26,'BIZ kWh ENTRY'!BF26)</f>
        <v>34360</v>
      </c>
      <c r="K26" s="3">
        <f>SUM('BIZ kWh ENTRY'!K26,'BIZ kWh ENTRY'!AA26,'BIZ kWh ENTRY'!AQ26,'BIZ kWh ENTRY'!BG26)</f>
        <v>269579</v>
      </c>
      <c r="L26" s="3">
        <f>SUM('BIZ kWh ENTRY'!L26,'BIZ kWh ENTRY'!AB26,'BIZ kWh ENTRY'!AR26,'BIZ kWh ENTRY'!BH26)</f>
        <v>311654</v>
      </c>
      <c r="M26" s="3">
        <f>SUM('BIZ kWh ENTRY'!M26,'BIZ kWh ENTRY'!AC26,'BIZ kWh ENTRY'!AS26,'BIZ kWh ENTRY'!BI26)</f>
        <v>3530393.7488902491</v>
      </c>
      <c r="N26" s="3">
        <f>SUM('BIZ kWh ENTRY'!N26,'BIZ kWh ENTRY'!AD26,'BIZ kWh ENTRY'!AT26,'BIZ kWh ENTRY'!BJ26)</f>
        <v>14415283.271498775</v>
      </c>
      <c r="O26" s="79">
        <f t="shared" si="3"/>
        <v>23911418.020389024</v>
      </c>
    </row>
    <row r="27" spans="1:15" x14ac:dyDescent="0.35">
      <c r="A27" s="717"/>
      <c r="B27" s="11" t="s">
        <v>58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4263</v>
      </c>
      <c r="E27" s="3">
        <f>SUM('BIZ kWh ENTRY'!E27,'BIZ kWh ENTRY'!U27,'BIZ kWh ENTRY'!AK27,'BIZ kWh ENTRY'!BA27)</f>
        <v>16439</v>
      </c>
      <c r="F27" s="3">
        <f>SUM('BIZ kWh ENTRY'!F27,'BIZ kWh ENTRY'!V27,'BIZ kWh ENTRY'!AL27,'BIZ kWh ENTRY'!BB27)</f>
        <v>4396120</v>
      </c>
      <c r="G27" s="3">
        <f>SUM('BIZ kWh ENTRY'!G27,'BIZ kWh ENTRY'!W27,'BIZ kWh ENTRY'!AM27,'BIZ kWh ENTRY'!BC27)</f>
        <v>482029</v>
      </c>
      <c r="H27" s="3">
        <f>SUM('BIZ kWh ENTRY'!H27,'BIZ kWh ENTRY'!X27,'BIZ kWh ENTRY'!AN27,'BIZ kWh ENTRY'!BD27)</f>
        <v>1545289</v>
      </c>
      <c r="I27" s="3">
        <f>SUM('BIZ kWh ENTRY'!I27,'BIZ kWh ENTRY'!Y27,'BIZ kWh ENTRY'!AO27,'BIZ kWh ENTRY'!BE27)</f>
        <v>1268812</v>
      </c>
      <c r="J27" s="3">
        <f>SUM('BIZ kWh ENTRY'!J27,'BIZ kWh ENTRY'!Z27,'BIZ kWh ENTRY'!AP27,'BIZ kWh ENTRY'!BF27)</f>
        <v>538545</v>
      </c>
      <c r="K27" s="3">
        <f>SUM('BIZ kWh ENTRY'!K27,'BIZ kWh ENTRY'!AA27,'BIZ kWh ENTRY'!AQ27,'BIZ kWh ENTRY'!BG27)</f>
        <v>1084563</v>
      </c>
      <c r="L27" s="3">
        <f>SUM('BIZ kWh ENTRY'!L27,'BIZ kWh ENTRY'!AB27,'BIZ kWh ENTRY'!AR27,'BIZ kWh ENTRY'!BH27)</f>
        <v>222801</v>
      </c>
      <c r="M27" s="3">
        <f>SUM('BIZ kWh ENTRY'!M27,'BIZ kWh ENTRY'!AC27,'BIZ kWh ENTRY'!AS27,'BIZ kWh ENTRY'!BI27)</f>
        <v>697451.5985174462</v>
      </c>
      <c r="N27" s="3">
        <f>SUM('BIZ kWh ENTRY'!N27,'BIZ kWh ENTRY'!AD27,'BIZ kWh ENTRY'!AT27,'BIZ kWh ENTRY'!BJ27)</f>
        <v>2847830.3203287176</v>
      </c>
      <c r="O27" s="79">
        <f t="shared" si="3"/>
        <v>13104142.918846164</v>
      </c>
    </row>
    <row r="28" spans="1:15" x14ac:dyDescent="0.35">
      <c r="A28" s="717"/>
      <c r="B28" s="11" t="s">
        <v>57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20971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720000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0</v>
      </c>
      <c r="M28" s="3">
        <f>SUM('BIZ kWh ENTRY'!M28,'BIZ kWh ENTRY'!AC28,'BIZ kWh ENTRY'!AS28,'BIZ kWh ENTRY'!BI28)</f>
        <v>150965.83287482485</v>
      </c>
      <c r="N28" s="3">
        <f>SUM('BIZ kWh ENTRY'!N28,'BIZ kWh ENTRY'!AD28,'BIZ kWh ENTRY'!AT28,'BIZ kWh ENTRY'!BJ28)</f>
        <v>616422.81286398112</v>
      </c>
      <c r="O28" s="79">
        <f t="shared" si="3"/>
        <v>1508359.6457388061</v>
      </c>
    </row>
    <row r="29" spans="1:15" x14ac:dyDescent="0.35">
      <c r="A29" s="717"/>
      <c r="B29" s="11" t="s">
        <v>56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57804</v>
      </c>
      <c r="G29" s="3">
        <f>SUM('BIZ kWh ENTRY'!G29,'BIZ kWh ENTRY'!W29,'BIZ kWh ENTRY'!AM29,'BIZ kWh ENTRY'!BC29)</f>
        <v>0</v>
      </c>
      <c r="H29" s="3">
        <f>SUM('BIZ kWh ENTRY'!H29,'BIZ kWh ENTRY'!X29,'BIZ kWh ENTRY'!AN29,'BIZ kWh ENTRY'!BD29)</f>
        <v>75684</v>
      </c>
      <c r="I29" s="3">
        <f>SUM('BIZ kWh ENTRY'!I29,'BIZ kWh ENTRY'!Y29,'BIZ kWh ENTRY'!AO29,'BIZ kWh ENTRY'!BE29)</f>
        <v>249436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0</v>
      </c>
      <c r="M29" s="3">
        <f>SUM('BIZ kWh ENTRY'!M29,'BIZ kWh ENTRY'!AC29,'BIZ kWh ENTRY'!AS29,'BIZ kWh ENTRY'!BI29)</f>
        <v>362821.09918804758</v>
      </c>
      <c r="N29" s="3">
        <f>SUM('BIZ kWh ENTRY'!N29,'BIZ kWh ENTRY'!AD29,'BIZ kWh ENTRY'!AT29,'BIZ kWh ENTRY'!BJ29)</f>
        <v>1481469.0070523499</v>
      </c>
      <c r="O29" s="79">
        <f t="shared" si="3"/>
        <v>2227214.1062403973</v>
      </c>
    </row>
    <row r="30" spans="1:15" x14ac:dyDescent="0.35">
      <c r="A30" s="717"/>
      <c r="B30" s="11" t="s">
        <v>55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0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373929.48240039585</v>
      </c>
      <c r="N30" s="3">
        <f>SUM('BIZ kWh ENTRY'!N30,'BIZ kWh ENTRY'!AD30,'BIZ kWh ENTRY'!AT30,'BIZ kWh ENTRY'!BJ30)</f>
        <v>1526826.6929322032</v>
      </c>
      <c r="O30" s="79">
        <f t="shared" si="3"/>
        <v>1900756.1753325991</v>
      </c>
    </row>
    <row r="31" spans="1:15" x14ac:dyDescent="0.35">
      <c r="A31" s="717"/>
      <c r="B31" s="11" t="s">
        <v>54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115313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5831</v>
      </c>
      <c r="G31" s="3">
        <f>SUM('BIZ kWh ENTRY'!G31,'BIZ kWh ENTRY'!W31,'BIZ kWh ENTRY'!AM31,'BIZ kWh ENTRY'!BC31)</f>
        <v>11598</v>
      </c>
      <c r="H31" s="3">
        <f>SUM('BIZ kWh ENTRY'!H31,'BIZ kWh ENTRY'!X31,'BIZ kWh ENTRY'!AN31,'BIZ kWh ENTRY'!BD31)</f>
        <v>0</v>
      </c>
      <c r="I31" s="3">
        <f>SUM('BIZ kWh ENTRY'!I31,'BIZ kWh ENTRY'!Y31,'BIZ kWh ENTRY'!AO31,'BIZ kWh ENTRY'!BE31)</f>
        <v>5778</v>
      </c>
      <c r="J31" s="3">
        <f>SUM('BIZ kWh ENTRY'!J31,'BIZ kWh ENTRY'!Z31,'BIZ kWh ENTRY'!AP31,'BIZ kWh ENTRY'!BF31)</f>
        <v>1936854</v>
      </c>
      <c r="K31" s="3">
        <f>SUM('BIZ kWh ENTRY'!K31,'BIZ kWh ENTRY'!AA31,'BIZ kWh ENTRY'!AQ31,'BIZ kWh ENTRY'!BG31)</f>
        <v>424856</v>
      </c>
      <c r="L31" s="3">
        <f>SUM('BIZ kWh ENTRY'!L31,'BIZ kWh ENTRY'!AB31,'BIZ kWh ENTRY'!AR31,'BIZ kWh ENTRY'!BH31)</f>
        <v>317872</v>
      </c>
      <c r="M31" s="3">
        <f>SUM('BIZ kWh ENTRY'!M31,'BIZ kWh ENTRY'!AC31,'BIZ kWh ENTRY'!AS31,'BIZ kWh ENTRY'!BI31)</f>
        <v>213887.77268243831</v>
      </c>
      <c r="N31" s="3">
        <f>SUM('BIZ kWh ENTRY'!N31,'BIZ kWh ENTRY'!AD31,'BIZ kWh ENTRY'!AT31,'BIZ kWh ENTRY'!BJ31)</f>
        <v>873345.31240218785</v>
      </c>
      <c r="O31" s="79">
        <f t="shared" si="3"/>
        <v>3905335.085084626</v>
      </c>
    </row>
    <row r="32" spans="1:15" ht="15" thickBot="1" x14ac:dyDescent="0.4">
      <c r="A32" s="718"/>
      <c r="B32" s="11" t="s">
        <v>53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47062.14710593874</v>
      </c>
      <c r="N32" s="3">
        <f>SUM('BIZ kWh ENTRY'!N32,'BIZ kWh ENTRY'!AD32,'BIZ kWh ENTRY'!AT32,'BIZ kWh ENTRY'!BJ32)</f>
        <v>192163.88600005515</v>
      </c>
      <c r="O32" s="79">
        <f t="shared" si="3"/>
        <v>239226.03310599388</v>
      </c>
    </row>
    <row r="33" spans="1:15" ht="15" thickBot="1" x14ac:dyDescent="0.4">
      <c r="A33" s="83"/>
      <c r="B33" s="206" t="s">
        <v>43</v>
      </c>
      <c r="C33" s="207">
        <f t="shared" ref="C33:N33" si="4">SUM(C20:C32)</f>
        <v>0</v>
      </c>
      <c r="D33" s="207">
        <f t="shared" si="4"/>
        <v>532498</v>
      </c>
      <c r="E33" s="207">
        <f t="shared" si="4"/>
        <v>144069</v>
      </c>
      <c r="F33" s="207">
        <f t="shared" si="4"/>
        <v>9025286</v>
      </c>
      <c r="G33" s="207">
        <f t="shared" si="4"/>
        <v>1570148</v>
      </c>
      <c r="H33" s="207">
        <f t="shared" si="4"/>
        <v>4893586</v>
      </c>
      <c r="I33" s="207">
        <f t="shared" si="4"/>
        <v>2866010</v>
      </c>
      <c r="J33" s="207">
        <f t="shared" si="4"/>
        <v>2516174</v>
      </c>
      <c r="K33" s="207">
        <f t="shared" si="4"/>
        <v>1875648</v>
      </c>
      <c r="L33" s="207">
        <f t="shared" si="4"/>
        <v>1079402</v>
      </c>
      <c r="M33" s="207">
        <f t="shared" si="4"/>
        <v>9102790.3086944278</v>
      </c>
      <c r="N33" s="207">
        <f t="shared" si="4"/>
        <v>37168460.57245928</v>
      </c>
      <c r="O33" s="82">
        <f t="shared" si="3"/>
        <v>70774071.881153703</v>
      </c>
    </row>
    <row r="34" spans="1:15" ht="21.5" thickBot="1" x14ac:dyDescent="0.55000000000000004">
      <c r="A34" s="85"/>
    </row>
    <row r="35" spans="1:15" ht="21.5" thickBot="1" x14ac:dyDescent="0.55000000000000004">
      <c r="A35" s="85"/>
      <c r="B35" s="202" t="s">
        <v>36</v>
      </c>
      <c r="C35" s="203">
        <f>C$3</f>
        <v>44197</v>
      </c>
      <c r="D35" s="203">
        <f t="shared" ref="D35:N35" si="5">D$3</f>
        <v>44228</v>
      </c>
      <c r="E35" s="203">
        <f t="shared" si="5"/>
        <v>44256</v>
      </c>
      <c r="F35" s="203">
        <f t="shared" si="5"/>
        <v>44287</v>
      </c>
      <c r="G35" s="203">
        <f t="shared" si="5"/>
        <v>44317</v>
      </c>
      <c r="H35" s="203">
        <f t="shared" si="5"/>
        <v>44348</v>
      </c>
      <c r="I35" s="203">
        <f t="shared" si="5"/>
        <v>44378</v>
      </c>
      <c r="J35" s="203">
        <f t="shared" si="5"/>
        <v>44409</v>
      </c>
      <c r="K35" s="203">
        <f t="shared" si="5"/>
        <v>44440</v>
      </c>
      <c r="L35" s="203">
        <f t="shared" si="5"/>
        <v>44470</v>
      </c>
      <c r="M35" s="203">
        <f t="shared" si="5"/>
        <v>44501</v>
      </c>
      <c r="N35" s="203" t="str">
        <f t="shared" si="5"/>
        <v>Dec-21 +</v>
      </c>
      <c r="O35" s="204" t="s">
        <v>34</v>
      </c>
    </row>
    <row r="36" spans="1:15" ht="15" customHeight="1" x14ac:dyDescent="0.35">
      <c r="A36" s="716" t="s">
        <v>71</v>
      </c>
      <c r="B36" s="11" t="s">
        <v>65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0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0</v>
      </c>
      <c r="H36" s="3">
        <f>SUM('BIZ kWh ENTRY'!H36,'BIZ kWh ENTRY'!X36,'BIZ kWh ENTRY'!AN36,'BIZ kWh ENTRY'!BD36)</f>
        <v>0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0</v>
      </c>
      <c r="K36" s="3">
        <f>SUM('BIZ kWh ENTRY'!K36,'BIZ kWh ENTRY'!AA36,'BIZ kWh ENTRY'!AQ36,'BIZ kWh ENTRY'!BG36)</f>
        <v>0</v>
      </c>
      <c r="L36" s="3">
        <f>SUM('BIZ kWh ENTRY'!L36,'BIZ kWh ENTRY'!AB36,'BIZ kWh ENTRY'!AR36,'BIZ kWh ENTRY'!BH36)</f>
        <v>0</v>
      </c>
      <c r="M36" s="3">
        <f>SUM('BIZ kWh ENTRY'!M36,'BIZ kWh ENTRY'!AC36,'BIZ kWh ENTRY'!AS36,'BIZ kWh ENTRY'!BI36)</f>
        <v>0</v>
      </c>
      <c r="N36" s="3">
        <f>SUM('BIZ kWh ENTRY'!N36,'BIZ kWh ENTRY'!AD36,'BIZ kWh ENTRY'!AT36,'BIZ kWh ENTRY'!BJ36)</f>
        <v>0</v>
      </c>
      <c r="O36" s="79">
        <f t="shared" ref="O36:O49" si="6">SUM(C36:N36)</f>
        <v>0</v>
      </c>
    </row>
    <row r="37" spans="1:15" x14ac:dyDescent="0.35">
      <c r="A37" s="717"/>
      <c r="B37" s="12" t="s">
        <v>64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79">
        <f t="shared" si="6"/>
        <v>0</v>
      </c>
    </row>
    <row r="38" spans="1:15" x14ac:dyDescent="0.35">
      <c r="A38" s="717"/>
      <c r="B38" s="11" t="s">
        <v>63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0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0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0</v>
      </c>
      <c r="L38" s="3">
        <f>SUM('BIZ kWh ENTRY'!L38,'BIZ kWh ENTRY'!AB38,'BIZ kWh ENTRY'!AR38,'BIZ kWh ENTRY'!BH38)</f>
        <v>0</v>
      </c>
      <c r="M38" s="3">
        <f>SUM('BIZ kWh ENTRY'!M38,'BIZ kWh ENTRY'!AC38,'BIZ kWh ENTRY'!AS38,'BIZ kWh ENTRY'!BI38)</f>
        <v>0</v>
      </c>
      <c r="N38" s="3">
        <f>SUM('BIZ kWh ENTRY'!N38,'BIZ kWh ENTRY'!AD38,'BIZ kWh ENTRY'!AT38,'BIZ kWh ENTRY'!BJ38)</f>
        <v>0</v>
      </c>
      <c r="O38" s="79">
        <f t="shared" si="6"/>
        <v>0</v>
      </c>
    </row>
    <row r="39" spans="1:15" x14ac:dyDescent="0.35">
      <c r="A39" s="717"/>
      <c r="B39" s="11" t="s">
        <v>62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0</v>
      </c>
      <c r="E39" s="3">
        <f>SUM('BIZ kWh ENTRY'!E39,'BIZ kWh ENTRY'!U39,'BIZ kWh ENTRY'!AK39,'BIZ kWh ENTRY'!BA39)</f>
        <v>0</v>
      </c>
      <c r="F39" s="3">
        <f>SUM('BIZ kWh ENTRY'!F39,'BIZ kWh ENTRY'!V39,'BIZ kWh ENTRY'!AL39,'BIZ kWh ENTRY'!BB39)</f>
        <v>0</v>
      </c>
      <c r="G39" s="3">
        <f>SUM('BIZ kWh ENTRY'!G39,'BIZ kWh ENTRY'!W39,'BIZ kWh ENTRY'!AM39,'BIZ kWh ENTRY'!BC39)</f>
        <v>0</v>
      </c>
      <c r="H39" s="3">
        <f>SUM('BIZ kWh ENTRY'!H39,'BIZ kWh ENTRY'!X39,'BIZ kWh ENTRY'!AN39,'BIZ kWh ENTRY'!BD39)</f>
        <v>0</v>
      </c>
      <c r="I39" s="3">
        <f>SUM('BIZ kWh ENTRY'!I39,'BIZ kWh ENTRY'!Y39,'BIZ kWh ENTRY'!AO39,'BIZ kWh ENTRY'!BE39)</f>
        <v>0</v>
      </c>
      <c r="J39" s="3">
        <f>SUM('BIZ kWh ENTRY'!J39,'BIZ kWh ENTRY'!Z39,'BIZ kWh ENTRY'!AP39,'BIZ kWh ENTRY'!BF39)</f>
        <v>0</v>
      </c>
      <c r="K39" s="3">
        <f>SUM('BIZ kWh ENTRY'!K39,'BIZ kWh ENTRY'!AA39,'BIZ kWh ENTRY'!AQ39,'BIZ kWh ENTRY'!BG39)</f>
        <v>0</v>
      </c>
      <c r="L39" s="3">
        <f>SUM('BIZ kWh ENTRY'!L39,'BIZ kWh ENTRY'!AB39,'BIZ kWh ENTRY'!AR39,'BIZ kWh ENTRY'!BH39)</f>
        <v>0</v>
      </c>
      <c r="M39" s="3">
        <f>SUM('BIZ kWh ENTRY'!M39,'BIZ kWh ENTRY'!AC39,'BIZ kWh ENTRY'!AS39,'BIZ kWh ENTRY'!BI39)</f>
        <v>0</v>
      </c>
      <c r="N39" s="3">
        <f>SUM('BIZ kWh ENTRY'!N39,'BIZ kWh ENTRY'!AD39,'BIZ kWh ENTRY'!AT39,'BIZ kWh ENTRY'!BJ39)</f>
        <v>0</v>
      </c>
      <c r="O39" s="79">
        <f t="shared" si="6"/>
        <v>0</v>
      </c>
    </row>
    <row r="40" spans="1:15" x14ac:dyDescent="0.35">
      <c r="A40" s="717"/>
      <c r="B40" s="12" t="s">
        <v>61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79">
        <f t="shared" si="6"/>
        <v>0</v>
      </c>
    </row>
    <row r="41" spans="1:15" x14ac:dyDescent="0.35">
      <c r="A41" s="717"/>
      <c r="B41" s="11" t="s">
        <v>60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79">
        <f t="shared" si="6"/>
        <v>0</v>
      </c>
    </row>
    <row r="42" spans="1:15" x14ac:dyDescent="0.35">
      <c r="A42" s="717"/>
      <c r="B42" s="11" t="s">
        <v>59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0</v>
      </c>
      <c r="G42" s="3">
        <f>SUM('BIZ kWh ENTRY'!G42,'BIZ kWh ENTRY'!W42,'BIZ kWh ENTRY'!AM42,'BIZ kWh ENTRY'!BC42)</f>
        <v>0</v>
      </c>
      <c r="H42" s="3">
        <f>SUM('BIZ kWh ENTRY'!H42,'BIZ kWh ENTRY'!X42,'BIZ kWh ENTRY'!AN42,'BIZ kWh ENTRY'!BD42)</f>
        <v>0</v>
      </c>
      <c r="I42" s="3">
        <f>SUM('BIZ kWh ENTRY'!I42,'BIZ kWh ENTRY'!Y42,'BIZ kWh ENTRY'!AO42,'BIZ kWh ENTRY'!BE42)</f>
        <v>0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0</v>
      </c>
      <c r="L42" s="3">
        <f>SUM('BIZ kWh ENTRY'!L42,'BIZ kWh ENTRY'!AB42,'BIZ kWh ENTRY'!AR42,'BIZ kWh ENTRY'!BH42)</f>
        <v>0</v>
      </c>
      <c r="M42" s="3">
        <f>SUM('BIZ kWh ENTRY'!M42,'BIZ kWh ENTRY'!AC42,'BIZ kWh ENTRY'!AS42,'BIZ kWh ENTRY'!BI42)</f>
        <v>0</v>
      </c>
      <c r="N42" s="3">
        <f>SUM('BIZ kWh ENTRY'!N42,'BIZ kWh ENTRY'!AD42,'BIZ kWh ENTRY'!AT42,'BIZ kWh ENTRY'!BJ42)</f>
        <v>0</v>
      </c>
      <c r="O42" s="79">
        <f t="shared" si="6"/>
        <v>0</v>
      </c>
    </row>
    <row r="43" spans="1:15" x14ac:dyDescent="0.35">
      <c r="A43" s="717"/>
      <c r="B43" s="11" t="s">
        <v>58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0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0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0</v>
      </c>
      <c r="N43" s="3">
        <f>SUM('BIZ kWh ENTRY'!N43,'BIZ kWh ENTRY'!AD43,'BIZ kWh ENTRY'!AT43,'BIZ kWh ENTRY'!BJ43)</f>
        <v>0</v>
      </c>
      <c r="O43" s="79">
        <f t="shared" si="6"/>
        <v>0</v>
      </c>
    </row>
    <row r="44" spans="1:15" x14ac:dyDescent="0.35">
      <c r="A44" s="717"/>
      <c r="B44" s="11" t="s">
        <v>57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79">
        <f t="shared" si="6"/>
        <v>0</v>
      </c>
    </row>
    <row r="45" spans="1:15" x14ac:dyDescent="0.35">
      <c r="A45" s="717"/>
      <c r="B45" s="11" t="s">
        <v>56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0</v>
      </c>
      <c r="E45" s="3">
        <f>SUM('BIZ kWh ENTRY'!E45,'BIZ kWh ENTRY'!U45,'BIZ kWh ENTRY'!AK45,'BIZ kWh ENTRY'!BA45)</f>
        <v>0</v>
      </c>
      <c r="F45" s="3">
        <f>SUM('BIZ kWh ENTRY'!F45,'BIZ kWh ENTRY'!V45,'BIZ kWh ENTRY'!AL45,'BIZ kWh ENTRY'!BB45)</f>
        <v>0</v>
      </c>
      <c r="G45" s="3">
        <f>SUM('BIZ kWh ENTRY'!G45,'BIZ kWh ENTRY'!W45,'BIZ kWh ENTRY'!AM45,'BIZ kWh ENTRY'!BC45)</f>
        <v>0</v>
      </c>
      <c r="H45" s="3">
        <f>SUM('BIZ kWh ENTRY'!H45,'BIZ kWh ENTRY'!X45,'BIZ kWh ENTRY'!AN45,'BIZ kWh ENTRY'!BD45)</f>
        <v>0</v>
      </c>
      <c r="I45" s="3">
        <f>SUM('BIZ kWh ENTRY'!I45,'BIZ kWh ENTRY'!Y45,'BIZ kWh ENTRY'!AO45,'BIZ kWh ENTRY'!BE45)</f>
        <v>0</v>
      </c>
      <c r="J45" s="3">
        <f>SUM('BIZ kWh ENTRY'!J45,'BIZ kWh ENTRY'!Z45,'BIZ kWh ENTRY'!AP45,'BIZ kWh ENTRY'!BF45)</f>
        <v>0</v>
      </c>
      <c r="K45" s="3">
        <f>SUM('BIZ kWh ENTRY'!K45,'BIZ kWh ENTRY'!AA45,'BIZ kWh ENTRY'!AQ45,'BIZ kWh ENTRY'!BG45)</f>
        <v>0</v>
      </c>
      <c r="L45" s="3">
        <f>SUM('BIZ kWh ENTRY'!L45,'BIZ kWh ENTRY'!AB45,'BIZ kWh ENTRY'!AR45,'BIZ kWh ENTRY'!BH45)</f>
        <v>0</v>
      </c>
      <c r="M45" s="3">
        <f>SUM('BIZ kWh ENTRY'!M45,'BIZ kWh ENTRY'!AC45,'BIZ kWh ENTRY'!AS45,'BIZ kWh ENTRY'!BI45)</f>
        <v>0</v>
      </c>
      <c r="N45" s="3">
        <f>SUM('BIZ kWh ENTRY'!N45,'BIZ kWh ENTRY'!AD45,'BIZ kWh ENTRY'!AT45,'BIZ kWh ENTRY'!BJ45)</f>
        <v>0</v>
      </c>
      <c r="O45" s="79">
        <f t="shared" si="6"/>
        <v>0</v>
      </c>
    </row>
    <row r="46" spans="1:15" x14ac:dyDescent="0.35">
      <c r="A46" s="717"/>
      <c r="B46" s="11" t="s">
        <v>55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79">
        <f t="shared" si="6"/>
        <v>0</v>
      </c>
    </row>
    <row r="47" spans="1:15" x14ac:dyDescent="0.35">
      <c r="A47" s="717"/>
      <c r="B47" s="11" t="s">
        <v>54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0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0</v>
      </c>
      <c r="H47" s="3">
        <f>SUM('BIZ kWh ENTRY'!H47,'BIZ kWh ENTRY'!X47,'BIZ kWh ENTRY'!AN47,'BIZ kWh ENTRY'!BD47)</f>
        <v>0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0</v>
      </c>
      <c r="L47" s="3">
        <f>SUM('BIZ kWh ENTRY'!L47,'BIZ kWh ENTRY'!AB47,'BIZ kWh ENTRY'!AR47,'BIZ kWh ENTRY'!BH47)</f>
        <v>0</v>
      </c>
      <c r="M47" s="3">
        <f>SUM('BIZ kWh ENTRY'!M47,'BIZ kWh ENTRY'!AC47,'BIZ kWh ENTRY'!AS47,'BIZ kWh ENTRY'!BI47)</f>
        <v>0</v>
      </c>
      <c r="N47" s="3">
        <f>SUM('BIZ kWh ENTRY'!N47,'BIZ kWh ENTRY'!AD47,'BIZ kWh ENTRY'!AT47,'BIZ kWh ENTRY'!BJ47)</f>
        <v>0</v>
      </c>
      <c r="O47" s="79">
        <f t="shared" si="6"/>
        <v>0</v>
      </c>
    </row>
    <row r="48" spans="1:15" ht="15" thickBot="1" x14ac:dyDescent="0.4">
      <c r="A48" s="718"/>
      <c r="B48" s="11" t="s">
        <v>53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0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79">
        <f t="shared" si="6"/>
        <v>0</v>
      </c>
    </row>
    <row r="49" spans="1:15" ht="15" thickBot="1" x14ac:dyDescent="0.4">
      <c r="A49" s="83"/>
      <c r="B49" s="206" t="s">
        <v>43</v>
      </c>
      <c r="C49" s="207">
        <f t="shared" ref="C49:N49" si="7">SUM(C36:C48)</f>
        <v>0</v>
      </c>
      <c r="D49" s="207">
        <f t="shared" si="7"/>
        <v>0</v>
      </c>
      <c r="E49" s="207">
        <f t="shared" si="7"/>
        <v>0</v>
      </c>
      <c r="F49" s="207">
        <f t="shared" si="7"/>
        <v>0</v>
      </c>
      <c r="G49" s="207">
        <f t="shared" si="7"/>
        <v>0</v>
      </c>
      <c r="H49" s="207">
        <f t="shared" si="7"/>
        <v>0</v>
      </c>
      <c r="I49" s="207">
        <f t="shared" si="7"/>
        <v>0</v>
      </c>
      <c r="J49" s="207">
        <f t="shared" si="7"/>
        <v>0</v>
      </c>
      <c r="K49" s="207">
        <f t="shared" si="7"/>
        <v>0</v>
      </c>
      <c r="L49" s="207">
        <f t="shared" si="7"/>
        <v>0</v>
      </c>
      <c r="M49" s="207">
        <f t="shared" si="7"/>
        <v>0</v>
      </c>
      <c r="N49" s="207">
        <f t="shared" si="7"/>
        <v>0</v>
      </c>
      <c r="O49" s="82">
        <f t="shared" si="6"/>
        <v>0</v>
      </c>
    </row>
    <row r="50" spans="1:15" ht="21.5" thickBot="1" x14ac:dyDescent="0.55000000000000004">
      <c r="A50" s="85"/>
    </row>
    <row r="51" spans="1:15" ht="21.5" thickBot="1" x14ac:dyDescent="0.55000000000000004">
      <c r="A51" s="85"/>
      <c r="B51" s="202" t="s">
        <v>36</v>
      </c>
      <c r="C51" s="203">
        <f>C$3</f>
        <v>44197</v>
      </c>
      <c r="D51" s="203">
        <f t="shared" ref="D51:N51" si="8">D$3</f>
        <v>44228</v>
      </c>
      <c r="E51" s="203">
        <f t="shared" si="8"/>
        <v>44256</v>
      </c>
      <c r="F51" s="203">
        <f t="shared" si="8"/>
        <v>44287</v>
      </c>
      <c r="G51" s="203">
        <f t="shared" si="8"/>
        <v>44317</v>
      </c>
      <c r="H51" s="203">
        <f t="shared" si="8"/>
        <v>44348</v>
      </c>
      <c r="I51" s="203">
        <f t="shared" si="8"/>
        <v>44378</v>
      </c>
      <c r="J51" s="203">
        <f t="shared" si="8"/>
        <v>44409</v>
      </c>
      <c r="K51" s="203">
        <f t="shared" si="8"/>
        <v>44440</v>
      </c>
      <c r="L51" s="203">
        <f t="shared" si="8"/>
        <v>44470</v>
      </c>
      <c r="M51" s="203">
        <f t="shared" si="8"/>
        <v>44501</v>
      </c>
      <c r="N51" s="203" t="str">
        <f t="shared" si="8"/>
        <v>Dec-21 +</v>
      </c>
      <c r="O51" s="204" t="s">
        <v>34</v>
      </c>
    </row>
    <row r="52" spans="1:15" ht="15" customHeight="1" x14ac:dyDescent="0.35">
      <c r="A52" s="716" t="s">
        <v>70</v>
      </c>
      <c r="B52" s="11" t="s">
        <v>65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473408</v>
      </c>
      <c r="F52" s="3">
        <f>SUM('BIZ kWh ENTRY'!F52,'BIZ kWh ENTRY'!V52,'BIZ kWh ENTRY'!AL52,'BIZ kWh ENTRY'!BB52)</f>
        <v>21768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68617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443865</v>
      </c>
      <c r="M52" s="3">
        <f>SUM('BIZ kWh ENTRY'!M52,'BIZ kWh ENTRY'!AC52,'BIZ kWh ENTRY'!AS52,'BIZ kWh ENTRY'!BI52)</f>
        <v>5776.4723117200465</v>
      </c>
      <c r="N52" s="3">
        <f>SUM('BIZ kWh ENTRY'!N52,'BIZ kWh ENTRY'!AD52,'BIZ kWh ENTRY'!AT52,'BIZ kWh ENTRY'!BJ52)</f>
        <v>633938.61252569221</v>
      </c>
      <c r="O52" s="79">
        <f t="shared" ref="O52:O65" si="9">SUM(C52:N52)</f>
        <v>1647373.0848374122</v>
      </c>
    </row>
    <row r="53" spans="1:15" x14ac:dyDescent="0.35">
      <c r="A53" s="717"/>
      <c r="B53" s="12" t="s">
        <v>64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79">
        <f t="shared" si="9"/>
        <v>0</v>
      </c>
    </row>
    <row r="54" spans="1:15" x14ac:dyDescent="0.35">
      <c r="A54" s="717"/>
      <c r="B54" s="11" t="s">
        <v>63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79">
        <f t="shared" si="9"/>
        <v>0</v>
      </c>
    </row>
    <row r="55" spans="1:15" x14ac:dyDescent="0.35">
      <c r="A55" s="717"/>
      <c r="B55" s="11" t="s">
        <v>62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52637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2245.4228950146121</v>
      </c>
      <c r="N55" s="3">
        <f>SUM('BIZ kWh ENTRY'!N55,'BIZ kWh ENTRY'!AD55,'BIZ kWh ENTRY'!AT55,'BIZ kWh ENTRY'!BJ55)</f>
        <v>246423.80293434241</v>
      </c>
      <c r="O55" s="79">
        <f t="shared" si="9"/>
        <v>301306.22582935705</v>
      </c>
    </row>
    <row r="56" spans="1:15" x14ac:dyDescent="0.35">
      <c r="A56" s="717"/>
      <c r="B56" s="12" t="s">
        <v>61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79">
        <f t="shared" si="9"/>
        <v>0</v>
      </c>
    </row>
    <row r="57" spans="1:15" x14ac:dyDescent="0.35">
      <c r="A57" s="717"/>
      <c r="B57" s="11" t="s">
        <v>60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79">
        <f t="shared" si="9"/>
        <v>0</v>
      </c>
    </row>
    <row r="58" spans="1:15" x14ac:dyDescent="0.35">
      <c r="A58" s="717"/>
      <c r="B58" s="11" t="s">
        <v>59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191678</v>
      </c>
      <c r="H58" s="3">
        <f>SUM('BIZ kWh ENTRY'!H58,'BIZ kWh ENTRY'!X58,'BIZ kWh ENTRY'!AN58,'BIZ kWh ENTRY'!BD58)</f>
        <v>78957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13336.841200674498</v>
      </c>
      <c r="N58" s="3">
        <f>SUM('BIZ kWh ENTRY'!N58,'BIZ kWh ENTRY'!AD58,'BIZ kWh ENTRY'!AT58,'BIZ kWh ENTRY'!BJ58)</f>
        <v>1463650.8495119107</v>
      </c>
      <c r="O58" s="79">
        <f t="shared" si="9"/>
        <v>1747622.6907125851</v>
      </c>
    </row>
    <row r="59" spans="1:15" x14ac:dyDescent="0.35">
      <c r="A59" s="717"/>
      <c r="B59" s="11" t="s">
        <v>58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79">
        <f t="shared" si="9"/>
        <v>0</v>
      </c>
    </row>
    <row r="60" spans="1:15" x14ac:dyDescent="0.35">
      <c r="A60" s="717"/>
      <c r="B60" s="11" t="s">
        <v>57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79">
        <f t="shared" si="9"/>
        <v>0</v>
      </c>
    </row>
    <row r="61" spans="1:15" x14ac:dyDescent="0.35">
      <c r="A61" s="717"/>
      <c r="B61" s="11" t="s">
        <v>56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79">
        <f t="shared" si="9"/>
        <v>0</v>
      </c>
    </row>
    <row r="62" spans="1:15" x14ac:dyDescent="0.35">
      <c r="A62" s="717"/>
      <c r="B62" s="11" t="s">
        <v>55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79">
        <f t="shared" si="9"/>
        <v>0</v>
      </c>
    </row>
    <row r="63" spans="1:15" x14ac:dyDescent="0.35">
      <c r="A63" s="717"/>
      <c r="B63" s="11" t="s">
        <v>54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79">
        <f t="shared" si="9"/>
        <v>0</v>
      </c>
    </row>
    <row r="64" spans="1:15" ht="15" thickBot="1" x14ac:dyDescent="0.4">
      <c r="A64" s="718"/>
      <c r="B64" s="11" t="s">
        <v>53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79">
        <f t="shared" si="9"/>
        <v>0</v>
      </c>
    </row>
    <row r="65" spans="1:15" ht="15" thickBot="1" x14ac:dyDescent="0.4">
      <c r="A65" s="83"/>
      <c r="B65" s="206" t="s">
        <v>43</v>
      </c>
      <c r="C65" s="207">
        <f t="shared" ref="C65:N65" si="10">SUM(C52:C64)</f>
        <v>0</v>
      </c>
      <c r="D65" s="207">
        <f t="shared" si="10"/>
        <v>0</v>
      </c>
      <c r="E65" s="207">
        <f t="shared" si="10"/>
        <v>473408</v>
      </c>
      <c r="F65" s="207">
        <f t="shared" si="10"/>
        <v>21768</v>
      </c>
      <c r="G65" s="207">
        <f t="shared" si="10"/>
        <v>191678</v>
      </c>
      <c r="H65" s="207">
        <f t="shared" si="10"/>
        <v>131594</v>
      </c>
      <c r="I65" s="207">
        <f t="shared" si="10"/>
        <v>68617</v>
      </c>
      <c r="J65" s="207">
        <f t="shared" si="10"/>
        <v>0</v>
      </c>
      <c r="K65" s="207">
        <f t="shared" si="10"/>
        <v>0</v>
      </c>
      <c r="L65" s="207">
        <f t="shared" si="10"/>
        <v>443865</v>
      </c>
      <c r="M65" s="207">
        <f t="shared" si="10"/>
        <v>21358.736407409157</v>
      </c>
      <c r="N65" s="207">
        <f t="shared" si="10"/>
        <v>2344013.2649719454</v>
      </c>
      <c r="O65" s="82">
        <f t="shared" si="9"/>
        <v>3696302.0013793549</v>
      </c>
    </row>
    <row r="66" spans="1:15" ht="21.5" thickBot="1" x14ac:dyDescent="0.55000000000000004">
      <c r="A66" s="85"/>
    </row>
    <row r="67" spans="1:15" ht="21.5" thickBot="1" x14ac:dyDescent="0.55000000000000004">
      <c r="A67" s="85"/>
      <c r="B67" s="202" t="s">
        <v>36</v>
      </c>
      <c r="C67" s="203">
        <f>C$3</f>
        <v>44197</v>
      </c>
      <c r="D67" s="203">
        <f t="shared" ref="D67:N67" si="11">D$3</f>
        <v>44228</v>
      </c>
      <c r="E67" s="203">
        <f t="shared" si="11"/>
        <v>44256</v>
      </c>
      <c r="F67" s="203">
        <f t="shared" si="11"/>
        <v>44287</v>
      </c>
      <c r="G67" s="203">
        <f t="shared" si="11"/>
        <v>44317</v>
      </c>
      <c r="H67" s="203">
        <f t="shared" si="11"/>
        <v>44348</v>
      </c>
      <c r="I67" s="203">
        <f t="shared" si="11"/>
        <v>44378</v>
      </c>
      <c r="J67" s="203">
        <f t="shared" si="11"/>
        <v>44409</v>
      </c>
      <c r="K67" s="203">
        <f t="shared" si="11"/>
        <v>44440</v>
      </c>
      <c r="L67" s="203">
        <f t="shared" si="11"/>
        <v>44470</v>
      </c>
      <c r="M67" s="203">
        <f t="shared" si="11"/>
        <v>44501</v>
      </c>
      <c r="N67" s="203" t="str">
        <f t="shared" si="11"/>
        <v>Dec-21 +</v>
      </c>
      <c r="O67" s="204" t="s">
        <v>34</v>
      </c>
    </row>
    <row r="68" spans="1:15" ht="15" customHeight="1" x14ac:dyDescent="0.35">
      <c r="A68" s="728" t="s">
        <v>69</v>
      </c>
      <c r="B68" s="11" t="s">
        <v>65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79">
        <f t="shared" ref="O68:O81" si="12">SUM(C68:N68)</f>
        <v>0</v>
      </c>
    </row>
    <row r="69" spans="1:15" x14ac:dyDescent="0.35">
      <c r="A69" s="729"/>
      <c r="B69" s="12" t="s">
        <v>64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79">
        <f t="shared" si="12"/>
        <v>0</v>
      </c>
    </row>
    <row r="70" spans="1:15" x14ac:dyDescent="0.35">
      <c r="A70" s="729"/>
      <c r="B70" s="11" t="s">
        <v>63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79">
        <f t="shared" si="12"/>
        <v>0</v>
      </c>
    </row>
    <row r="71" spans="1:15" x14ac:dyDescent="0.35">
      <c r="A71" s="729"/>
      <c r="B71" s="11" t="s">
        <v>62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208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79">
        <f t="shared" si="12"/>
        <v>208</v>
      </c>
    </row>
    <row r="72" spans="1:15" x14ac:dyDescent="0.35">
      <c r="A72" s="729"/>
      <c r="B72" s="12" t="s">
        <v>61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79">
        <f t="shared" si="12"/>
        <v>0</v>
      </c>
    </row>
    <row r="73" spans="1:15" x14ac:dyDescent="0.35">
      <c r="A73" s="729"/>
      <c r="B73" s="11" t="s">
        <v>60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79">
        <f t="shared" si="12"/>
        <v>0</v>
      </c>
    </row>
    <row r="74" spans="1:15" x14ac:dyDescent="0.35">
      <c r="A74" s="729"/>
      <c r="B74" s="11" t="s">
        <v>59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971.78838061883584</v>
      </c>
      <c r="N74" s="3">
        <f>SUM('BIZ kWh ENTRY'!N74,'BIZ kWh ENTRY'!AD74,'BIZ kWh ENTRY'!AT74,'BIZ kWh ENTRY'!BJ74)</f>
        <v>757.55868113948168</v>
      </c>
      <c r="O74" s="79">
        <f t="shared" si="12"/>
        <v>1729.3470617583175</v>
      </c>
    </row>
    <row r="75" spans="1:15" x14ac:dyDescent="0.35">
      <c r="A75" s="729"/>
      <c r="B75" s="11" t="s">
        <v>58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256292</v>
      </c>
      <c r="E75" s="3">
        <f>SUM('BIZ kWh ENTRY'!E75,'BIZ kWh ENTRY'!U75,'BIZ kWh ENTRY'!AK75,'BIZ kWh ENTRY'!BA75)</f>
        <v>326428</v>
      </c>
      <c r="F75" s="3">
        <f>SUM('BIZ kWh ENTRY'!F75,'BIZ kWh ENTRY'!V75,'BIZ kWh ENTRY'!AL75,'BIZ kWh ENTRY'!BB75)</f>
        <v>553690</v>
      </c>
      <c r="G75" s="3">
        <f>SUM('BIZ kWh ENTRY'!G75,'BIZ kWh ENTRY'!W75,'BIZ kWh ENTRY'!AM75,'BIZ kWh ENTRY'!BC75)</f>
        <v>343771</v>
      </c>
      <c r="H75" s="3">
        <f>SUM('BIZ kWh ENTRY'!H75,'BIZ kWh ENTRY'!X75,'BIZ kWh ENTRY'!AN75,'BIZ kWh ENTRY'!BD75)</f>
        <v>455560</v>
      </c>
      <c r="I75" s="3">
        <f>SUM('BIZ kWh ENTRY'!I75,'BIZ kWh ENTRY'!Y75,'BIZ kWh ENTRY'!AO75,'BIZ kWh ENTRY'!BE75)</f>
        <v>587618</v>
      </c>
      <c r="J75" s="3">
        <f>SUM('BIZ kWh ENTRY'!J75,'BIZ kWh ENTRY'!Z75,'BIZ kWh ENTRY'!AP75,'BIZ kWh ENTRY'!BF75)</f>
        <v>315405</v>
      </c>
      <c r="K75" s="3">
        <f>SUM('BIZ kWh ENTRY'!K75,'BIZ kWh ENTRY'!AA75,'BIZ kWh ENTRY'!AQ75,'BIZ kWh ENTRY'!BG75)</f>
        <v>647459</v>
      </c>
      <c r="L75" s="3">
        <f>SUM('BIZ kWh ENTRY'!L75,'BIZ kWh ENTRY'!AB75,'BIZ kWh ENTRY'!AR75,'BIZ kWh ENTRY'!BH75)</f>
        <v>596184</v>
      </c>
      <c r="M75" s="3">
        <f>SUM('BIZ kWh ENTRY'!M75,'BIZ kWh ENTRY'!AC75,'BIZ kWh ENTRY'!AS75,'BIZ kWh ENTRY'!BI75)</f>
        <v>1185810.065677254</v>
      </c>
      <c r="N75" s="3">
        <f>SUM('BIZ kWh ENTRY'!N75,'BIZ kWh ENTRY'!AD75,'BIZ kWh ENTRY'!AT75,'BIZ kWh ENTRY'!BJ75)</f>
        <v>924399.51675932901</v>
      </c>
      <c r="O75" s="79">
        <f t="shared" si="12"/>
        <v>6192616.5824365821</v>
      </c>
    </row>
    <row r="76" spans="1:15" x14ac:dyDescent="0.35">
      <c r="A76" s="729"/>
      <c r="B76" s="11" t="s">
        <v>57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79">
        <f t="shared" si="12"/>
        <v>0</v>
      </c>
    </row>
    <row r="77" spans="1:15" x14ac:dyDescent="0.35">
      <c r="A77" s="729"/>
      <c r="B77" s="11" t="s">
        <v>56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79">
        <f t="shared" si="12"/>
        <v>0</v>
      </c>
    </row>
    <row r="78" spans="1:15" x14ac:dyDescent="0.35">
      <c r="A78" s="729"/>
      <c r="B78" s="11" t="s">
        <v>55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79">
        <f t="shared" si="12"/>
        <v>0</v>
      </c>
    </row>
    <row r="79" spans="1:15" x14ac:dyDescent="0.35">
      <c r="A79" s="729"/>
      <c r="B79" s="11" t="s">
        <v>54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79">
        <f t="shared" si="12"/>
        <v>0</v>
      </c>
    </row>
    <row r="80" spans="1:15" ht="15" thickBot="1" x14ac:dyDescent="0.4">
      <c r="A80" s="730"/>
      <c r="B80" s="11" t="s">
        <v>53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79">
        <f t="shared" si="12"/>
        <v>0</v>
      </c>
    </row>
    <row r="81" spans="1:15" ht="15" thickBot="1" x14ac:dyDescent="0.4">
      <c r="A81" s="83"/>
      <c r="B81" s="206" t="s">
        <v>43</v>
      </c>
      <c r="C81" s="207">
        <f t="shared" ref="C81:N81" si="13">SUM(C68:C80)</f>
        <v>0</v>
      </c>
      <c r="D81" s="207">
        <f t="shared" si="13"/>
        <v>256292</v>
      </c>
      <c r="E81" s="207">
        <f t="shared" si="13"/>
        <v>326428</v>
      </c>
      <c r="F81" s="207">
        <f t="shared" si="13"/>
        <v>553690</v>
      </c>
      <c r="G81" s="207">
        <f t="shared" si="13"/>
        <v>343771</v>
      </c>
      <c r="H81" s="207">
        <f t="shared" si="13"/>
        <v>455768</v>
      </c>
      <c r="I81" s="207">
        <f t="shared" si="13"/>
        <v>587618</v>
      </c>
      <c r="J81" s="207">
        <f t="shared" si="13"/>
        <v>315405</v>
      </c>
      <c r="K81" s="207">
        <f t="shared" si="13"/>
        <v>647459</v>
      </c>
      <c r="L81" s="207">
        <f t="shared" si="13"/>
        <v>596184</v>
      </c>
      <c r="M81" s="207">
        <f t="shared" si="13"/>
        <v>1186781.8540578729</v>
      </c>
      <c r="N81" s="207">
        <f t="shared" si="13"/>
        <v>925157.0754404685</v>
      </c>
      <c r="O81" s="82">
        <f t="shared" si="12"/>
        <v>6194553.9294983409</v>
      </c>
    </row>
    <row r="82" spans="1:15" ht="21.5" thickBot="1" x14ac:dyDescent="0.55000000000000004">
      <c r="A82" s="85"/>
    </row>
    <row r="83" spans="1:15" ht="21.5" thickBot="1" x14ac:dyDescent="0.55000000000000004">
      <c r="A83" s="85"/>
      <c r="B83" s="202" t="s">
        <v>36</v>
      </c>
      <c r="C83" s="203">
        <f>C$3</f>
        <v>44197</v>
      </c>
      <c r="D83" s="203">
        <f t="shared" ref="D83:N83" si="14">D$3</f>
        <v>44228</v>
      </c>
      <c r="E83" s="203">
        <f t="shared" si="14"/>
        <v>44256</v>
      </c>
      <c r="F83" s="203">
        <f t="shared" si="14"/>
        <v>44287</v>
      </c>
      <c r="G83" s="203">
        <f t="shared" si="14"/>
        <v>44317</v>
      </c>
      <c r="H83" s="203">
        <f t="shared" si="14"/>
        <v>44348</v>
      </c>
      <c r="I83" s="203">
        <f t="shared" si="14"/>
        <v>44378</v>
      </c>
      <c r="J83" s="203">
        <f t="shared" si="14"/>
        <v>44409</v>
      </c>
      <c r="K83" s="203">
        <f t="shared" si="14"/>
        <v>44440</v>
      </c>
      <c r="L83" s="203">
        <f t="shared" si="14"/>
        <v>44470</v>
      </c>
      <c r="M83" s="203">
        <f t="shared" si="14"/>
        <v>44501</v>
      </c>
      <c r="N83" s="203" t="str">
        <f t="shared" si="14"/>
        <v>Dec-21 +</v>
      </c>
      <c r="O83" s="204" t="s">
        <v>34</v>
      </c>
    </row>
    <row r="84" spans="1:15" ht="15" customHeight="1" x14ac:dyDescent="0.35">
      <c r="A84" s="716" t="s">
        <v>68</v>
      </c>
      <c r="B84" s="11" t="s">
        <v>65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6959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54829</v>
      </c>
      <c r="M84" s="3">
        <f>SUM('BIZ kWh ENTRY'!M84,'BIZ kWh ENTRY'!AC84,'BIZ kWh ENTRY'!AS84,'BIZ kWh ENTRY'!BI84)</f>
        <v>225270.76899160029</v>
      </c>
      <c r="N84" s="3">
        <f>SUM('BIZ kWh ENTRY'!N84,'BIZ kWh ENTRY'!AD84,'BIZ kWh ENTRY'!AT84,'BIZ kWh ENTRY'!BJ84)</f>
        <v>421388.8587206247</v>
      </c>
      <c r="O84" s="79">
        <f t="shared" ref="O84:O97" si="15">SUM(C84:N84)</f>
        <v>708447.62771222496</v>
      </c>
    </row>
    <row r="85" spans="1:15" x14ac:dyDescent="0.35">
      <c r="A85" s="717"/>
      <c r="B85" s="12" t="s">
        <v>64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79">
        <f t="shared" si="15"/>
        <v>0</v>
      </c>
    </row>
    <row r="86" spans="1:15" x14ac:dyDescent="0.35">
      <c r="A86" s="717"/>
      <c r="B86" s="11" t="s">
        <v>63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4438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41970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0</v>
      </c>
      <c r="K86" s="3">
        <f>SUM('BIZ kWh ENTRY'!K86,'BIZ kWh ENTRY'!AA86,'BIZ kWh ENTRY'!AQ86,'BIZ kWh ENTRY'!BG86)</f>
        <v>7856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11263.538449580014</v>
      </c>
      <c r="N86" s="3">
        <f>SUM('BIZ kWh ENTRY'!N86,'BIZ kWh ENTRY'!AD86,'BIZ kWh ENTRY'!AT86,'BIZ kWh ENTRY'!BJ86)</f>
        <v>21069.442936031235</v>
      </c>
      <c r="O86" s="79">
        <f t="shared" si="15"/>
        <v>86596.981385611245</v>
      </c>
    </row>
    <row r="87" spans="1:15" x14ac:dyDescent="0.35">
      <c r="A87" s="717"/>
      <c r="B87" s="11" t="s">
        <v>62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93690</v>
      </c>
      <c r="E87" s="3">
        <f>SUM('BIZ kWh ENTRY'!E87,'BIZ kWh ENTRY'!U87,'BIZ kWh ENTRY'!AK87,'BIZ kWh ENTRY'!BA87)</f>
        <v>150102</v>
      </c>
      <c r="F87" s="3">
        <f>SUM('BIZ kWh ENTRY'!F87,'BIZ kWh ENTRY'!V87,'BIZ kWh ENTRY'!AL87,'BIZ kWh ENTRY'!BB87)</f>
        <v>447898</v>
      </c>
      <c r="G87" s="3">
        <f>SUM('BIZ kWh ENTRY'!G87,'BIZ kWh ENTRY'!W87,'BIZ kWh ENTRY'!AM87,'BIZ kWh ENTRY'!BC87)</f>
        <v>242347</v>
      </c>
      <c r="H87" s="3">
        <f>SUM('BIZ kWh ENTRY'!H87,'BIZ kWh ENTRY'!X87,'BIZ kWh ENTRY'!AN87,'BIZ kWh ENTRY'!BD87)</f>
        <v>1320796</v>
      </c>
      <c r="I87" s="3">
        <f>SUM('BIZ kWh ENTRY'!I87,'BIZ kWh ENTRY'!Y87,'BIZ kWh ENTRY'!AO87,'BIZ kWh ENTRY'!BE87)</f>
        <v>125797</v>
      </c>
      <c r="J87" s="3">
        <f>SUM('BIZ kWh ENTRY'!J87,'BIZ kWh ENTRY'!Z87,'BIZ kWh ENTRY'!AP87,'BIZ kWh ENTRY'!BF87)</f>
        <v>248333</v>
      </c>
      <c r="K87" s="3">
        <f>SUM('BIZ kWh ENTRY'!K87,'BIZ kWh ENTRY'!AA87,'BIZ kWh ENTRY'!AQ87,'BIZ kWh ENTRY'!BG87)</f>
        <v>344971</v>
      </c>
      <c r="L87" s="3">
        <f>SUM('BIZ kWh ENTRY'!L87,'BIZ kWh ENTRY'!AB87,'BIZ kWh ENTRY'!AR87,'BIZ kWh ENTRY'!BH87)</f>
        <v>433789</v>
      </c>
      <c r="M87" s="3">
        <f>SUM('BIZ kWh ENTRY'!M87,'BIZ kWh ENTRY'!AC87,'BIZ kWh ENTRY'!AS87,'BIZ kWh ENTRY'!BI87)</f>
        <v>901083.07596640114</v>
      </c>
      <c r="N87" s="3">
        <f>SUM('BIZ kWh ENTRY'!N87,'BIZ kWh ENTRY'!AD87,'BIZ kWh ENTRY'!AT87,'BIZ kWh ENTRY'!BJ87)</f>
        <v>1685555.4348824988</v>
      </c>
      <c r="O87" s="79">
        <f t="shared" si="15"/>
        <v>5994361.5108489003</v>
      </c>
    </row>
    <row r="88" spans="1:15" x14ac:dyDescent="0.35">
      <c r="A88" s="717"/>
      <c r="B88" s="12" t="s">
        <v>61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79">
        <f t="shared" si="15"/>
        <v>0</v>
      </c>
    </row>
    <row r="89" spans="1:15" x14ac:dyDescent="0.35">
      <c r="A89" s="717"/>
      <c r="B89" s="11" t="s">
        <v>60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79">
        <f t="shared" si="15"/>
        <v>0</v>
      </c>
    </row>
    <row r="90" spans="1:15" x14ac:dyDescent="0.35">
      <c r="A90" s="717"/>
      <c r="B90" s="11" t="s">
        <v>59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0</v>
      </c>
      <c r="F90" s="3">
        <f>SUM('BIZ kWh ENTRY'!F90,'BIZ kWh ENTRY'!V90,'BIZ kWh ENTRY'!AL90,'BIZ kWh ENTRY'!BB90)</f>
        <v>484943</v>
      </c>
      <c r="G90" s="3">
        <f>SUM('BIZ kWh ENTRY'!G90,'BIZ kWh ENTRY'!W90,'BIZ kWh ENTRY'!AM90,'BIZ kWh ENTRY'!BC90)</f>
        <v>65382</v>
      </c>
      <c r="H90" s="3">
        <f>SUM('BIZ kWh ENTRY'!H90,'BIZ kWh ENTRY'!X90,'BIZ kWh ENTRY'!AN90,'BIZ kWh ENTRY'!BD90)</f>
        <v>79155</v>
      </c>
      <c r="I90" s="3">
        <f>SUM('BIZ kWh ENTRY'!I90,'BIZ kWh ENTRY'!Y90,'BIZ kWh ENTRY'!AO90,'BIZ kWh ENTRY'!BE90)</f>
        <v>227900</v>
      </c>
      <c r="J90" s="3">
        <f>SUM('BIZ kWh ENTRY'!J90,'BIZ kWh ENTRY'!Z90,'BIZ kWh ENTRY'!AP90,'BIZ kWh ENTRY'!BF90)</f>
        <v>0</v>
      </c>
      <c r="K90" s="3">
        <f>SUM('BIZ kWh ENTRY'!K90,'BIZ kWh ENTRY'!AA90,'BIZ kWh ENTRY'!AQ90,'BIZ kWh ENTRY'!BG90)</f>
        <v>254441</v>
      </c>
      <c r="L90" s="3">
        <f>SUM('BIZ kWh ENTRY'!L90,'BIZ kWh ENTRY'!AB90,'BIZ kWh ENTRY'!AR90,'BIZ kWh ENTRY'!BH90)</f>
        <v>244231</v>
      </c>
      <c r="M90" s="3">
        <f>SUM('BIZ kWh ENTRY'!M90,'BIZ kWh ENTRY'!AC90,'BIZ kWh ENTRY'!AS90,'BIZ kWh ENTRY'!BI90)</f>
        <v>450541.53798320057</v>
      </c>
      <c r="N90" s="3">
        <f>SUM('BIZ kWh ENTRY'!N90,'BIZ kWh ENTRY'!AD90,'BIZ kWh ENTRY'!AT90,'BIZ kWh ENTRY'!BJ90)</f>
        <v>842777.71744124941</v>
      </c>
      <c r="O90" s="79">
        <f t="shared" si="15"/>
        <v>2649371.2554244502</v>
      </c>
    </row>
    <row r="91" spans="1:15" x14ac:dyDescent="0.35">
      <c r="A91" s="717"/>
      <c r="B91" s="11" t="s">
        <v>58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1592964</v>
      </c>
      <c r="E91" s="3">
        <f>SUM('BIZ kWh ENTRY'!E91,'BIZ kWh ENTRY'!U91,'BIZ kWh ENTRY'!AK91,'BIZ kWh ENTRY'!BA91)</f>
        <v>1373767</v>
      </c>
      <c r="F91" s="3">
        <f>SUM('BIZ kWh ENTRY'!F91,'BIZ kWh ENTRY'!V91,'BIZ kWh ENTRY'!AL91,'BIZ kWh ENTRY'!BB91)</f>
        <v>1599271</v>
      </c>
      <c r="G91" s="3">
        <f>SUM('BIZ kWh ENTRY'!G91,'BIZ kWh ENTRY'!W91,'BIZ kWh ENTRY'!AM91,'BIZ kWh ENTRY'!BC91)</f>
        <v>2666901</v>
      </c>
      <c r="H91" s="3">
        <f>SUM('BIZ kWh ENTRY'!H91,'BIZ kWh ENTRY'!X91,'BIZ kWh ENTRY'!AN91,'BIZ kWh ENTRY'!BD91)</f>
        <v>2985090</v>
      </c>
      <c r="I91" s="3">
        <f>SUM('BIZ kWh ENTRY'!I91,'BIZ kWh ENTRY'!Y91,'BIZ kWh ENTRY'!AO91,'BIZ kWh ENTRY'!BE91)</f>
        <v>2151414</v>
      </c>
      <c r="J91" s="3">
        <f>SUM('BIZ kWh ENTRY'!J91,'BIZ kWh ENTRY'!Z91,'BIZ kWh ENTRY'!AP91,'BIZ kWh ENTRY'!BF91)</f>
        <v>3024461</v>
      </c>
      <c r="K91" s="3">
        <f>SUM('BIZ kWh ENTRY'!K91,'BIZ kWh ENTRY'!AA91,'BIZ kWh ENTRY'!AQ91,'BIZ kWh ENTRY'!BG91)</f>
        <v>4992326</v>
      </c>
      <c r="L91" s="3">
        <f>SUM('BIZ kWh ENTRY'!L91,'BIZ kWh ENTRY'!AB91,'BIZ kWh ENTRY'!AR91,'BIZ kWh ENTRY'!BH91)</f>
        <v>7311758</v>
      </c>
      <c r="M91" s="3">
        <f>SUM('BIZ kWh ENTRY'!M91,'BIZ kWh ENTRY'!AC91,'BIZ kWh ENTRY'!AS91,'BIZ kWh ENTRY'!BI91)</f>
        <v>9382527.5285001528</v>
      </c>
      <c r="N91" s="3">
        <f>SUM('BIZ kWh ENTRY'!N91,'BIZ kWh ENTRY'!AD91,'BIZ kWh ENTRY'!AT91,'BIZ kWh ENTRY'!BJ91)</f>
        <v>17550845.965714019</v>
      </c>
      <c r="O91" s="79">
        <f t="shared" si="15"/>
        <v>54631325.494214177</v>
      </c>
    </row>
    <row r="92" spans="1:15" x14ac:dyDescent="0.35">
      <c r="A92" s="717"/>
      <c r="B92" s="11" t="s">
        <v>57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22544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87358</v>
      </c>
      <c r="L92" s="3">
        <f>SUM('BIZ kWh ENTRY'!L92,'BIZ kWh ENTRY'!AB92,'BIZ kWh ENTRY'!AR92,'BIZ kWh ENTRY'!BH92)</f>
        <v>132446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79">
        <f t="shared" si="15"/>
        <v>242348</v>
      </c>
    </row>
    <row r="93" spans="1:15" x14ac:dyDescent="0.35">
      <c r="A93" s="717"/>
      <c r="B93" s="11" t="s">
        <v>56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0</v>
      </c>
      <c r="F93" s="3">
        <f>SUM('BIZ kWh ENTRY'!F93,'BIZ kWh ENTRY'!V93,'BIZ kWh ENTRY'!AL93,'BIZ kWh ENTRY'!BB93)</f>
        <v>0</v>
      </c>
      <c r="G93" s="3">
        <f>SUM('BIZ kWh ENTRY'!G93,'BIZ kWh ENTRY'!W93,'BIZ kWh ENTRY'!AM93,'BIZ kWh ENTRY'!BC93)</f>
        <v>0</v>
      </c>
      <c r="H93" s="3">
        <f>SUM('BIZ kWh ENTRY'!H93,'BIZ kWh ENTRY'!X93,'BIZ kWh ENTRY'!AN93,'BIZ kWh ENTRY'!BD93)</f>
        <v>0</v>
      </c>
      <c r="I93" s="3">
        <f>SUM('BIZ kWh ENTRY'!I93,'BIZ kWh ENTRY'!Y93,'BIZ kWh ENTRY'!AO93,'BIZ kWh ENTRY'!BE93)</f>
        <v>0</v>
      </c>
      <c r="J93" s="3">
        <f>SUM('BIZ kWh ENTRY'!J93,'BIZ kWh ENTRY'!Z93,'BIZ kWh ENTRY'!AP93,'BIZ kWh ENTRY'!BF93)</f>
        <v>0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0</v>
      </c>
      <c r="M93" s="3">
        <f>SUM('BIZ kWh ENTRY'!M93,'BIZ kWh ENTRY'!AC93,'BIZ kWh ENTRY'!AS93,'BIZ kWh ENTRY'!BI93)</f>
        <v>168953.07674370019</v>
      </c>
      <c r="N93" s="3">
        <f>SUM('BIZ kWh ENTRY'!N93,'BIZ kWh ENTRY'!AD93,'BIZ kWh ENTRY'!AT93,'BIZ kWh ENTRY'!BJ93)</f>
        <v>316041.6440404685</v>
      </c>
      <c r="O93" s="79">
        <f t="shared" si="15"/>
        <v>484994.72078416869</v>
      </c>
    </row>
    <row r="94" spans="1:15" x14ac:dyDescent="0.35">
      <c r="A94" s="717"/>
      <c r="B94" s="11" t="s">
        <v>55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79">
        <f t="shared" si="15"/>
        <v>0</v>
      </c>
    </row>
    <row r="95" spans="1:15" x14ac:dyDescent="0.35">
      <c r="A95" s="717"/>
      <c r="B95" s="11" t="s">
        <v>54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0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1220</v>
      </c>
      <c r="H95" s="3">
        <f>SUM('BIZ kWh ENTRY'!H95,'BIZ kWh ENTRY'!X95,'BIZ kWh ENTRY'!AN95,'BIZ kWh ENTRY'!BD95)</f>
        <v>0</v>
      </c>
      <c r="I95" s="3">
        <f>SUM('BIZ kWh ENTRY'!I95,'BIZ kWh ENTRY'!Y95,'BIZ kWh ENTRY'!AO95,'BIZ kWh ENTRY'!BE95)</f>
        <v>0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2878</v>
      </c>
      <c r="L95" s="3">
        <f>SUM('BIZ kWh ENTRY'!L95,'BIZ kWh ENTRY'!AB95,'BIZ kWh ENTRY'!AR95,'BIZ kWh ENTRY'!BH95)</f>
        <v>2878</v>
      </c>
      <c r="M95" s="3">
        <f>SUM('BIZ kWh ENTRY'!M95,'BIZ kWh ENTRY'!AC95,'BIZ kWh ENTRY'!AS95,'BIZ kWh ENTRY'!BI95)</f>
        <v>112635.38449580014</v>
      </c>
      <c r="N95" s="3">
        <f>SUM('BIZ kWh ENTRY'!N95,'BIZ kWh ENTRY'!AD95,'BIZ kWh ENTRY'!AT95,'BIZ kWh ENTRY'!BJ95)</f>
        <v>210694.42936031235</v>
      </c>
      <c r="O95" s="79">
        <f t="shared" si="15"/>
        <v>330305.81385611248</v>
      </c>
    </row>
    <row r="96" spans="1:15" ht="15" thickBot="1" x14ac:dyDescent="0.4">
      <c r="A96" s="718"/>
      <c r="B96" s="11" t="s">
        <v>53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21156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0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11263.538449580014</v>
      </c>
      <c r="N96" s="3">
        <f>SUM('BIZ kWh ENTRY'!N96,'BIZ kWh ENTRY'!AD96,'BIZ kWh ENTRY'!AT96,'BIZ kWh ENTRY'!BJ96)</f>
        <v>21069.442936031235</v>
      </c>
      <c r="O96" s="79">
        <f t="shared" si="15"/>
        <v>53488.981385611245</v>
      </c>
    </row>
    <row r="97" spans="1:15" ht="15" thickBot="1" x14ac:dyDescent="0.4">
      <c r="A97" s="83"/>
      <c r="B97" s="206" t="s">
        <v>43</v>
      </c>
      <c r="C97" s="207">
        <f t="shared" ref="C97:N97" si="16">SUM(C84:C96)</f>
        <v>0</v>
      </c>
      <c r="D97" s="207">
        <f t="shared" si="16"/>
        <v>1693613</v>
      </c>
      <c r="E97" s="207">
        <f t="shared" si="16"/>
        <v>1523869</v>
      </c>
      <c r="F97" s="207">
        <f t="shared" si="16"/>
        <v>2536550</v>
      </c>
      <c r="G97" s="207">
        <f t="shared" si="16"/>
        <v>2998394</v>
      </c>
      <c r="H97" s="207">
        <f t="shared" si="16"/>
        <v>4427011</v>
      </c>
      <c r="I97" s="207">
        <f t="shared" si="16"/>
        <v>2526267</v>
      </c>
      <c r="J97" s="207">
        <f t="shared" si="16"/>
        <v>3272794</v>
      </c>
      <c r="K97" s="207">
        <f t="shared" si="16"/>
        <v>5689830</v>
      </c>
      <c r="L97" s="207">
        <f t="shared" si="16"/>
        <v>8179931</v>
      </c>
      <c r="M97" s="207">
        <f t="shared" si="16"/>
        <v>11263538.449580014</v>
      </c>
      <c r="N97" s="207">
        <f t="shared" si="16"/>
        <v>21069442.936031237</v>
      </c>
      <c r="O97" s="82">
        <f t="shared" si="15"/>
        <v>65181240.385611251</v>
      </c>
    </row>
    <row r="98" spans="1:15" ht="21.5" thickBot="1" x14ac:dyDescent="0.55000000000000004">
      <c r="A98" s="85"/>
    </row>
    <row r="99" spans="1:15" ht="21.5" thickBot="1" x14ac:dyDescent="0.55000000000000004">
      <c r="A99" s="85"/>
      <c r="B99" s="202" t="s">
        <v>36</v>
      </c>
      <c r="C99" s="203">
        <f>C$3</f>
        <v>44197</v>
      </c>
      <c r="D99" s="203">
        <f t="shared" ref="D99:N99" si="17">D$3</f>
        <v>44228</v>
      </c>
      <c r="E99" s="203">
        <f t="shared" si="17"/>
        <v>44256</v>
      </c>
      <c r="F99" s="203">
        <f t="shared" si="17"/>
        <v>44287</v>
      </c>
      <c r="G99" s="203">
        <f t="shared" si="17"/>
        <v>44317</v>
      </c>
      <c r="H99" s="203">
        <f t="shared" si="17"/>
        <v>44348</v>
      </c>
      <c r="I99" s="203">
        <f t="shared" si="17"/>
        <v>44378</v>
      </c>
      <c r="J99" s="203">
        <f t="shared" si="17"/>
        <v>44409</v>
      </c>
      <c r="K99" s="203">
        <f t="shared" si="17"/>
        <v>44440</v>
      </c>
      <c r="L99" s="203">
        <f t="shared" si="17"/>
        <v>44470</v>
      </c>
      <c r="M99" s="203">
        <f t="shared" si="17"/>
        <v>44501</v>
      </c>
      <c r="N99" s="203" t="str">
        <f t="shared" si="17"/>
        <v>Dec-21 +</v>
      </c>
      <c r="O99" s="204" t="s">
        <v>34</v>
      </c>
    </row>
    <row r="100" spans="1:15" ht="15" customHeight="1" x14ac:dyDescent="0.35">
      <c r="A100" s="725" t="s">
        <v>179</v>
      </c>
      <c r="B100" s="11" t="s">
        <v>65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79">
        <f t="shared" ref="O100:O113" si="18">SUM(C100:N100)</f>
        <v>0</v>
      </c>
    </row>
    <row r="101" spans="1:15" x14ac:dyDescent="0.35">
      <c r="A101" s="726"/>
      <c r="B101" s="12" t="s">
        <v>64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79">
        <f t="shared" si="18"/>
        <v>0</v>
      </c>
    </row>
    <row r="102" spans="1:15" x14ac:dyDescent="0.35">
      <c r="A102" s="726"/>
      <c r="B102" s="11" t="s">
        <v>63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79">
        <f t="shared" si="18"/>
        <v>0</v>
      </c>
    </row>
    <row r="103" spans="1:15" x14ac:dyDescent="0.35">
      <c r="A103" s="726"/>
      <c r="B103" s="11" t="s">
        <v>62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79">
        <f t="shared" si="18"/>
        <v>0</v>
      </c>
    </row>
    <row r="104" spans="1:15" x14ac:dyDescent="0.35">
      <c r="A104" s="726"/>
      <c r="B104" s="12" t="s">
        <v>61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79">
        <f t="shared" si="18"/>
        <v>0</v>
      </c>
    </row>
    <row r="105" spans="1:15" x14ac:dyDescent="0.35">
      <c r="A105" s="726"/>
      <c r="B105" s="11" t="s">
        <v>60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79">
        <f t="shared" si="18"/>
        <v>0</v>
      </c>
    </row>
    <row r="106" spans="1:15" x14ac:dyDescent="0.35">
      <c r="A106" s="726"/>
      <c r="B106" s="11" t="s">
        <v>59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79">
        <f t="shared" si="18"/>
        <v>0</v>
      </c>
    </row>
    <row r="107" spans="1:15" x14ac:dyDescent="0.35">
      <c r="A107" s="726"/>
      <c r="B107" s="11" t="s">
        <v>58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79">
        <f t="shared" si="18"/>
        <v>0</v>
      </c>
    </row>
    <row r="108" spans="1:15" x14ac:dyDescent="0.35">
      <c r="A108" s="726"/>
      <c r="B108" s="11" t="s">
        <v>57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-501150.52499999997</v>
      </c>
      <c r="K108" s="3">
        <f>SUM('BIZ kWh ENTRY'!K108,'BIZ kWh ENTRY'!AA108,'BIZ kWh ENTRY'!AQ108,'BIZ kWh ENTRY'!BG108)</f>
        <v>-326.01600000000326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79">
        <f t="shared" si="18"/>
        <v>-501476.54099999997</v>
      </c>
    </row>
    <row r="109" spans="1:15" x14ac:dyDescent="0.35">
      <c r="A109" s="726"/>
      <c r="B109" s="11" t="s">
        <v>56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79">
        <f t="shared" si="18"/>
        <v>0</v>
      </c>
    </row>
    <row r="110" spans="1:15" x14ac:dyDescent="0.35">
      <c r="A110" s="726"/>
      <c r="B110" s="11" t="s">
        <v>55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79">
        <f t="shared" si="18"/>
        <v>0</v>
      </c>
    </row>
    <row r="111" spans="1:15" x14ac:dyDescent="0.35">
      <c r="A111" s="726"/>
      <c r="B111" s="11" t="s">
        <v>54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79">
        <f t="shared" si="18"/>
        <v>0</v>
      </c>
    </row>
    <row r="112" spans="1:15" ht="15" thickBot="1" x14ac:dyDescent="0.4">
      <c r="A112" s="727"/>
      <c r="B112" s="11" t="s">
        <v>53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79">
        <f t="shared" si="18"/>
        <v>0</v>
      </c>
    </row>
    <row r="113" spans="1:16" ht="15" thickBot="1" x14ac:dyDescent="0.4">
      <c r="A113" s="83"/>
      <c r="B113" s="206" t="s">
        <v>43</v>
      </c>
      <c r="C113" s="207">
        <f t="shared" ref="C113:N113" si="19">SUM(C100:C112)</f>
        <v>0</v>
      </c>
      <c r="D113" s="207">
        <f t="shared" si="19"/>
        <v>0</v>
      </c>
      <c r="E113" s="207">
        <f t="shared" si="19"/>
        <v>0</v>
      </c>
      <c r="F113" s="207">
        <f t="shared" si="19"/>
        <v>0</v>
      </c>
      <c r="G113" s="207">
        <f t="shared" si="19"/>
        <v>0</v>
      </c>
      <c r="H113" s="207">
        <f t="shared" si="19"/>
        <v>0</v>
      </c>
      <c r="I113" s="207">
        <f t="shared" si="19"/>
        <v>0</v>
      </c>
      <c r="J113" s="207">
        <f t="shared" si="19"/>
        <v>-501150.52499999997</v>
      </c>
      <c r="K113" s="207">
        <f t="shared" si="19"/>
        <v>-326.01600000000326</v>
      </c>
      <c r="L113" s="207">
        <f t="shared" si="19"/>
        <v>0</v>
      </c>
      <c r="M113" s="207">
        <f t="shared" si="19"/>
        <v>0</v>
      </c>
      <c r="N113" s="207">
        <f t="shared" si="19"/>
        <v>0</v>
      </c>
      <c r="O113" s="82">
        <f t="shared" si="18"/>
        <v>-501476.54099999997</v>
      </c>
      <c r="P113" s="352">
        <f>SUM(C100:N112)</f>
        <v>-501476.54099999997</v>
      </c>
    </row>
    <row r="114" spans="1:16" ht="21.5" thickBot="1" x14ac:dyDescent="0.4">
      <c r="A114" s="84"/>
    </row>
    <row r="115" spans="1:16" ht="21.5" thickBot="1" x14ac:dyDescent="0.4">
      <c r="A115" s="84"/>
      <c r="B115" s="202" t="s">
        <v>36</v>
      </c>
      <c r="C115" s="203">
        <f>C$3</f>
        <v>44197</v>
      </c>
      <c r="D115" s="203">
        <f t="shared" ref="D115:N115" si="20">D$3</f>
        <v>44228</v>
      </c>
      <c r="E115" s="203">
        <f t="shared" si="20"/>
        <v>44256</v>
      </c>
      <c r="F115" s="203">
        <f t="shared" si="20"/>
        <v>44287</v>
      </c>
      <c r="G115" s="203">
        <f t="shared" si="20"/>
        <v>44317</v>
      </c>
      <c r="H115" s="203">
        <f t="shared" si="20"/>
        <v>44348</v>
      </c>
      <c r="I115" s="203">
        <f t="shared" si="20"/>
        <v>44378</v>
      </c>
      <c r="J115" s="203">
        <f t="shared" si="20"/>
        <v>44409</v>
      </c>
      <c r="K115" s="203">
        <f t="shared" si="20"/>
        <v>44440</v>
      </c>
      <c r="L115" s="203">
        <f t="shared" si="20"/>
        <v>44470</v>
      </c>
      <c r="M115" s="203">
        <f t="shared" si="20"/>
        <v>44501</v>
      </c>
      <c r="N115" s="203" t="str">
        <f t="shared" si="20"/>
        <v>Dec-21 +</v>
      </c>
      <c r="O115" s="204" t="s">
        <v>34</v>
      </c>
    </row>
    <row r="116" spans="1:16" ht="15" customHeight="1" x14ac:dyDescent="0.35">
      <c r="A116" s="719" t="s">
        <v>67</v>
      </c>
      <c r="B116" s="11" t="s">
        <v>65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79">
        <f t="shared" ref="O116:O129" si="21">SUM(C116:N116)</f>
        <v>0</v>
      </c>
    </row>
    <row r="117" spans="1:16" x14ac:dyDescent="0.35">
      <c r="A117" s="720"/>
      <c r="B117" s="12" t="s">
        <v>64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17894.5390625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79">
        <f t="shared" si="21"/>
        <v>17894.5390625</v>
      </c>
    </row>
    <row r="118" spans="1:16" x14ac:dyDescent="0.35">
      <c r="A118" s="720"/>
      <c r="B118" s="11" t="s">
        <v>63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79">
        <f t="shared" si="21"/>
        <v>0</v>
      </c>
    </row>
    <row r="119" spans="1:16" x14ac:dyDescent="0.35">
      <c r="A119" s="720"/>
      <c r="B119" s="11" t="s">
        <v>62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79">
        <f t="shared" si="21"/>
        <v>0</v>
      </c>
    </row>
    <row r="120" spans="1:16" x14ac:dyDescent="0.35">
      <c r="A120" s="720"/>
      <c r="B120" s="12" t="s">
        <v>61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82896.477578124992</v>
      </c>
      <c r="K120" s="3">
        <f>SUM('BIZ kWh ENTRY'!K120,'BIZ kWh ENTRY'!AA120,'BIZ kWh ENTRY'!AQ120,'BIZ kWh ENTRY'!BG120)</f>
        <v>29654.28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71649.928851150602</v>
      </c>
      <c r="N120" s="3">
        <f>SUM('BIZ kWh ENTRY'!N120,'BIZ kWh ENTRY'!AD120,'BIZ kWh ENTRY'!AT120,'BIZ kWh ENTRY'!BJ120)</f>
        <v>129589.04931019888</v>
      </c>
      <c r="O120" s="79">
        <f t="shared" si="21"/>
        <v>313789.73573947448</v>
      </c>
    </row>
    <row r="121" spans="1:16" x14ac:dyDescent="0.35">
      <c r="A121" s="720"/>
      <c r="B121" s="11" t="s">
        <v>60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79">
        <f t="shared" si="21"/>
        <v>0</v>
      </c>
    </row>
    <row r="122" spans="1:16" x14ac:dyDescent="0.35">
      <c r="A122" s="720"/>
      <c r="B122" s="11" t="s">
        <v>59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102704.63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79">
        <f t="shared" si="21"/>
        <v>102704.63</v>
      </c>
    </row>
    <row r="123" spans="1:16" x14ac:dyDescent="0.35">
      <c r="A123" s="720"/>
      <c r="B123" s="11" t="s">
        <v>58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615897.88</v>
      </c>
      <c r="I123" s="3">
        <f>SUM('BIZ kWh ENTRY'!I123,'BIZ kWh ENTRY'!Y123,'BIZ kWh ENTRY'!AO123,'BIZ kWh ENTRY'!BE123)</f>
        <v>36933.130058288611</v>
      </c>
      <c r="J123" s="3">
        <f>SUM('BIZ kWh ENTRY'!J123,'BIZ kWh ENTRY'!Z123,'BIZ kWh ENTRY'!AP123,'BIZ kWh ENTRY'!BF123)</f>
        <v>255801.07598876953</v>
      </c>
      <c r="K123" s="3">
        <f>SUM('BIZ kWh ENTRY'!K123,'BIZ kWh ENTRY'!AA123,'BIZ kWh ENTRY'!AQ123,'BIZ kWh ENTRY'!BG123)</f>
        <v>835514.59</v>
      </c>
      <c r="L123" s="3">
        <f>SUM('BIZ kWh ENTRY'!L123,'BIZ kWh ENTRY'!AB123,'BIZ kWh ENTRY'!AR123,'BIZ kWh ENTRY'!BH123)</f>
        <v>308319.20999999996</v>
      </c>
      <c r="M123" s="3">
        <f>SUM('BIZ kWh ENTRY'!M123,'BIZ kWh ENTRY'!AC123,'BIZ kWh ENTRY'!AS123,'BIZ kWh ENTRY'!BI123)</f>
        <v>213126.59114884946</v>
      </c>
      <c r="N123" s="3">
        <f>SUM('BIZ kWh ENTRY'!N123,'BIZ kWh ENTRY'!AD123,'BIZ kWh ENTRY'!AT123,'BIZ kWh ENTRY'!BJ123)</f>
        <v>385469.64068980125</v>
      </c>
      <c r="O123" s="79">
        <f t="shared" si="21"/>
        <v>2651062.1178857088</v>
      </c>
    </row>
    <row r="124" spans="1:16" x14ac:dyDescent="0.35">
      <c r="A124" s="720"/>
      <c r="B124" s="11" t="s">
        <v>57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79">
        <f t="shared" si="21"/>
        <v>0</v>
      </c>
    </row>
    <row r="125" spans="1:16" x14ac:dyDescent="0.35">
      <c r="A125" s="720"/>
      <c r="B125" s="11" t="s">
        <v>56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79">
        <f t="shared" si="21"/>
        <v>0</v>
      </c>
    </row>
    <row r="126" spans="1:16" x14ac:dyDescent="0.35">
      <c r="A126" s="720"/>
      <c r="B126" s="11" t="s">
        <v>55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79">
        <f t="shared" si="21"/>
        <v>0</v>
      </c>
    </row>
    <row r="127" spans="1:16" x14ac:dyDescent="0.35">
      <c r="A127" s="720"/>
      <c r="B127" s="11" t="s">
        <v>54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79">
        <f t="shared" si="21"/>
        <v>0</v>
      </c>
    </row>
    <row r="128" spans="1:16" ht="15" thickBot="1" x14ac:dyDescent="0.4">
      <c r="A128" s="721"/>
      <c r="B128" s="11" t="s">
        <v>53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79">
        <f t="shared" si="21"/>
        <v>0</v>
      </c>
    </row>
    <row r="129" spans="1:15" ht="15" thickBot="1" x14ac:dyDescent="0.4">
      <c r="A129" s="83"/>
      <c r="B129" s="206" t="s">
        <v>43</v>
      </c>
      <c r="C129" s="207">
        <f t="shared" ref="C129:N129" si="22">SUM(C116:C128)</f>
        <v>0</v>
      </c>
      <c r="D129" s="207">
        <f t="shared" si="22"/>
        <v>0</v>
      </c>
      <c r="E129" s="207">
        <f t="shared" si="22"/>
        <v>0</v>
      </c>
      <c r="F129" s="207">
        <f t="shared" si="22"/>
        <v>0</v>
      </c>
      <c r="G129" s="207">
        <f t="shared" si="22"/>
        <v>0</v>
      </c>
      <c r="H129" s="207">
        <f t="shared" si="22"/>
        <v>718602.51</v>
      </c>
      <c r="I129" s="207">
        <f t="shared" si="22"/>
        <v>54827.669120788611</v>
      </c>
      <c r="J129" s="207">
        <f t="shared" si="22"/>
        <v>338697.55356689449</v>
      </c>
      <c r="K129" s="207">
        <f t="shared" si="22"/>
        <v>865168.87</v>
      </c>
      <c r="L129" s="207">
        <f t="shared" si="22"/>
        <v>308319.20999999996</v>
      </c>
      <c r="M129" s="207">
        <f t="shared" si="22"/>
        <v>284776.52000000008</v>
      </c>
      <c r="N129" s="207">
        <f t="shared" si="22"/>
        <v>515058.69000000012</v>
      </c>
      <c r="O129" s="82">
        <f t="shared" si="21"/>
        <v>3085451.0226876829</v>
      </c>
    </row>
    <row r="130" spans="1:15" ht="21.5" thickBot="1" x14ac:dyDescent="0.4">
      <c r="A130" s="84"/>
    </row>
    <row r="131" spans="1:15" ht="21.5" thickBot="1" x14ac:dyDescent="0.4">
      <c r="A131" s="84"/>
      <c r="B131" s="202" t="s">
        <v>36</v>
      </c>
      <c r="C131" s="203">
        <f>C$3</f>
        <v>44197</v>
      </c>
      <c r="D131" s="203">
        <f t="shared" ref="D131:N131" si="23">D$3</f>
        <v>44228</v>
      </c>
      <c r="E131" s="203">
        <f t="shared" si="23"/>
        <v>44256</v>
      </c>
      <c r="F131" s="203">
        <f t="shared" si="23"/>
        <v>44287</v>
      </c>
      <c r="G131" s="203">
        <f t="shared" si="23"/>
        <v>44317</v>
      </c>
      <c r="H131" s="203">
        <f t="shared" si="23"/>
        <v>44348</v>
      </c>
      <c r="I131" s="203">
        <f t="shared" si="23"/>
        <v>44378</v>
      </c>
      <c r="J131" s="203">
        <f t="shared" si="23"/>
        <v>44409</v>
      </c>
      <c r="K131" s="203">
        <f t="shared" si="23"/>
        <v>44440</v>
      </c>
      <c r="L131" s="203">
        <f t="shared" si="23"/>
        <v>44470</v>
      </c>
      <c r="M131" s="203">
        <f t="shared" si="23"/>
        <v>44501</v>
      </c>
      <c r="N131" s="203" t="str">
        <f t="shared" si="23"/>
        <v>Dec-21 +</v>
      </c>
      <c r="O131" s="204" t="s">
        <v>34</v>
      </c>
    </row>
    <row r="132" spans="1:15" ht="15" customHeight="1" x14ac:dyDescent="0.35">
      <c r="A132" s="716" t="s">
        <v>74</v>
      </c>
      <c r="B132" s="11" t="s">
        <v>65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79">
        <f t="shared" ref="O132:O145" si="24">SUM(C132:N132)</f>
        <v>0</v>
      </c>
    </row>
    <row r="133" spans="1:15" x14ac:dyDescent="0.35">
      <c r="A133" s="717"/>
      <c r="B133" s="12" t="s">
        <v>64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79">
        <f t="shared" si="24"/>
        <v>0</v>
      </c>
    </row>
    <row r="134" spans="1:15" x14ac:dyDescent="0.35">
      <c r="A134" s="717"/>
      <c r="B134" s="11" t="s">
        <v>63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79">
        <f t="shared" si="24"/>
        <v>0</v>
      </c>
    </row>
    <row r="135" spans="1:15" x14ac:dyDescent="0.35">
      <c r="A135" s="717"/>
      <c r="B135" s="11" t="s">
        <v>62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118.73583520920282</v>
      </c>
      <c r="N135" s="3">
        <f>SUM('BIZ kWh ENTRY'!N135,'BIZ kWh ENTRY'!AD135,'BIZ kWh ENTRY'!AT135,'BIZ kWh ENTRY'!BJ135)</f>
        <v>109.86766923471974</v>
      </c>
      <c r="O135" s="79">
        <f t="shared" si="24"/>
        <v>228.60350444392256</v>
      </c>
    </row>
    <row r="136" spans="1:15" x14ac:dyDescent="0.35">
      <c r="A136" s="717"/>
      <c r="B136" s="12" t="s">
        <v>61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27170.883814373752</v>
      </c>
      <c r="N136" s="3">
        <f>SUM('BIZ kWh ENTRY'!N136,'BIZ kWh ENTRY'!AD136,'BIZ kWh ENTRY'!AT136,'BIZ kWh ENTRY'!BJ136)</f>
        <v>25141.539371605333</v>
      </c>
      <c r="O136" s="79">
        <f t="shared" si="24"/>
        <v>52312.423185979089</v>
      </c>
    </row>
    <row r="137" spans="1:15" x14ac:dyDescent="0.35">
      <c r="A137" s="717"/>
      <c r="B137" s="11" t="s">
        <v>60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469.01059281891446</v>
      </c>
      <c r="N137" s="3">
        <f>SUM('BIZ kWh ENTRY'!N137,'BIZ kWh ENTRY'!AD137,'BIZ kWh ENTRY'!AT137,'BIZ kWh ENTRY'!BJ137)</f>
        <v>433.98103519984733</v>
      </c>
      <c r="O137" s="79">
        <f t="shared" si="24"/>
        <v>902.99162801876173</v>
      </c>
    </row>
    <row r="138" spans="1:15" x14ac:dyDescent="0.35">
      <c r="A138" s="717"/>
      <c r="B138" s="11" t="s">
        <v>59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477086.38</v>
      </c>
      <c r="I138" s="3">
        <f>SUM('BIZ kWh ENTRY'!I138,'BIZ kWh ENTRY'!Y138,'BIZ kWh ENTRY'!AO138,'BIZ kWh ENTRY'!BE138)</f>
        <v>0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32602.424571230207</v>
      </c>
      <c r="N138" s="3">
        <f>SUM('BIZ kWh ENTRY'!N138,'BIZ kWh ENTRY'!AD138,'BIZ kWh ENTRY'!AT138,'BIZ kWh ENTRY'!BJ138)</f>
        <v>30167.408118456515</v>
      </c>
      <c r="O138" s="79">
        <f t="shared" si="24"/>
        <v>539856.21268968668</v>
      </c>
    </row>
    <row r="139" spans="1:15" x14ac:dyDescent="0.35">
      <c r="A139" s="717"/>
      <c r="B139" s="11" t="s">
        <v>58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0</v>
      </c>
      <c r="E139" s="3">
        <f>SUM('BIZ kWh ENTRY'!E139,'BIZ kWh ENTRY'!U139,'BIZ kWh ENTRY'!AK139,'BIZ kWh ENTRY'!BA139)</f>
        <v>0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24668.16015625</v>
      </c>
      <c r="J139" s="3">
        <f>SUM('BIZ kWh ENTRY'!J139,'BIZ kWh ENTRY'!Z139,'BIZ kWh ENTRY'!AP139,'BIZ kWh ENTRY'!BF139)</f>
        <v>43804.03018188478</v>
      </c>
      <c r="K139" s="3">
        <f>SUM('BIZ kWh ENTRY'!K139,'BIZ kWh ENTRY'!AA139,'BIZ kWh ENTRY'!AQ139,'BIZ kWh ENTRY'!BG139)</f>
        <v>0</v>
      </c>
      <c r="L139" s="3">
        <f>SUM('BIZ kWh ENTRY'!L139,'BIZ kWh ENTRY'!AB139,'BIZ kWh ENTRY'!AR139,'BIZ kWh ENTRY'!BH139)</f>
        <v>6501.6</v>
      </c>
      <c r="M139" s="3">
        <f>SUM('BIZ kWh ENTRY'!M139,'BIZ kWh ENTRY'!AC139,'BIZ kWh ENTRY'!AS139,'BIZ kWh ENTRY'!BI139)</f>
        <v>107662.95676950642</v>
      </c>
      <c r="N139" s="3">
        <f>SUM('BIZ kWh ENTRY'!N139,'BIZ kWh ENTRY'!AD139,'BIZ kWh ENTRY'!AT139,'BIZ kWh ENTRY'!BJ139)</f>
        <v>99621.80417009657</v>
      </c>
      <c r="O139" s="79">
        <f t="shared" si="24"/>
        <v>282258.55127773777</v>
      </c>
    </row>
    <row r="140" spans="1:15" x14ac:dyDescent="0.35">
      <c r="A140" s="717"/>
      <c r="B140" s="11" t="s">
        <v>57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15998.628416861522</v>
      </c>
      <c r="N140" s="3">
        <f>SUM('BIZ kWh ENTRY'!N140,'BIZ kWh ENTRY'!AD140,'BIZ kWh ENTRY'!AT140,'BIZ kWh ENTRY'!BJ140)</f>
        <v>14803.719635407035</v>
      </c>
      <c r="O140" s="79">
        <f t="shared" si="24"/>
        <v>30802.348052268557</v>
      </c>
    </row>
    <row r="141" spans="1:15" x14ac:dyDescent="0.35">
      <c r="A141" s="717"/>
      <c r="B141" s="11" t="s">
        <v>56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0</v>
      </c>
      <c r="O141" s="79">
        <f t="shared" si="24"/>
        <v>0</v>
      </c>
    </row>
    <row r="142" spans="1:15" x14ac:dyDescent="0.35">
      <c r="A142" s="717"/>
      <c r="B142" s="11" t="s">
        <v>55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79">
        <f t="shared" si="24"/>
        <v>0</v>
      </c>
    </row>
    <row r="143" spans="1:15" x14ac:dyDescent="0.35">
      <c r="A143" s="717"/>
      <c r="B143" s="11" t="s">
        <v>54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79">
        <f t="shared" si="24"/>
        <v>0</v>
      </c>
    </row>
    <row r="144" spans="1:15" ht="15" thickBot="1" x14ac:dyDescent="0.4">
      <c r="A144" s="718"/>
      <c r="B144" s="11" t="s">
        <v>53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79">
        <f t="shared" si="24"/>
        <v>0</v>
      </c>
    </row>
    <row r="145" spans="1:15" ht="15" thickBot="1" x14ac:dyDescent="0.4">
      <c r="A145" s="83"/>
      <c r="B145" s="206" t="s">
        <v>43</v>
      </c>
      <c r="C145" s="207">
        <f t="shared" ref="C145:N145" si="25">SUM(C132:C144)</f>
        <v>0</v>
      </c>
      <c r="D145" s="207">
        <f t="shared" si="25"/>
        <v>0</v>
      </c>
      <c r="E145" s="207">
        <f t="shared" si="25"/>
        <v>0</v>
      </c>
      <c r="F145" s="207">
        <f t="shared" si="25"/>
        <v>0</v>
      </c>
      <c r="G145" s="207">
        <f t="shared" si="25"/>
        <v>0</v>
      </c>
      <c r="H145" s="207">
        <f t="shared" si="25"/>
        <v>477086.38</v>
      </c>
      <c r="I145" s="207">
        <f t="shared" si="25"/>
        <v>24668.16015625</v>
      </c>
      <c r="J145" s="207">
        <f t="shared" si="25"/>
        <v>43804.03018188478</v>
      </c>
      <c r="K145" s="207">
        <f t="shared" si="25"/>
        <v>0</v>
      </c>
      <c r="L145" s="207">
        <f t="shared" si="25"/>
        <v>6501.6</v>
      </c>
      <c r="M145" s="207">
        <f t="shared" si="25"/>
        <v>184022.64</v>
      </c>
      <c r="N145" s="207">
        <f t="shared" si="25"/>
        <v>170278.32</v>
      </c>
      <c r="O145" s="82">
        <f t="shared" si="24"/>
        <v>906361.13033813471</v>
      </c>
    </row>
    <row r="146" spans="1:15" ht="21.5" thickBot="1" x14ac:dyDescent="0.4">
      <c r="A146" s="84"/>
    </row>
    <row r="147" spans="1:15" ht="21.5" thickBot="1" x14ac:dyDescent="0.4">
      <c r="A147" s="84"/>
      <c r="B147" s="202" t="s">
        <v>36</v>
      </c>
      <c r="C147" s="203">
        <f>C$3</f>
        <v>44197</v>
      </c>
      <c r="D147" s="203">
        <f t="shared" ref="D147:N147" si="26">D$3</f>
        <v>44228</v>
      </c>
      <c r="E147" s="203">
        <f t="shared" si="26"/>
        <v>44256</v>
      </c>
      <c r="F147" s="203">
        <f t="shared" si="26"/>
        <v>44287</v>
      </c>
      <c r="G147" s="203">
        <f t="shared" si="26"/>
        <v>44317</v>
      </c>
      <c r="H147" s="203">
        <f t="shared" si="26"/>
        <v>44348</v>
      </c>
      <c r="I147" s="203">
        <f t="shared" si="26"/>
        <v>44378</v>
      </c>
      <c r="J147" s="203">
        <f t="shared" si="26"/>
        <v>44409</v>
      </c>
      <c r="K147" s="203">
        <f t="shared" si="26"/>
        <v>44440</v>
      </c>
      <c r="L147" s="203">
        <f t="shared" si="26"/>
        <v>44470</v>
      </c>
      <c r="M147" s="203">
        <f t="shared" si="26"/>
        <v>44501</v>
      </c>
      <c r="N147" s="203" t="str">
        <f t="shared" si="26"/>
        <v>Dec-21 +</v>
      </c>
      <c r="O147" s="204" t="s">
        <v>34</v>
      </c>
    </row>
    <row r="148" spans="1:15" ht="15" customHeight="1" x14ac:dyDescent="0.35">
      <c r="A148" s="716" t="s">
        <v>66</v>
      </c>
      <c r="B148" s="11" t="s">
        <v>65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79">
        <f t="shared" ref="O148:O161" si="27">SUM(C148:N148)</f>
        <v>0</v>
      </c>
    </row>
    <row r="149" spans="1:15" x14ac:dyDescent="0.35">
      <c r="A149" s="717"/>
      <c r="B149" s="12" t="s">
        <v>64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79">
        <f t="shared" si="27"/>
        <v>0</v>
      </c>
    </row>
    <row r="150" spans="1:15" x14ac:dyDescent="0.35">
      <c r="A150" s="717"/>
      <c r="B150" s="11" t="s">
        <v>63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79">
        <f t="shared" si="27"/>
        <v>0</v>
      </c>
    </row>
    <row r="151" spans="1:15" x14ac:dyDescent="0.35">
      <c r="A151" s="717"/>
      <c r="B151" s="11" t="s">
        <v>62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79">
        <f t="shared" si="27"/>
        <v>0</v>
      </c>
    </row>
    <row r="152" spans="1:15" x14ac:dyDescent="0.35">
      <c r="A152" s="717"/>
      <c r="B152" s="12" t="s">
        <v>61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79">
        <f t="shared" si="27"/>
        <v>0</v>
      </c>
    </row>
    <row r="153" spans="1:15" x14ac:dyDescent="0.35">
      <c r="A153" s="717"/>
      <c r="B153" s="11" t="s">
        <v>60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79">
        <f t="shared" si="27"/>
        <v>0</v>
      </c>
    </row>
    <row r="154" spans="1:15" x14ac:dyDescent="0.35">
      <c r="A154" s="717"/>
      <c r="B154" s="11" t="s">
        <v>59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79">
        <f t="shared" si="27"/>
        <v>0</v>
      </c>
    </row>
    <row r="155" spans="1:15" x14ac:dyDescent="0.35">
      <c r="A155" s="717"/>
      <c r="B155" s="11" t="s">
        <v>58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79">
        <f t="shared" si="27"/>
        <v>0</v>
      </c>
    </row>
    <row r="156" spans="1:15" x14ac:dyDescent="0.35">
      <c r="A156" s="717"/>
      <c r="B156" s="11" t="s">
        <v>57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79">
        <f t="shared" si="27"/>
        <v>0</v>
      </c>
    </row>
    <row r="157" spans="1:15" x14ac:dyDescent="0.35">
      <c r="A157" s="717"/>
      <c r="B157" s="11" t="s">
        <v>56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79">
        <f t="shared" si="27"/>
        <v>0</v>
      </c>
    </row>
    <row r="158" spans="1:15" x14ac:dyDescent="0.35">
      <c r="A158" s="717"/>
      <c r="B158" s="11" t="s">
        <v>55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79">
        <f t="shared" si="27"/>
        <v>0</v>
      </c>
    </row>
    <row r="159" spans="1:15" x14ac:dyDescent="0.35">
      <c r="A159" s="717"/>
      <c r="B159" s="11" t="s">
        <v>54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79">
        <f t="shared" si="27"/>
        <v>0</v>
      </c>
    </row>
    <row r="160" spans="1:15" ht="15" thickBot="1" x14ac:dyDescent="0.4">
      <c r="A160" s="718"/>
      <c r="B160" s="11" t="s">
        <v>53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79">
        <f t="shared" si="27"/>
        <v>0</v>
      </c>
    </row>
    <row r="161" spans="1:15" ht="15" thickBot="1" x14ac:dyDescent="0.4">
      <c r="A161" s="83"/>
      <c r="B161" s="206" t="s">
        <v>43</v>
      </c>
      <c r="C161" s="207">
        <f t="shared" ref="C161:N161" si="28">SUM(C148:C160)</f>
        <v>0</v>
      </c>
      <c r="D161" s="207">
        <f t="shared" si="28"/>
        <v>0</v>
      </c>
      <c r="E161" s="207">
        <f t="shared" si="28"/>
        <v>0</v>
      </c>
      <c r="F161" s="207">
        <f t="shared" si="28"/>
        <v>0</v>
      </c>
      <c r="G161" s="207">
        <f t="shared" si="28"/>
        <v>0</v>
      </c>
      <c r="H161" s="207">
        <f t="shared" si="28"/>
        <v>0</v>
      </c>
      <c r="I161" s="207">
        <f t="shared" si="28"/>
        <v>0</v>
      </c>
      <c r="J161" s="207">
        <f t="shared" si="28"/>
        <v>0</v>
      </c>
      <c r="K161" s="207">
        <f t="shared" si="28"/>
        <v>0</v>
      </c>
      <c r="L161" s="207">
        <f t="shared" si="28"/>
        <v>0</v>
      </c>
      <c r="M161" s="207">
        <f t="shared" si="28"/>
        <v>0</v>
      </c>
      <c r="N161" s="207">
        <f t="shared" si="28"/>
        <v>0</v>
      </c>
      <c r="O161" s="82">
        <f t="shared" si="27"/>
        <v>0</v>
      </c>
    </row>
    <row r="162" spans="1:15" ht="15" thickBot="1" x14ac:dyDescent="0.4"/>
    <row r="163" spans="1:15" ht="15" thickBot="1" x14ac:dyDescent="0.4">
      <c r="A163" s="83"/>
      <c r="B163" s="202" t="s">
        <v>36</v>
      </c>
      <c r="C163" s="203">
        <f>C$3</f>
        <v>44197</v>
      </c>
      <c r="D163" s="203">
        <f t="shared" ref="D163:N163" si="29">D$3</f>
        <v>44228</v>
      </c>
      <c r="E163" s="203">
        <f t="shared" si="29"/>
        <v>44256</v>
      </c>
      <c r="F163" s="203">
        <f t="shared" si="29"/>
        <v>44287</v>
      </c>
      <c r="G163" s="203">
        <f t="shared" si="29"/>
        <v>44317</v>
      </c>
      <c r="H163" s="203">
        <f t="shared" si="29"/>
        <v>44348</v>
      </c>
      <c r="I163" s="203">
        <f t="shared" si="29"/>
        <v>44378</v>
      </c>
      <c r="J163" s="203">
        <f t="shared" si="29"/>
        <v>44409</v>
      </c>
      <c r="K163" s="203">
        <f t="shared" si="29"/>
        <v>44440</v>
      </c>
      <c r="L163" s="203">
        <f t="shared" si="29"/>
        <v>44470</v>
      </c>
      <c r="M163" s="203">
        <f t="shared" si="29"/>
        <v>44501</v>
      </c>
      <c r="N163" s="203" t="str">
        <f t="shared" si="29"/>
        <v>Dec-21 +</v>
      </c>
      <c r="O163" s="204" t="s">
        <v>34</v>
      </c>
    </row>
    <row r="164" spans="1:15" ht="15" customHeight="1" x14ac:dyDescent="0.35">
      <c r="A164" s="722" t="s">
        <v>180</v>
      </c>
      <c r="B164" s="11" t="s">
        <v>65</v>
      </c>
      <c r="C164" s="3">
        <f>C20+C36+C52+C68+C84+C132+C148</f>
        <v>0</v>
      </c>
      <c r="D164" s="3">
        <f t="shared" ref="D164:N164" si="30">D20+D36+D52+D68+D84+D132+D148</f>
        <v>418349</v>
      </c>
      <c r="E164" s="3">
        <f t="shared" si="30"/>
        <v>473408</v>
      </c>
      <c r="F164" s="3">
        <f t="shared" si="30"/>
        <v>144979</v>
      </c>
      <c r="G164" s="3">
        <f t="shared" si="30"/>
        <v>602350</v>
      </c>
      <c r="H164" s="3">
        <f t="shared" si="30"/>
        <v>132112</v>
      </c>
      <c r="I164" s="3">
        <f t="shared" si="30"/>
        <v>417963</v>
      </c>
      <c r="J164" s="3">
        <f t="shared" si="30"/>
        <v>0</v>
      </c>
      <c r="K164" s="3">
        <f t="shared" si="30"/>
        <v>0</v>
      </c>
      <c r="L164" s="3">
        <f t="shared" si="30"/>
        <v>594437</v>
      </c>
      <c r="M164" s="3">
        <f t="shared" si="30"/>
        <v>1277059.3332605087</v>
      </c>
      <c r="N164" s="3">
        <f t="shared" si="30"/>
        <v>5326397.9759784648</v>
      </c>
      <c r="O164" s="79">
        <f t="shared" ref="O164:O177" si="31">SUM(C164:N164)</f>
        <v>9387055.309238974</v>
      </c>
    </row>
    <row r="165" spans="1:15" x14ac:dyDescent="0.35">
      <c r="A165" s="723"/>
      <c r="B165" s="12" t="s">
        <v>64</v>
      </c>
      <c r="C165" s="3">
        <f t="shared" ref="C165:N165" si="32">C21+C37+C53+C69+C85+C133+C149</f>
        <v>0</v>
      </c>
      <c r="D165" s="3">
        <f t="shared" si="32"/>
        <v>0</v>
      </c>
      <c r="E165" s="3">
        <f t="shared" si="32"/>
        <v>0</v>
      </c>
      <c r="F165" s="3">
        <f t="shared" si="32"/>
        <v>0</v>
      </c>
      <c r="G165" s="3">
        <f t="shared" si="32"/>
        <v>0</v>
      </c>
      <c r="H165" s="3">
        <f t="shared" si="32"/>
        <v>0</v>
      </c>
      <c r="I165" s="3">
        <f t="shared" si="32"/>
        <v>0</v>
      </c>
      <c r="J165" s="3">
        <f t="shared" si="32"/>
        <v>0</v>
      </c>
      <c r="K165" s="3">
        <f t="shared" si="32"/>
        <v>0</v>
      </c>
      <c r="L165" s="3">
        <f t="shared" si="32"/>
        <v>0</v>
      </c>
      <c r="M165" s="3">
        <f t="shared" si="32"/>
        <v>31044.93627410764</v>
      </c>
      <c r="N165" s="3">
        <f t="shared" si="32"/>
        <v>126762.5036662169</v>
      </c>
      <c r="O165" s="79">
        <f t="shared" si="31"/>
        <v>157807.43994032455</v>
      </c>
    </row>
    <row r="166" spans="1:15" x14ac:dyDescent="0.35">
      <c r="A166" s="723"/>
      <c r="B166" s="11" t="s">
        <v>63</v>
      </c>
      <c r="C166" s="3">
        <f t="shared" ref="C166:N166" si="33">C22+C38+C54+C70+C86+C134+C150</f>
        <v>0</v>
      </c>
      <c r="D166" s="3">
        <f t="shared" si="33"/>
        <v>0</v>
      </c>
      <c r="E166" s="3">
        <f t="shared" si="33"/>
        <v>0</v>
      </c>
      <c r="F166" s="3">
        <f t="shared" si="33"/>
        <v>4438</v>
      </c>
      <c r="G166" s="3">
        <f t="shared" si="33"/>
        <v>0</v>
      </c>
      <c r="H166" s="3">
        <f t="shared" si="33"/>
        <v>41970</v>
      </c>
      <c r="I166" s="3">
        <f t="shared" si="33"/>
        <v>0</v>
      </c>
      <c r="J166" s="3">
        <f t="shared" si="33"/>
        <v>0</v>
      </c>
      <c r="K166" s="3">
        <f t="shared" si="33"/>
        <v>7856</v>
      </c>
      <c r="L166" s="3">
        <f t="shared" si="33"/>
        <v>0</v>
      </c>
      <c r="M166" s="3">
        <f t="shared" si="33"/>
        <v>11263.538449580014</v>
      </c>
      <c r="N166" s="3">
        <f t="shared" si="33"/>
        <v>21069.442936031235</v>
      </c>
      <c r="O166" s="79">
        <f t="shared" si="31"/>
        <v>86596.981385611245</v>
      </c>
    </row>
    <row r="167" spans="1:15" x14ac:dyDescent="0.35">
      <c r="A167" s="723"/>
      <c r="B167" s="11" t="s">
        <v>62</v>
      </c>
      <c r="C167" s="3">
        <f t="shared" ref="C167:N167" si="34">C23+C39+C55+C71+C87+C135+C151</f>
        <v>0</v>
      </c>
      <c r="D167" s="3">
        <f t="shared" si="34"/>
        <v>95222</v>
      </c>
      <c r="E167" s="3">
        <f t="shared" si="34"/>
        <v>198023</v>
      </c>
      <c r="F167" s="3">
        <f t="shared" si="34"/>
        <v>560063</v>
      </c>
      <c r="G167" s="3">
        <f t="shared" si="34"/>
        <v>384891</v>
      </c>
      <c r="H167" s="3">
        <f t="shared" si="34"/>
        <v>3451731</v>
      </c>
      <c r="I167" s="3">
        <f t="shared" si="34"/>
        <v>831218</v>
      </c>
      <c r="J167" s="3">
        <f t="shared" si="34"/>
        <v>254748</v>
      </c>
      <c r="K167" s="3">
        <f t="shared" si="34"/>
        <v>441621</v>
      </c>
      <c r="L167" s="3">
        <f t="shared" si="34"/>
        <v>565121</v>
      </c>
      <c r="M167" s="3">
        <f t="shared" si="34"/>
        <v>3383293.4705556161</v>
      </c>
      <c r="N167" s="3">
        <f t="shared" si="34"/>
        <v>12057782.86723838</v>
      </c>
      <c r="O167" s="79">
        <f t="shared" si="31"/>
        <v>22223714.337793998</v>
      </c>
    </row>
    <row r="168" spans="1:15" x14ac:dyDescent="0.35">
      <c r="A168" s="723"/>
      <c r="B168" s="12" t="s">
        <v>61</v>
      </c>
      <c r="C168" s="3">
        <f t="shared" ref="C168:N168" si="35">C24+C40+C56+C72+C88+C136+C152</f>
        <v>0</v>
      </c>
      <c r="D168" s="3">
        <f t="shared" si="35"/>
        <v>0</v>
      </c>
      <c r="E168" s="3">
        <f t="shared" si="35"/>
        <v>0</v>
      </c>
      <c r="F168" s="3">
        <f t="shared" si="35"/>
        <v>0</v>
      </c>
      <c r="G168" s="3">
        <f t="shared" si="35"/>
        <v>0</v>
      </c>
      <c r="H168" s="3">
        <f t="shared" si="35"/>
        <v>0</v>
      </c>
      <c r="I168" s="3">
        <f t="shared" si="35"/>
        <v>0</v>
      </c>
      <c r="J168" s="3">
        <f t="shared" si="35"/>
        <v>0</v>
      </c>
      <c r="K168" s="3">
        <f t="shared" si="35"/>
        <v>0</v>
      </c>
      <c r="L168" s="3">
        <f t="shared" si="35"/>
        <v>0</v>
      </c>
      <c r="M168" s="3">
        <f t="shared" si="35"/>
        <v>189074.42374123872</v>
      </c>
      <c r="N168" s="3">
        <f t="shared" si="35"/>
        <v>686225.1342079629</v>
      </c>
      <c r="O168" s="79">
        <f t="shared" si="31"/>
        <v>875299.55794920167</v>
      </c>
    </row>
    <row r="169" spans="1:15" x14ac:dyDescent="0.35">
      <c r="A169" s="723"/>
      <c r="B169" s="11" t="s">
        <v>60</v>
      </c>
      <c r="C169" s="3">
        <f t="shared" ref="C169:N169" si="36">C25+C41+C57+C73+C89+C137+C153</f>
        <v>0</v>
      </c>
      <c r="D169" s="3">
        <f t="shared" si="36"/>
        <v>0</v>
      </c>
      <c r="E169" s="3">
        <f t="shared" si="36"/>
        <v>0</v>
      </c>
      <c r="F169" s="3">
        <f t="shared" si="36"/>
        <v>0</v>
      </c>
      <c r="G169" s="3">
        <f t="shared" si="36"/>
        <v>0</v>
      </c>
      <c r="H169" s="3">
        <f t="shared" si="36"/>
        <v>0</v>
      </c>
      <c r="I169" s="3">
        <f t="shared" si="36"/>
        <v>0</v>
      </c>
      <c r="J169" s="3">
        <f t="shared" si="36"/>
        <v>0</v>
      </c>
      <c r="K169" s="3">
        <f t="shared" si="36"/>
        <v>0</v>
      </c>
      <c r="L169" s="3">
        <f t="shared" si="36"/>
        <v>0</v>
      </c>
      <c r="M169" s="3">
        <f t="shared" si="36"/>
        <v>7940.8336107544364</v>
      </c>
      <c r="N169" s="3">
        <f t="shared" si="36"/>
        <v>30942.885429193495</v>
      </c>
      <c r="O169" s="79">
        <f t="shared" si="31"/>
        <v>38883.71903994793</v>
      </c>
    </row>
    <row r="170" spans="1:15" x14ac:dyDescent="0.35">
      <c r="A170" s="723"/>
      <c r="B170" s="11" t="s">
        <v>59</v>
      </c>
      <c r="C170" s="3">
        <f t="shared" ref="C170:N170" si="37">C26+C42+C58+C74+C90+C138+C154</f>
        <v>0</v>
      </c>
      <c r="D170" s="3">
        <f t="shared" si="37"/>
        <v>0</v>
      </c>
      <c r="E170" s="3">
        <f t="shared" si="37"/>
        <v>79709</v>
      </c>
      <c r="F170" s="3">
        <f t="shared" si="37"/>
        <v>4794127</v>
      </c>
      <c r="G170" s="3">
        <f t="shared" si="37"/>
        <v>588687</v>
      </c>
      <c r="H170" s="3">
        <f t="shared" si="37"/>
        <v>977609.38</v>
      </c>
      <c r="I170" s="3">
        <f t="shared" si="37"/>
        <v>515117</v>
      </c>
      <c r="J170" s="3">
        <f t="shared" si="37"/>
        <v>34360</v>
      </c>
      <c r="K170" s="3">
        <f t="shared" si="37"/>
        <v>524020</v>
      </c>
      <c r="L170" s="3">
        <f t="shared" si="37"/>
        <v>555885</v>
      </c>
      <c r="M170" s="3">
        <f t="shared" si="37"/>
        <v>4027846.3410259727</v>
      </c>
      <c r="N170" s="3">
        <f t="shared" si="37"/>
        <v>16752636.805251531</v>
      </c>
      <c r="O170" s="79">
        <f t="shared" si="31"/>
        <v>28849997.526277505</v>
      </c>
    </row>
    <row r="171" spans="1:15" x14ac:dyDescent="0.35">
      <c r="A171" s="723"/>
      <c r="B171" s="11" t="s">
        <v>58</v>
      </c>
      <c r="C171" s="3">
        <f t="shared" ref="C171:N171" si="38">C27+C43+C59+C75+C91+C139+C155</f>
        <v>0</v>
      </c>
      <c r="D171" s="3">
        <f t="shared" si="38"/>
        <v>1853519</v>
      </c>
      <c r="E171" s="3">
        <f t="shared" si="38"/>
        <v>1716634</v>
      </c>
      <c r="F171" s="3">
        <f t="shared" si="38"/>
        <v>6549081</v>
      </c>
      <c r="G171" s="3">
        <f t="shared" si="38"/>
        <v>3492701</v>
      </c>
      <c r="H171" s="3">
        <f t="shared" si="38"/>
        <v>4985939</v>
      </c>
      <c r="I171" s="3">
        <f t="shared" si="38"/>
        <v>4032512.16015625</v>
      </c>
      <c r="J171" s="3">
        <f t="shared" si="38"/>
        <v>3922215.0301818848</v>
      </c>
      <c r="K171" s="3">
        <f t="shared" si="38"/>
        <v>6724348</v>
      </c>
      <c r="L171" s="3">
        <f t="shared" si="38"/>
        <v>8137244.5999999996</v>
      </c>
      <c r="M171" s="3">
        <f t="shared" si="38"/>
        <v>11373452.14946436</v>
      </c>
      <c r="N171" s="3">
        <f t="shared" si="38"/>
        <v>21422697.606972162</v>
      </c>
      <c r="O171" s="79">
        <f t="shared" si="31"/>
        <v>74210343.546774656</v>
      </c>
    </row>
    <row r="172" spans="1:15" x14ac:dyDescent="0.35">
      <c r="A172" s="723"/>
      <c r="B172" s="11" t="s">
        <v>57</v>
      </c>
      <c r="C172" s="3">
        <f t="shared" ref="C172:N172" si="39">C28+C44+C60+C76+C92+C140+C156</f>
        <v>0</v>
      </c>
      <c r="D172" s="3">
        <f t="shared" si="39"/>
        <v>0</v>
      </c>
      <c r="E172" s="3">
        <f t="shared" si="39"/>
        <v>0</v>
      </c>
      <c r="F172" s="3">
        <f t="shared" si="39"/>
        <v>20971</v>
      </c>
      <c r="G172" s="3">
        <f t="shared" si="39"/>
        <v>22544</v>
      </c>
      <c r="H172" s="3">
        <f t="shared" si="39"/>
        <v>720000</v>
      </c>
      <c r="I172" s="3">
        <f t="shared" si="39"/>
        <v>0</v>
      </c>
      <c r="J172" s="3">
        <f t="shared" si="39"/>
        <v>0</v>
      </c>
      <c r="K172" s="3">
        <f t="shared" si="39"/>
        <v>87358</v>
      </c>
      <c r="L172" s="3">
        <f t="shared" si="39"/>
        <v>132446</v>
      </c>
      <c r="M172" s="3">
        <f t="shared" si="39"/>
        <v>166964.46129168637</v>
      </c>
      <c r="N172" s="3">
        <f t="shared" si="39"/>
        <v>631226.53249938821</v>
      </c>
      <c r="O172" s="79">
        <f t="shared" si="31"/>
        <v>1781509.9937910745</v>
      </c>
    </row>
    <row r="173" spans="1:15" x14ac:dyDescent="0.35">
      <c r="A173" s="723"/>
      <c r="B173" s="11" t="s">
        <v>56</v>
      </c>
      <c r="C173" s="3">
        <f t="shared" ref="C173:N173" si="40">C29+C45+C61+C77+C93+C141+C157</f>
        <v>0</v>
      </c>
      <c r="D173" s="3">
        <f t="shared" si="40"/>
        <v>0</v>
      </c>
      <c r="E173" s="3">
        <f t="shared" si="40"/>
        <v>0</v>
      </c>
      <c r="F173" s="3">
        <f t="shared" si="40"/>
        <v>57804</v>
      </c>
      <c r="G173" s="3">
        <f t="shared" si="40"/>
        <v>0</v>
      </c>
      <c r="H173" s="3">
        <f t="shared" si="40"/>
        <v>75684</v>
      </c>
      <c r="I173" s="3">
        <f t="shared" si="40"/>
        <v>249436</v>
      </c>
      <c r="J173" s="3">
        <f t="shared" si="40"/>
        <v>0</v>
      </c>
      <c r="K173" s="3">
        <f t="shared" si="40"/>
        <v>0</v>
      </c>
      <c r="L173" s="3">
        <f t="shared" si="40"/>
        <v>0</v>
      </c>
      <c r="M173" s="3">
        <f t="shared" si="40"/>
        <v>531774.17593174777</v>
      </c>
      <c r="N173" s="3">
        <f t="shared" si="40"/>
        <v>1797510.6510928185</v>
      </c>
      <c r="O173" s="79">
        <f t="shared" si="31"/>
        <v>2712208.827024566</v>
      </c>
    </row>
    <row r="174" spans="1:15" x14ac:dyDescent="0.35">
      <c r="A174" s="723"/>
      <c r="B174" s="11" t="s">
        <v>55</v>
      </c>
      <c r="C174" s="3">
        <f t="shared" ref="C174:N174" si="41">C30+C46+C62+C78+C94+C142+C158</f>
        <v>0</v>
      </c>
      <c r="D174" s="3">
        <f t="shared" si="41"/>
        <v>0</v>
      </c>
      <c r="E174" s="3">
        <f t="shared" si="41"/>
        <v>0</v>
      </c>
      <c r="F174" s="3">
        <f t="shared" si="41"/>
        <v>0</v>
      </c>
      <c r="G174" s="3">
        <f t="shared" si="41"/>
        <v>0</v>
      </c>
      <c r="H174" s="3">
        <f t="shared" si="41"/>
        <v>0</v>
      </c>
      <c r="I174" s="3">
        <f t="shared" si="41"/>
        <v>0</v>
      </c>
      <c r="J174" s="3">
        <f t="shared" si="41"/>
        <v>0</v>
      </c>
      <c r="K174" s="3">
        <f t="shared" si="41"/>
        <v>0</v>
      </c>
      <c r="L174" s="3">
        <f t="shared" si="41"/>
        <v>0</v>
      </c>
      <c r="M174" s="3">
        <f t="shared" si="41"/>
        <v>373929.48240039585</v>
      </c>
      <c r="N174" s="3">
        <f t="shared" si="41"/>
        <v>1526826.6929322032</v>
      </c>
      <c r="O174" s="79">
        <f t="shared" si="31"/>
        <v>1900756.1753325991</v>
      </c>
    </row>
    <row r="175" spans="1:15" x14ac:dyDescent="0.35">
      <c r="A175" s="723"/>
      <c r="B175" s="11" t="s">
        <v>54</v>
      </c>
      <c r="C175" s="3">
        <f t="shared" ref="C175:N175" si="42">C31+C47+C63+C79+C95+C143+C159</f>
        <v>0</v>
      </c>
      <c r="D175" s="3">
        <f t="shared" si="42"/>
        <v>115313</v>
      </c>
      <c r="E175" s="3">
        <f t="shared" si="42"/>
        <v>0</v>
      </c>
      <c r="F175" s="3">
        <f t="shared" si="42"/>
        <v>5831</v>
      </c>
      <c r="G175" s="3">
        <f t="shared" si="42"/>
        <v>12818</v>
      </c>
      <c r="H175" s="3">
        <f t="shared" si="42"/>
        <v>0</v>
      </c>
      <c r="I175" s="3">
        <f t="shared" si="42"/>
        <v>5778</v>
      </c>
      <c r="J175" s="3">
        <f t="shared" si="42"/>
        <v>1936854</v>
      </c>
      <c r="K175" s="3">
        <f t="shared" si="42"/>
        <v>427734</v>
      </c>
      <c r="L175" s="3">
        <f t="shared" si="42"/>
        <v>320750</v>
      </c>
      <c r="M175" s="3">
        <f t="shared" si="42"/>
        <v>326523.15717823844</v>
      </c>
      <c r="N175" s="3">
        <f t="shared" si="42"/>
        <v>1084039.7417625003</v>
      </c>
      <c r="O175" s="79">
        <f t="shared" si="31"/>
        <v>4235640.8989407383</v>
      </c>
    </row>
    <row r="176" spans="1:15" ht="15" thickBot="1" x14ac:dyDescent="0.4">
      <c r="A176" s="724"/>
      <c r="B176" s="11" t="s">
        <v>53</v>
      </c>
      <c r="C176" s="3">
        <f t="shared" ref="C176:N176" si="43">C32+C48+C64+C80+C96+C144+C160</f>
        <v>0</v>
      </c>
      <c r="D176" s="3">
        <f t="shared" si="43"/>
        <v>0</v>
      </c>
      <c r="E176" s="3">
        <f t="shared" si="43"/>
        <v>0</v>
      </c>
      <c r="F176" s="3">
        <f t="shared" si="43"/>
        <v>0</v>
      </c>
      <c r="G176" s="3">
        <f t="shared" si="43"/>
        <v>0</v>
      </c>
      <c r="H176" s="3">
        <f t="shared" si="43"/>
        <v>0</v>
      </c>
      <c r="I176" s="3">
        <f t="shared" si="43"/>
        <v>21156</v>
      </c>
      <c r="J176" s="3">
        <f t="shared" si="43"/>
        <v>0</v>
      </c>
      <c r="K176" s="3">
        <f t="shared" si="43"/>
        <v>0</v>
      </c>
      <c r="L176" s="3">
        <f t="shared" si="43"/>
        <v>0</v>
      </c>
      <c r="M176" s="3">
        <f t="shared" si="43"/>
        <v>58325.68555551875</v>
      </c>
      <c r="N176" s="3">
        <f t="shared" si="43"/>
        <v>213233.32893608639</v>
      </c>
      <c r="O176" s="79">
        <f t="shared" si="31"/>
        <v>292715.01449160511</v>
      </c>
    </row>
    <row r="177" spans="1:17" ht="15" thickBot="1" x14ac:dyDescent="0.4">
      <c r="A177" s="83"/>
      <c r="B177" s="206" t="s">
        <v>43</v>
      </c>
      <c r="C177" s="207">
        <f t="shared" ref="C177:N177" si="44">SUM(C164:C176)</f>
        <v>0</v>
      </c>
      <c r="D177" s="207">
        <f t="shared" si="44"/>
        <v>2482403</v>
      </c>
      <c r="E177" s="207">
        <f t="shared" si="44"/>
        <v>2467774</v>
      </c>
      <c r="F177" s="207">
        <f t="shared" si="44"/>
        <v>12137294</v>
      </c>
      <c r="G177" s="207">
        <f t="shared" si="44"/>
        <v>5103991</v>
      </c>
      <c r="H177" s="207">
        <f t="shared" si="44"/>
        <v>10385045.379999999</v>
      </c>
      <c r="I177" s="207">
        <f t="shared" si="44"/>
        <v>6073180.16015625</v>
      </c>
      <c r="J177" s="207">
        <f t="shared" si="44"/>
        <v>6148177.0301818848</v>
      </c>
      <c r="K177" s="207">
        <f t="shared" si="44"/>
        <v>8212937</v>
      </c>
      <c r="L177" s="207">
        <f t="shared" si="44"/>
        <v>10305883.6</v>
      </c>
      <c r="M177" s="207">
        <f t="shared" si="44"/>
        <v>21758491.988739725</v>
      </c>
      <c r="N177" s="207">
        <f t="shared" si="44"/>
        <v>61677352.168902934</v>
      </c>
      <c r="O177" s="218">
        <f t="shared" si="31"/>
        <v>146752529.32798079</v>
      </c>
      <c r="P177" s="352">
        <f>SUM(C20:N32,C36:N48,C52:N64,C68:N80,C84:N96,C132:N144,C148:N160)</f>
        <v>146752529.32798073</v>
      </c>
      <c r="Q177" s="348">
        <v>53010801.57033813</v>
      </c>
    </row>
    <row r="178" spans="1:17" ht="15" thickBot="1" x14ac:dyDescent="0.4">
      <c r="A178" s="83"/>
    </row>
    <row r="179" spans="1:17" ht="15" thickBot="1" x14ac:dyDescent="0.4">
      <c r="A179" s="83"/>
      <c r="B179" s="202" t="s">
        <v>36</v>
      </c>
      <c r="C179" s="203">
        <f>C$3</f>
        <v>44197</v>
      </c>
      <c r="D179" s="203">
        <f t="shared" ref="D179:N179" si="45">D$3</f>
        <v>44228</v>
      </c>
      <c r="E179" s="203">
        <f t="shared" si="45"/>
        <v>44256</v>
      </c>
      <c r="F179" s="203">
        <f t="shared" si="45"/>
        <v>44287</v>
      </c>
      <c r="G179" s="203">
        <f t="shared" si="45"/>
        <v>44317</v>
      </c>
      <c r="H179" s="203">
        <f t="shared" si="45"/>
        <v>44348</v>
      </c>
      <c r="I179" s="203">
        <f t="shared" si="45"/>
        <v>44378</v>
      </c>
      <c r="J179" s="203">
        <f t="shared" si="45"/>
        <v>44409</v>
      </c>
      <c r="K179" s="203">
        <f t="shared" si="45"/>
        <v>44440</v>
      </c>
      <c r="L179" s="203">
        <f t="shared" si="45"/>
        <v>44470</v>
      </c>
      <c r="M179" s="203">
        <f t="shared" si="45"/>
        <v>44501</v>
      </c>
      <c r="N179" s="203" t="str">
        <f t="shared" si="45"/>
        <v>Dec-21 +</v>
      </c>
      <c r="O179" s="204" t="s">
        <v>34</v>
      </c>
    </row>
    <row r="180" spans="1:17" ht="15" customHeight="1" x14ac:dyDescent="0.35">
      <c r="A180" s="719" t="s">
        <v>181</v>
      </c>
      <c r="B180" s="214" t="s">
        <v>65</v>
      </c>
      <c r="C180" s="3">
        <f>C4+C116</f>
        <v>0</v>
      </c>
      <c r="D180" s="3">
        <f t="shared" ref="D180:N180" si="46">D4+D116</f>
        <v>0</v>
      </c>
      <c r="E180" s="3">
        <f t="shared" si="46"/>
        <v>0</v>
      </c>
      <c r="F180" s="3">
        <f t="shared" si="46"/>
        <v>0</v>
      </c>
      <c r="G180" s="3">
        <f t="shared" si="46"/>
        <v>0</v>
      </c>
      <c r="H180" s="3">
        <f t="shared" si="46"/>
        <v>0</v>
      </c>
      <c r="I180" s="3">
        <f t="shared" si="46"/>
        <v>0</v>
      </c>
      <c r="J180" s="3">
        <f t="shared" si="46"/>
        <v>0</v>
      </c>
      <c r="K180" s="3">
        <f t="shared" si="46"/>
        <v>0</v>
      </c>
      <c r="L180" s="3">
        <f t="shared" si="46"/>
        <v>0</v>
      </c>
      <c r="M180" s="3">
        <f t="shared" si="46"/>
        <v>0</v>
      </c>
      <c r="N180" s="3">
        <f t="shared" si="46"/>
        <v>0</v>
      </c>
      <c r="O180" s="79">
        <f t="shared" ref="O180:O193" si="47">SUM(C180:N180)</f>
        <v>0</v>
      </c>
    </row>
    <row r="181" spans="1:17" x14ac:dyDescent="0.35">
      <c r="A181" s="720"/>
      <c r="B181" s="214" t="s">
        <v>64</v>
      </c>
      <c r="C181" s="3">
        <f t="shared" ref="C181:N181" si="48">C5+C117</f>
        <v>0</v>
      </c>
      <c r="D181" s="3">
        <f t="shared" si="48"/>
        <v>0</v>
      </c>
      <c r="E181" s="3">
        <f t="shared" si="48"/>
        <v>0</v>
      </c>
      <c r="F181" s="3">
        <f t="shared" si="48"/>
        <v>0</v>
      </c>
      <c r="G181" s="3">
        <f t="shared" si="48"/>
        <v>0</v>
      </c>
      <c r="H181" s="3">
        <f t="shared" si="48"/>
        <v>0</v>
      </c>
      <c r="I181" s="3">
        <f t="shared" si="48"/>
        <v>17894.5390625</v>
      </c>
      <c r="J181" s="3">
        <f t="shared" si="48"/>
        <v>0</v>
      </c>
      <c r="K181" s="3">
        <f t="shared" si="48"/>
        <v>0</v>
      </c>
      <c r="L181" s="3">
        <f t="shared" si="48"/>
        <v>0</v>
      </c>
      <c r="M181" s="3">
        <f t="shared" si="48"/>
        <v>0</v>
      </c>
      <c r="N181" s="3">
        <f t="shared" si="48"/>
        <v>0</v>
      </c>
      <c r="O181" s="79">
        <f t="shared" si="47"/>
        <v>17894.5390625</v>
      </c>
    </row>
    <row r="182" spans="1:17" x14ac:dyDescent="0.35">
      <c r="A182" s="720"/>
      <c r="B182" s="214" t="s">
        <v>63</v>
      </c>
      <c r="C182" s="3">
        <f t="shared" ref="C182:N182" si="49">C6+C118</f>
        <v>0</v>
      </c>
      <c r="D182" s="3">
        <f t="shared" si="49"/>
        <v>0</v>
      </c>
      <c r="E182" s="3">
        <f t="shared" si="49"/>
        <v>0</v>
      </c>
      <c r="F182" s="3">
        <f t="shared" si="49"/>
        <v>0</v>
      </c>
      <c r="G182" s="3">
        <f t="shared" si="49"/>
        <v>0</v>
      </c>
      <c r="H182" s="3">
        <f t="shared" si="49"/>
        <v>0</v>
      </c>
      <c r="I182" s="3">
        <f t="shared" si="49"/>
        <v>0</v>
      </c>
      <c r="J182" s="3">
        <f t="shared" si="49"/>
        <v>0</v>
      </c>
      <c r="K182" s="3">
        <f t="shared" si="49"/>
        <v>0</v>
      </c>
      <c r="L182" s="3">
        <f t="shared" si="49"/>
        <v>0</v>
      </c>
      <c r="M182" s="3">
        <f t="shared" si="49"/>
        <v>0</v>
      </c>
      <c r="N182" s="3">
        <f t="shared" si="49"/>
        <v>0</v>
      </c>
      <c r="O182" s="79">
        <f t="shared" si="47"/>
        <v>0</v>
      </c>
    </row>
    <row r="183" spans="1:17" x14ac:dyDescent="0.35">
      <c r="A183" s="720"/>
      <c r="B183" s="214" t="s">
        <v>62</v>
      </c>
      <c r="C183" s="3">
        <f t="shared" ref="C183:N183" si="50">C7+C119</f>
        <v>0</v>
      </c>
      <c r="D183" s="3">
        <f t="shared" si="50"/>
        <v>0</v>
      </c>
      <c r="E183" s="3">
        <f t="shared" si="50"/>
        <v>0</v>
      </c>
      <c r="F183" s="3">
        <f t="shared" si="50"/>
        <v>1511</v>
      </c>
      <c r="G183" s="3">
        <f t="shared" si="50"/>
        <v>0</v>
      </c>
      <c r="H183" s="3">
        <f t="shared" si="50"/>
        <v>0</v>
      </c>
      <c r="I183" s="3">
        <f t="shared" si="50"/>
        <v>0</v>
      </c>
      <c r="J183" s="3">
        <f t="shared" si="50"/>
        <v>0</v>
      </c>
      <c r="K183" s="3">
        <f t="shared" si="50"/>
        <v>0</v>
      </c>
      <c r="L183" s="3">
        <f t="shared" si="50"/>
        <v>0</v>
      </c>
      <c r="M183" s="3">
        <f t="shared" si="50"/>
        <v>233.01822914437906</v>
      </c>
      <c r="N183" s="3">
        <f t="shared" si="50"/>
        <v>104.60626227702153</v>
      </c>
      <c r="O183" s="79">
        <f t="shared" si="47"/>
        <v>1848.6244914214008</v>
      </c>
    </row>
    <row r="184" spans="1:17" x14ac:dyDescent="0.35">
      <c r="A184" s="720"/>
      <c r="B184" s="214" t="s">
        <v>61</v>
      </c>
      <c r="C184" s="3">
        <f t="shared" ref="C184:N184" si="51">C8+C120</f>
        <v>0</v>
      </c>
      <c r="D184" s="3">
        <f t="shared" si="51"/>
        <v>0</v>
      </c>
      <c r="E184" s="3">
        <f t="shared" si="51"/>
        <v>0</v>
      </c>
      <c r="F184" s="3">
        <f t="shared" si="51"/>
        <v>0</v>
      </c>
      <c r="G184" s="3">
        <f t="shared" si="51"/>
        <v>0</v>
      </c>
      <c r="H184" s="3">
        <f t="shared" si="51"/>
        <v>0</v>
      </c>
      <c r="I184" s="3">
        <f t="shared" si="51"/>
        <v>0</v>
      </c>
      <c r="J184" s="3">
        <f t="shared" si="51"/>
        <v>82896.477578124992</v>
      </c>
      <c r="K184" s="3">
        <f t="shared" si="51"/>
        <v>29654.28</v>
      </c>
      <c r="L184" s="3">
        <f t="shared" si="51"/>
        <v>0</v>
      </c>
      <c r="M184" s="3">
        <f t="shared" si="51"/>
        <v>71649.928851150602</v>
      </c>
      <c r="N184" s="3">
        <f t="shared" si="51"/>
        <v>129589.04931019888</v>
      </c>
      <c r="O184" s="79">
        <f t="shared" si="47"/>
        <v>313789.73573947448</v>
      </c>
    </row>
    <row r="185" spans="1:17" x14ac:dyDescent="0.35">
      <c r="A185" s="720"/>
      <c r="B185" s="214" t="s">
        <v>60</v>
      </c>
      <c r="C185" s="3">
        <f t="shared" ref="C185:N185" si="52">C9+C121</f>
        <v>0</v>
      </c>
      <c r="D185" s="3">
        <f t="shared" si="52"/>
        <v>0</v>
      </c>
      <c r="E185" s="3">
        <f t="shared" si="52"/>
        <v>0</v>
      </c>
      <c r="F185" s="3">
        <f t="shared" si="52"/>
        <v>0</v>
      </c>
      <c r="G185" s="3">
        <f t="shared" si="52"/>
        <v>0</v>
      </c>
      <c r="H185" s="3">
        <f t="shared" si="52"/>
        <v>0</v>
      </c>
      <c r="I185" s="3">
        <f t="shared" si="52"/>
        <v>0</v>
      </c>
      <c r="J185" s="3">
        <f t="shared" si="52"/>
        <v>0</v>
      </c>
      <c r="K185" s="3">
        <f t="shared" si="52"/>
        <v>0</v>
      </c>
      <c r="L185" s="3">
        <f t="shared" si="52"/>
        <v>0</v>
      </c>
      <c r="M185" s="3">
        <f t="shared" si="52"/>
        <v>0</v>
      </c>
      <c r="N185" s="3">
        <f t="shared" si="52"/>
        <v>0</v>
      </c>
      <c r="O185" s="79">
        <f t="shared" si="47"/>
        <v>0</v>
      </c>
    </row>
    <row r="186" spans="1:17" x14ac:dyDescent="0.35">
      <c r="A186" s="720"/>
      <c r="B186" s="214" t="s">
        <v>59</v>
      </c>
      <c r="C186" s="3">
        <f t="shared" ref="C186:N186" si="53">C10+C122</f>
        <v>0</v>
      </c>
      <c r="D186" s="3">
        <f t="shared" si="53"/>
        <v>0</v>
      </c>
      <c r="E186" s="3">
        <f t="shared" si="53"/>
        <v>0</v>
      </c>
      <c r="F186" s="3">
        <f t="shared" si="53"/>
        <v>0</v>
      </c>
      <c r="G186" s="3">
        <f t="shared" si="53"/>
        <v>0</v>
      </c>
      <c r="H186" s="3">
        <f t="shared" si="53"/>
        <v>102704.63</v>
      </c>
      <c r="I186" s="3">
        <f t="shared" si="53"/>
        <v>0</v>
      </c>
      <c r="J186" s="3">
        <f t="shared" si="53"/>
        <v>0</v>
      </c>
      <c r="K186" s="3">
        <f t="shared" si="53"/>
        <v>0</v>
      </c>
      <c r="L186" s="3">
        <f t="shared" si="53"/>
        <v>0</v>
      </c>
      <c r="M186" s="3">
        <f t="shared" si="53"/>
        <v>0</v>
      </c>
      <c r="N186" s="3">
        <f t="shared" si="53"/>
        <v>0</v>
      </c>
      <c r="O186" s="79">
        <f t="shared" si="47"/>
        <v>102704.63</v>
      </c>
    </row>
    <row r="187" spans="1:17" x14ac:dyDescent="0.35">
      <c r="A187" s="720"/>
      <c r="B187" s="214" t="s">
        <v>58</v>
      </c>
      <c r="C187" s="3">
        <f t="shared" ref="C187:N187" si="54">C11+C123</f>
        <v>0</v>
      </c>
      <c r="D187" s="3">
        <f t="shared" si="54"/>
        <v>0</v>
      </c>
      <c r="E187" s="3">
        <f t="shared" si="54"/>
        <v>0</v>
      </c>
      <c r="F187" s="3">
        <f t="shared" si="54"/>
        <v>137533</v>
      </c>
      <c r="G187" s="3">
        <f t="shared" si="54"/>
        <v>397865</v>
      </c>
      <c r="H187" s="3">
        <f t="shared" si="54"/>
        <v>932280.88</v>
      </c>
      <c r="I187" s="3">
        <f t="shared" si="54"/>
        <v>275883.13005828863</v>
      </c>
      <c r="J187" s="3">
        <f t="shared" si="54"/>
        <v>476988.07598876953</v>
      </c>
      <c r="K187" s="3">
        <f t="shared" si="54"/>
        <v>1080018.5899999999</v>
      </c>
      <c r="L187" s="3">
        <f t="shared" si="54"/>
        <v>435831.20999999996</v>
      </c>
      <c r="M187" s="3">
        <f t="shared" si="54"/>
        <v>387008.78455183556</v>
      </c>
      <c r="N187" s="3">
        <f t="shared" si="54"/>
        <v>463528.6251529716</v>
      </c>
      <c r="O187" s="79">
        <f t="shared" si="47"/>
        <v>4586937.295751865</v>
      </c>
    </row>
    <row r="188" spans="1:17" x14ac:dyDescent="0.35">
      <c r="A188" s="720"/>
      <c r="B188" s="214" t="s">
        <v>57</v>
      </c>
      <c r="C188" s="3">
        <f t="shared" ref="C188:N188" si="55">C12+C124</f>
        <v>0</v>
      </c>
      <c r="D188" s="3">
        <f t="shared" si="55"/>
        <v>0</v>
      </c>
      <c r="E188" s="3">
        <f t="shared" si="55"/>
        <v>0</v>
      </c>
      <c r="F188" s="3">
        <f t="shared" si="55"/>
        <v>0</v>
      </c>
      <c r="G188" s="3">
        <f t="shared" si="55"/>
        <v>0</v>
      </c>
      <c r="H188" s="3">
        <f t="shared" si="55"/>
        <v>0</v>
      </c>
      <c r="I188" s="3">
        <f t="shared" si="55"/>
        <v>0</v>
      </c>
      <c r="J188" s="3">
        <f t="shared" si="55"/>
        <v>0</v>
      </c>
      <c r="K188" s="3">
        <f t="shared" si="55"/>
        <v>0</v>
      </c>
      <c r="L188" s="3">
        <f t="shared" si="55"/>
        <v>0</v>
      </c>
      <c r="M188" s="3">
        <f t="shared" si="55"/>
        <v>0</v>
      </c>
      <c r="N188" s="3">
        <f t="shared" si="55"/>
        <v>0</v>
      </c>
      <c r="O188" s="79">
        <f t="shared" si="47"/>
        <v>0</v>
      </c>
    </row>
    <row r="189" spans="1:17" x14ac:dyDescent="0.35">
      <c r="A189" s="720"/>
      <c r="B189" s="214" t="s">
        <v>56</v>
      </c>
      <c r="C189" s="3">
        <f t="shared" ref="C189:N189" si="56">C13+C125</f>
        <v>0</v>
      </c>
      <c r="D189" s="3">
        <f t="shared" si="56"/>
        <v>0</v>
      </c>
      <c r="E189" s="3">
        <f t="shared" si="56"/>
        <v>0</v>
      </c>
      <c r="F189" s="3">
        <f t="shared" si="56"/>
        <v>0</v>
      </c>
      <c r="G189" s="3">
        <f t="shared" si="56"/>
        <v>0</v>
      </c>
      <c r="H189" s="3">
        <f t="shared" si="56"/>
        <v>0</v>
      </c>
      <c r="I189" s="3">
        <f t="shared" si="56"/>
        <v>0</v>
      </c>
      <c r="J189" s="3">
        <f t="shared" si="56"/>
        <v>0</v>
      </c>
      <c r="K189" s="3">
        <f t="shared" si="56"/>
        <v>0</v>
      </c>
      <c r="L189" s="3">
        <f t="shared" si="56"/>
        <v>0</v>
      </c>
      <c r="M189" s="3">
        <f t="shared" si="56"/>
        <v>0</v>
      </c>
      <c r="N189" s="3">
        <f t="shared" si="56"/>
        <v>0</v>
      </c>
      <c r="O189" s="79">
        <f t="shared" si="47"/>
        <v>0</v>
      </c>
    </row>
    <row r="190" spans="1:17" x14ac:dyDescent="0.35">
      <c r="A190" s="720"/>
      <c r="B190" s="214" t="s">
        <v>55</v>
      </c>
      <c r="C190" s="3">
        <f t="shared" ref="C190:N190" si="57">C14+C126</f>
        <v>0</v>
      </c>
      <c r="D190" s="3">
        <f t="shared" si="57"/>
        <v>0</v>
      </c>
      <c r="E190" s="3">
        <f t="shared" si="57"/>
        <v>0</v>
      </c>
      <c r="F190" s="3">
        <f t="shared" si="57"/>
        <v>0</v>
      </c>
      <c r="G190" s="3">
        <f t="shared" si="57"/>
        <v>0</v>
      </c>
      <c r="H190" s="3">
        <f t="shared" si="57"/>
        <v>0</v>
      </c>
      <c r="I190" s="3">
        <f t="shared" si="57"/>
        <v>0</v>
      </c>
      <c r="J190" s="3">
        <f t="shared" si="57"/>
        <v>0</v>
      </c>
      <c r="K190" s="3">
        <f t="shared" si="57"/>
        <v>0</v>
      </c>
      <c r="L190" s="3">
        <f t="shared" si="57"/>
        <v>0</v>
      </c>
      <c r="M190" s="3">
        <f t="shared" si="57"/>
        <v>0</v>
      </c>
      <c r="N190" s="3">
        <f t="shared" si="57"/>
        <v>0</v>
      </c>
      <c r="O190" s="79">
        <f t="shared" si="47"/>
        <v>0</v>
      </c>
    </row>
    <row r="191" spans="1:17" x14ac:dyDescent="0.35">
      <c r="A191" s="720"/>
      <c r="B191" s="214" t="s">
        <v>54</v>
      </c>
      <c r="C191" s="3">
        <f t="shared" ref="C191:N191" si="58">C15+C127</f>
        <v>0</v>
      </c>
      <c r="D191" s="3">
        <f t="shared" si="58"/>
        <v>0</v>
      </c>
      <c r="E191" s="3">
        <f t="shared" si="58"/>
        <v>0</v>
      </c>
      <c r="F191" s="3">
        <f t="shared" si="58"/>
        <v>0</v>
      </c>
      <c r="G191" s="3">
        <f t="shared" si="58"/>
        <v>0</v>
      </c>
      <c r="H191" s="3">
        <f t="shared" si="58"/>
        <v>0</v>
      </c>
      <c r="I191" s="3">
        <f t="shared" si="58"/>
        <v>0</v>
      </c>
      <c r="J191" s="3">
        <f t="shared" si="58"/>
        <v>0</v>
      </c>
      <c r="K191" s="3">
        <f t="shared" si="58"/>
        <v>0</v>
      </c>
      <c r="L191" s="3">
        <f t="shared" si="58"/>
        <v>0</v>
      </c>
      <c r="M191" s="3">
        <f t="shared" si="58"/>
        <v>0</v>
      </c>
      <c r="N191" s="3">
        <f t="shared" si="58"/>
        <v>0</v>
      </c>
      <c r="O191" s="79">
        <f t="shared" si="47"/>
        <v>0</v>
      </c>
    </row>
    <row r="192" spans="1:17" ht="15" thickBot="1" x14ac:dyDescent="0.4">
      <c r="A192" s="721"/>
      <c r="B192" s="214" t="s">
        <v>53</v>
      </c>
      <c r="C192" s="3">
        <f t="shared" ref="C192:N192" si="59">C16+C128</f>
        <v>0</v>
      </c>
      <c r="D192" s="3">
        <f t="shared" si="59"/>
        <v>0</v>
      </c>
      <c r="E192" s="3">
        <f t="shared" si="59"/>
        <v>0</v>
      </c>
      <c r="F192" s="3">
        <f t="shared" si="59"/>
        <v>0</v>
      </c>
      <c r="G192" s="3">
        <f t="shared" si="59"/>
        <v>0</v>
      </c>
      <c r="H192" s="3">
        <f t="shared" si="59"/>
        <v>0</v>
      </c>
      <c r="I192" s="3">
        <f t="shared" si="59"/>
        <v>0</v>
      </c>
      <c r="J192" s="3">
        <f t="shared" si="59"/>
        <v>0</v>
      </c>
      <c r="K192" s="3">
        <f t="shared" si="59"/>
        <v>0</v>
      </c>
      <c r="L192" s="3">
        <f t="shared" si="59"/>
        <v>0</v>
      </c>
      <c r="M192" s="3">
        <f t="shared" si="59"/>
        <v>0</v>
      </c>
      <c r="N192" s="3">
        <f t="shared" si="59"/>
        <v>0</v>
      </c>
      <c r="O192" s="79">
        <f t="shared" si="47"/>
        <v>0</v>
      </c>
    </row>
    <row r="193" spans="1:17" ht="15" thickBot="1" x14ac:dyDescent="0.4">
      <c r="A193" s="83"/>
      <c r="B193" s="215" t="s">
        <v>43</v>
      </c>
      <c r="C193" s="207">
        <f t="shared" ref="C193:N193" si="60">SUM(C180:C192)</f>
        <v>0</v>
      </c>
      <c r="D193" s="207">
        <f t="shared" si="60"/>
        <v>0</v>
      </c>
      <c r="E193" s="207">
        <f t="shared" si="60"/>
        <v>0</v>
      </c>
      <c r="F193" s="207">
        <f t="shared" si="60"/>
        <v>139044</v>
      </c>
      <c r="G193" s="207">
        <f t="shared" si="60"/>
        <v>397865</v>
      </c>
      <c r="H193" s="207">
        <f t="shared" si="60"/>
        <v>1034985.51</v>
      </c>
      <c r="I193" s="207">
        <f t="shared" si="60"/>
        <v>293777.66912078863</v>
      </c>
      <c r="J193" s="207">
        <f t="shared" si="60"/>
        <v>559884.55356689449</v>
      </c>
      <c r="K193" s="207">
        <f t="shared" si="60"/>
        <v>1109672.8699999999</v>
      </c>
      <c r="L193" s="207">
        <f t="shared" si="60"/>
        <v>435831.20999999996</v>
      </c>
      <c r="M193" s="207">
        <f t="shared" si="60"/>
        <v>458891.73163213057</v>
      </c>
      <c r="N193" s="207">
        <f t="shared" si="60"/>
        <v>593222.28072544746</v>
      </c>
      <c r="O193" s="292">
        <f t="shared" si="47"/>
        <v>5023174.8250452606</v>
      </c>
      <c r="P193" s="352">
        <f>SUM(C4:N16,C116:N128)</f>
        <v>5023174.8250452615</v>
      </c>
      <c r="Q193" s="348">
        <v>3535229.602687683</v>
      </c>
    </row>
    <row r="194" spans="1:17" ht="15" thickBot="1" x14ac:dyDescent="0.4">
      <c r="M194" s="712" t="s">
        <v>161</v>
      </c>
      <c r="N194" s="713"/>
      <c r="O194" s="142">
        <f>O177+O193+O113</f>
        <v>151274227.61202604</v>
      </c>
      <c r="P194" s="352">
        <f>P177+P193+P113</f>
        <v>151274227.61202598</v>
      </c>
      <c r="Q194" s="348">
        <v>56044554.632025823</v>
      </c>
    </row>
    <row r="198" spans="1:17" s="293" customFormat="1" x14ac:dyDescent="0.35">
      <c r="B198" s="293" t="s">
        <v>65</v>
      </c>
      <c r="C198" s="294">
        <f>C164+C180+C100</f>
        <v>0</v>
      </c>
      <c r="D198" s="294">
        <f t="shared" ref="D198:N198" si="61">D164+D180+D100</f>
        <v>418349</v>
      </c>
      <c r="E198" s="294">
        <f t="shared" si="61"/>
        <v>473408</v>
      </c>
      <c r="F198" s="294">
        <f t="shared" si="61"/>
        <v>144979</v>
      </c>
      <c r="G198" s="294">
        <f t="shared" si="61"/>
        <v>602350</v>
      </c>
      <c r="H198" s="294">
        <f t="shared" si="61"/>
        <v>132112</v>
      </c>
      <c r="I198" s="294">
        <f t="shared" si="61"/>
        <v>417963</v>
      </c>
      <c r="J198" s="294">
        <f t="shared" si="61"/>
        <v>0</v>
      </c>
      <c r="K198" s="294">
        <f t="shared" si="61"/>
        <v>0</v>
      </c>
      <c r="L198" s="294">
        <f t="shared" si="61"/>
        <v>594437</v>
      </c>
      <c r="M198" s="294">
        <f t="shared" si="61"/>
        <v>1277059.3332605087</v>
      </c>
      <c r="N198" s="294">
        <f t="shared" si="61"/>
        <v>5326397.9759784648</v>
      </c>
      <c r="O198" s="294">
        <f t="shared" ref="O198" si="62">O4+O20+O36+O52+O68+O84+O100+O116+O132+O148</f>
        <v>9387055.309238974</v>
      </c>
    </row>
    <row r="199" spans="1:17" s="293" customFormat="1" x14ac:dyDescent="0.35">
      <c r="B199" s="293" t="s">
        <v>64</v>
      </c>
      <c r="C199" s="294">
        <f t="shared" ref="C199:N199" si="63">C165+C181+C101</f>
        <v>0</v>
      </c>
      <c r="D199" s="294">
        <f t="shared" si="63"/>
        <v>0</v>
      </c>
      <c r="E199" s="294">
        <f t="shared" si="63"/>
        <v>0</v>
      </c>
      <c r="F199" s="294">
        <f t="shared" si="63"/>
        <v>0</v>
      </c>
      <c r="G199" s="294">
        <f t="shared" si="63"/>
        <v>0</v>
      </c>
      <c r="H199" s="294">
        <f t="shared" si="63"/>
        <v>0</v>
      </c>
      <c r="I199" s="294">
        <f t="shared" si="63"/>
        <v>17894.5390625</v>
      </c>
      <c r="J199" s="294">
        <f t="shared" si="63"/>
        <v>0</v>
      </c>
      <c r="K199" s="294">
        <f t="shared" si="63"/>
        <v>0</v>
      </c>
      <c r="L199" s="294">
        <f t="shared" si="63"/>
        <v>0</v>
      </c>
      <c r="M199" s="294">
        <f t="shared" si="63"/>
        <v>31044.93627410764</v>
      </c>
      <c r="N199" s="294">
        <f t="shared" si="63"/>
        <v>126762.5036662169</v>
      </c>
      <c r="O199" s="294">
        <f t="shared" ref="O199" si="64">O5+O21+O37+O53+O69+O85+O101+O117+O133+O149</f>
        <v>175701.97900282455</v>
      </c>
    </row>
    <row r="200" spans="1:17" s="293" customFormat="1" x14ac:dyDescent="0.35">
      <c r="B200" s="293" t="s">
        <v>63</v>
      </c>
      <c r="C200" s="294">
        <f t="shared" ref="C200:N200" si="65">C166+C182+C102</f>
        <v>0</v>
      </c>
      <c r="D200" s="294">
        <f t="shared" si="65"/>
        <v>0</v>
      </c>
      <c r="E200" s="294">
        <f t="shared" si="65"/>
        <v>0</v>
      </c>
      <c r="F200" s="294">
        <f t="shared" si="65"/>
        <v>4438</v>
      </c>
      <c r="G200" s="294">
        <f t="shared" si="65"/>
        <v>0</v>
      </c>
      <c r="H200" s="294">
        <f t="shared" si="65"/>
        <v>41970</v>
      </c>
      <c r="I200" s="294">
        <f t="shared" si="65"/>
        <v>0</v>
      </c>
      <c r="J200" s="294">
        <f t="shared" si="65"/>
        <v>0</v>
      </c>
      <c r="K200" s="294">
        <f t="shared" si="65"/>
        <v>7856</v>
      </c>
      <c r="L200" s="294">
        <f t="shared" si="65"/>
        <v>0</v>
      </c>
      <c r="M200" s="294">
        <f t="shared" si="65"/>
        <v>11263.538449580014</v>
      </c>
      <c r="N200" s="294">
        <f t="shared" si="65"/>
        <v>21069.442936031235</v>
      </c>
      <c r="O200" s="294">
        <f t="shared" ref="O200" si="66">O6+O22+O38+O54+O70+O86+O102+O118+O134+O150</f>
        <v>86596.981385611245</v>
      </c>
    </row>
    <row r="201" spans="1:17" s="293" customFormat="1" x14ac:dyDescent="0.35">
      <c r="B201" s="293" t="s">
        <v>62</v>
      </c>
      <c r="C201" s="294">
        <f t="shared" ref="C201:N201" si="67">C167+C183+C103</f>
        <v>0</v>
      </c>
      <c r="D201" s="294">
        <f t="shared" si="67"/>
        <v>95222</v>
      </c>
      <c r="E201" s="294">
        <f t="shared" si="67"/>
        <v>198023</v>
      </c>
      <c r="F201" s="294">
        <f t="shared" si="67"/>
        <v>561574</v>
      </c>
      <c r="G201" s="294">
        <f t="shared" si="67"/>
        <v>384891</v>
      </c>
      <c r="H201" s="294">
        <f t="shared" si="67"/>
        <v>3451731</v>
      </c>
      <c r="I201" s="294">
        <f t="shared" si="67"/>
        <v>831218</v>
      </c>
      <c r="J201" s="294">
        <f t="shared" si="67"/>
        <v>254748</v>
      </c>
      <c r="K201" s="294">
        <f t="shared" si="67"/>
        <v>441621</v>
      </c>
      <c r="L201" s="294">
        <f t="shared" si="67"/>
        <v>565121</v>
      </c>
      <c r="M201" s="294">
        <f t="shared" si="67"/>
        <v>3383526.4887847602</v>
      </c>
      <c r="N201" s="294">
        <f t="shared" si="67"/>
        <v>12057887.473500658</v>
      </c>
      <c r="O201" s="294">
        <f t="shared" ref="O201" si="68">O7+O23+O39+O55+O71+O87+O103+O119+O135+O151</f>
        <v>22225562.962285418</v>
      </c>
    </row>
    <row r="202" spans="1:17" s="293" customFormat="1" x14ac:dyDescent="0.35">
      <c r="B202" s="293" t="s">
        <v>61</v>
      </c>
      <c r="C202" s="294">
        <f t="shared" ref="C202:N202" si="69">C168+C184+C104</f>
        <v>0</v>
      </c>
      <c r="D202" s="294">
        <f t="shared" si="69"/>
        <v>0</v>
      </c>
      <c r="E202" s="294">
        <f t="shared" si="69"/>
        <v>0</v>
      </c>
      <c r="F202" s="294">
        <f t="shared" si="69"/>
        <v>0</v>
      </c>
      <c r="G202" s="294">
        <f t="shared" si="69"/>
        <v>0</v>
      </c>
      <c r="H202" s="294">
        <f t="shared" si="69"/>
        <v>0</v>
      </c>
      <c r="I202" s="294">
        <f t="shared" si="69"/>
        <v>0</v>
      </c>
      <c r="J202" s="294">
        <f t="shared" si="69"/>
        <v>82896.477578124992</v>
      </c>
      <c r="K202" s="294">
        <f t="shared" si="69"/>
        <v>29654.28</v>
      </c>
      <c r="L202" s="294">
        <f t="shared" si="69"/>
        <v>0</v>
      </c>
      <c r="M202" s="294">
        <f t="shared" si="69"/>
        <v>260724.35259238933</v>
      </c>
      <c r="N202" s="294">
        <f t="shared" si="69"/>
        <v>815814.18351816176</v>
      </c>
      <c r="O202" s="294">
        <f t="shared" ref="O202" si="70">O8+O24+O40+O56+O72+O88+O104+O120+O136+O152</f>
        <v>1189089.2936886759</v>
      </c>
    </row>
    <row r="203" spans="1:17" s="293" customFormat="1" x14ac:dyDescent="0.35">
      <c r="B203" s="293" t="s">
        <v>60</v>
      </c>
      <c r="C203" s="294">
        <f t="shared" ref="C203:N203" si="71">C169+C185+C105</f>
        <v>0</v>
      </c>
      <c r="D203" s="294">
        <f t="shared" si="71"/>
        <v>0</v>
      </c>
      <c r="E203" s="294">
        <f t="shared" si="71"/>
        <v>0</v>
      </c>
      <c r="F203" s="294">
        <f t="shared" si="71"/>
        <v>0</v>
      </c>
      <c r="G203" s="294">
        <f t="shared" si="71"/>
        <v>0</v>
      </c>
      <c r="H203" s="294">
        <f t="shared" si="71"/>
        <v>0</v>
      </c>
      <c r="I203" s="294">
        <f t="shared" si="71"/>
        <v>0</v>
      </c>
      <c r="J203" s="294">
        <f t="shared" si="71"/>
        <v>0</v>
      </c>
      <c r="K203" s="294">
        <f t="shared" si="71"/>
        <v>0</v>
      </c>
      <c r="L203" s="294">
        <f t="shared" si="71"/>
        <v>0</v>
      </c>
      <c r="M203" s="294">
        <f t="shared" si="71"/>
        <v>7940.8336107544364</v>
      </c>
      <c r="N203" s="294">
        <f t="shared" si="71"/>
        <v>30942.885429193495</v>
      </c>
      <c r="O203" s="294">
        <f t="shared" ref="O203" si="72">O9+O25+O41+O57+O73+O89+O105+O121+O137+O153</f>
        <v>38883.71903994793</v>
      </c>
    </row>
    <row r="204" spans="1:17" s="293" customFormat="1" x14ac:dyDescent="0.35">
      <c r="B204" s="293" t="s">
        <v>59</v>
      </c>
      <c r="C204" s="294">
        <f t="shared" ref="C204:N204" si="73">C170+C186+C106</f>
        <v>0</v>
      </c>
      <c r="D204" s="294">
        <f t="shared" si="73"/>
        <v>0</v>
      </c>
      <c r="E204" s="294">
        <f t="shared" si="73"/>
        <v>79709</v>
      </c>
      <c r="F204" s="294">
        <f t="shared" si="73"/>
        <v>4794127</v>
      </c>
      <c r="G204" s="294">
        <f t="shared" si="73"/>
        <v>588687</v>
      </c>
      <c r="H204" s="294">
        <f t="shared" si="73"/>
        <v>1080314.01</v>
      </c>
      <c r="I204" s="294">
        <f t="shared" si="73"/>
        <v>515117</v>
      </c>
      <c r="J204" s="294">
        <f t="shared" si="73"/>
        <v>34360</v>
      </c>
      <c r="K204" s="294">
        <f t="shared" si="73"/>
        <v>524020</v>
      </c>
      <c r="L204" s="294">
        <f t="shared" si="73"/>
        <v>555885</v>
      </c>
      <c r="M204" s="294">
        <f t="shared" si="73"/>
        <v>4027846.3410259727</v>
      </c>
      <c r="N204" s="294">
        <f t="shared" si="73"/>
        <v>16752636.805251531</v>
      </c>
      <c r="O204" s="294">
        <f t="shared" ref="O204" si="74">O10+O26+O42+O58+O74+O90+O106+O122+O138+O154</f>
        <v>28952702.156277504</v>
      </c>
    </row>
    <row r="205" spans="1:17" s="293" customFormat="1" x14ac:dyDescent="0.35">
      <c r="B205" s="293" t="s">
        <v>58</v>
      </c>
      <c r="C205" s="294">
        <f t="shared" ref="C205:N205" si="75">C171+C187+C107</f>
        <v>0</v>
      </c>
      <c r="D205" s="294">
        <f t="shared" si="75"/>
        <v>1853519</v>
      </c>
      <c r="E205" s="294">
        <f t="shared" si="75"/>
        <v>1716634</v>
      </c>
      <c r="F205" s="294">
        <f t="shared" si="75"/>
        <v>6686614</v>
      </c>
      <c r="G205" s="294">
        <f t="shared" si="75"/>
        <v>3890566</v>
      </c>
      <c r="H205" s="294">
        <f t="shared" si="75"/>
        <v>5918219.8799999999</v>
      </c>
      <c r="I205" s="294">
        <f t="shared" si="75"/>
        <v>4308395.2902145386</v>
      </c>
      <c r="J205" s="294">
        <f t="shared" si="75"/>
        <v>4399203.1061706543</v>
      </c>
      <c r="K205" s="294">
        <f t="shared" si="75"/>
        <v>7804366.5899999999</v>
      </c>
      <c r="L205" s="294">
        <f t="shared" si="75"/>
        <v>8573075.8099999987</v>
      </c>
      <c r="M205" s="294">
        <f t="shared" si="75"/>
        <v>11760460.934016194</v>
      </c>
      <c r="N205" s="294">
        <f t="shared" si="75"/>
        <v>21886226.232125133</v>
      </c>
      <c r="O205" s="294">
        <f t="shared" ref="O205" si="76">O11+O27+O43+O59+O75+O91+O107+O123+O139+O155</f>
        <v>78797280.84252654</v>
      </c>
    </row>
    <row r="206" spans="1:17" s="293" customFormat="1" x14ac:dyDescent="0.35">
      <c r="B206" s="293" t="s">
        <v>57</v>
      </c>
      <c r="C206" s="294">
        <f t="shared" ref="C206:N206" si="77">C172+C188+C108</f>
        <v>0</v>
      </c>
      <c r="D206" s="294">
        <f t="shared" si="77"/>
        <v>0</v>
      </c>
      <c r="E206" s="294">
        <f t="shared" si="77"/>
        <v>0</v>
      </c>
      <c r="F206" s="294">
        <f t="shared" si="77"/>
        <v>20971</v>
      </c>
      <c r="G206" s="294">
        <f t="shared" si="77"/>
        <v>22544</v>
      </c>
      <c r="H206" s="294">
        <f t="shared" si="77"/>
        <v>720000</v>
      </c>
      <c r="I206" s="294">
        <f t="shared" si="77"/>
        <v>0</v>
      </c>
      <c r="J206" s="294">
        <f t="shared" si="77"/>
        <v>-501150.52499999997</v>
      </c>
      <c r="K206" s="294">
        <f t="shared" si="77"/>
        <v>87031.983999999997</v>
      </c>
      <c r="L206" s="294">
        <f t="shared" si="77"/>
        <v>132446</v>
      </c>
      <c r="M206" s="294">
        <f t="shared" si="77"/>
        <v>166964.46129168637</v>
      </c>
      <c r="N206" s="294">
        <f t="shared" si="77"/>
        <v>631226.53249938821</v>
      </c>
      <c r="O206" s="294">
        <f t="shared" ref="O206" si="78">O12+O28+O44+O60+O76+O92+O108+O124+O140+O156</f>
        <v>1280033.4527910748</v>
      </c>
    </row>
    <row r="207" spans="1:17" s="293" customFormat="1" x14ac:dyDescent="0.35">
      <c r="B207" s="293" t="s">
        <v>56</v>
      </c>
      <c r="C207" s="294">
        <f t="shared" ref="C207:N207" si="79">C173+C189+C109</f>
        <v>0</v>
      </c>
      <c r="D207" s="294">
        <f t="shared" si="79"/>
        <v>0</v>
      </c>
      <c r="E207" s="294">
        <f t="shared" si="79"/>
        <v>0</v>
      </c>
      <c r="F207" s="294">
        <f t="shared" si="79"/>
        <v>57804</v>
      </c>
      <c r="G207" s="294">
        <f t="shared" si="79"/>
        <v>0</v>
      </c>
      <c r="H207" s="294">
        <f t="shared" si="79"/>
        <v>75684</v>
      </c>
      <c r="I207" s="294">
        <f t="shared" si="79"/>
        <v>249436</v>
      </c>
      <c r="J207" s="294">
        <f t="shared" si="79"/>
        <v>0</v>
      </c>
      <c r="K207" s="294">
        <f t="shared" si="79"/>
        <v>0</v>
      </c>
      <c r="L207" s="294">
        <f t="shared" si="79"/>
        <v>0</v>
      </c>
      <c r="M207" s="294">
        <f t="shared" si="79"/>
        <v>531774.17593174777</v>
      </c>
      <c r="N207" s="294">
        <f t="shared" si="79"/>
        <v>1797510.6510928185</v>
      </c>
      <c r="O207" s="294">
        <f t="shared" ref="O207" si="80">O13+O29+O45+O61+O77+O93+O109+O125+O141+O157</f>
        <v>2712208.827024566</v>
      </c>
    </row>
    <row r="208" spans="1:17" s="293" customFormat="1" x14ac:dyDescent="0.35">
      <c r="B208" s="293" t="s">
        <v>55</v>
      </c>
      <c r="C208" s="294">
        <f t="shared" ref="C208:N208" si="81">C174+C190+C110</f>
        <v>0</v>
      </c>
      <c r="D208" s="294">
        <f t="shared" si="81"/>
        <v>0</v>
      </c>
      <c r="E208" s="294">
        <f t="shared" si="81"/>
        <v>0</v>
      </c>
      <c r="F208" s="294">
        <f t="shared" si="81"/>
        <v>0</v>
      </c>
      <c r="G208" s="294">
        <f t="shared" si="81"/>
        <v>0</v>
      </c>
      <c r="H208" s="294">
        <f t="shared" si="81"/>
        <v>0</v>
      </c>
      <c r="I208" s="294">
        <f t="shared" si="81"/>
        <v>0</v>
      </c>
      <c r="J208" s="294">
        <f t="shared" si="81"/>
        <v>0</v>
      </c>
      <c r="K208" s="294">
        <f t="shared" si="81"/>
        <v>0</v>
      </c>
      <c r="L208" s="294">
        <f t="shared" si="81"/>
        <v>0</v>
      </c>
      <c r="M208" s="294">
        <f t="shared" si="81"/>
        <v>373929.48240039585</v>
      </c>
      <c r="N208" s="294">
        <f t="shared" si="81"/>
        <v>1526826.6929322032</v>
      </c>
      <c r="O208" s="294">
        <f t="shared" ref="O208" si="82">O14+O30+O46+O62+O78+O94+O110+O126+O142+O158</f>
        <v>1900756.1753325991</v>
      </c>
    </row>
    <row r="209" spans="2:15" s="293" customFormat="1" x14ac:dyDescent="0.35">
      <c r="B209" s="293" t="s">
        <v>54</v>
      </c>
      <c r="C209" s="294">
        <f t="shared" ref="C209:N209" si="83">C175+C191+C111</f>
        <v>0</v>
      </c>
      <c r="D209" s="294">
        <f t="shared" si="83"/>
        <v>115313</v>
      </c>
      <c r="E209" s="294">
        <f t="shared" si="83"/>
        <v>0</v>
      </c>
      <c r="F209" s="294">
        <f t="shared" si="83"/>
        <v>5831</v>
      </c>
      <c r="G209" s="294">
        <f t="shared" si="83"/>
        <v>12818</v>
      </c>
      <c r="H209" s="294">
        <f t="shared" si="83"/>
        <v>0</v>
      </c>
      <c r="I209" s="294">
        <f t="shared" si="83"/>
        <v>5778</v>
      </c>
      <c r="J209" s="294">
        <f t="shared" si="83"/>
        <v>1936854</v>
      </c>
      <c r="K209" s="294">
        <f t="shared" si="83"/>
        <v>427734</v>
      </c>
      <c r="L209" s="294">
        <f t="shared" si="83"/>
        <v>320750</v>
      </c>
      <c r="M209" s="294">
        <f t="shared" si="83"/>
        <v>326523.15717823844</v>
      </c>
      <c r="N209" s="294">
        <f t="shared" si="83"/>
        <v>1084039.7417625003</v>
      </c>
      <c r="O209" s="294">
        <f t="shared" ref="O209" si="84">O15+O31+O47+O63+O79+O95+O111+O127+O143+O159</f>
        <v>4235640.8989407383</v>
      </c>
    </row>
    <row r="210" spans="2:15" s="293" customFormat="1" x14ac:dyDescent="0.35">
      <c r="B210" s="293" t="s">
        <v>53</v>
      </c>
      <c r="C210" s="294">
        <f t="shared" ref="C210:N210" si="85">C176+C192+C112</f>
        <v>0</v>
      </c>
      <c r="D210" s="294">
        <f t="shared" si="85"/>
        <v>0</v>
      </c>
      <c r="E210" s="294">
        <f t="shared" si="85"/>
        <v>0</v>
      </c>
      <c r="F210" s="294">
        <f t="shared" si="85"/>
        <v>0</v>
      </c>
      <c r="G210" s="294">
        <f t="shared" si="85"/>
        <v>0</v>
      </c>
      <c r="H210" s="294">
        <f t="shared" si="85"/>
        <v>0</v>
      </c>
      <c r="I210" s="294">
        <f t="shared" si="85"/>
        <v>21156</v>
      </c>
      <c r="J210" s="294">
        <f t="shared" si="85"/>
        <v>0</v>
      </c>
      <c r="K210" s="294">
        <f t="shared" si="85"/>
        <v>0</v>
      </c>
      <c r="L210" s="294">
        <f t="shared" si="85"/>
        <v>0</v>
      </c>
      <c r="M210" s="294">
        <f t="shared" si="85"/>
        <v>58325.68555551875</v>
      </c>
      <c r="N210" s="294">
        <f t="shared" si="85"/>
        <v>213233.32893608639</v>
      </c>
      <c r="O210" s="294">
        <f t="shared" ref="O210" si="86">O16+O32+O48+O64+O80+O96+O112+O128+O144+O160</f>
        <v>292715.01449160511</v>
      </c>
    </row>
    <row r="211" spans="2:15" s="293" customFormat="1" x14ac:dyDescent="0.35">
      <c r="B211" s="293" t="s">
        <v>43</v>
      </c>
      <c r="C211" s="294">
        <f t="shared" ref="C211:O211" si="87">C17+C33+C49+C65+C81+C97+C113+C129+C145+C161</f>
        <v>0</v>
      </c>
      <c r="D211" s="294">
        <f t="shared" si="87"/>
        <v>2482403</v>
      </c>
      <c r="E211" s="294">
        <f t="shared" si="87"/>
        <v>2467774</v>
      </c>
      <c r="F211" s="294">
        <f t="shared" si="87"/>
        <v>12276338</v>
      </c>
      <c r="G211" s="294">
        <f t="shared" si="87"/>
        <v>5501856</v>
      </c>
      <c r="H211" s="294">
        <f t="shared" si="87"/>
        <v>11420030.890000001</v>
      </c>
      <c r="I211" s="294">
        <f t="shared" si="87"/>
        <v>6366957.8292770386</v>
      </c>
      <c r="J211" s="294">
        <f t="shared" si="87"/>
        <v>6206911.0587487789</v>
      </c>
      <c r="K211" s="294">
        <f t="shared" si="87"/>
        <v>9322283.8539999984</v>
      </c>
      <c r="L211" s="294">
        <f t="shared" si="87"/>
        <v>10741714.810000001</v>
      </c>
      <c r="M211" s="294">
        <f t="shared" si="87"/>
        <v>22217383.720371854</v>
      </c>
      <c r="N211" s="294">
        <f t="shared" si="87"/>
        <v>62270574.449628375</v>
      </c>
      <c r="O211" s="294">
        <f t="shared" si="87"/>
        <v>151274227.61202604</v>
      </c>
    </row>
    <row r="212" spans="2:15" s="293" customFormat="1" x14ac:dyDescent="0.35">
      <c r="O212" s="295"/>
    </row>
    <row r="213" spans="2:15" s="293" customFormat="1" x14ac:dyDescent="0.35">
      <c r="N213" s="293" t="s">
        <v>189</v>
      </c>
      <c r="O213" s="296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151274227.61202607</v>
      </c>
    </row>
    <row r="214" spans="2:15" s="293" customFormat="1" x14ac:dyDescent="0.35">
      <c r="N214" s="293" t="s">
        <v>189</v>
      </c>
      <c r="O214" s="297" t="str">
        <f>IF(O194=O213,"ok","SUM ERROR")</f>
        <v>ok</v>
      </c>
    </row>
    <row r="216" spans="2:15" x14ac:dyDescent="0.35">
      <c r="B216" s="293" t="s">
        <v>197</v>
      </c>
      <c r="C216" s="311">
        <f t="shared" ref="C216:N216" si="88">C17+C33+C49+C65+C81+C97+C161</f>
        <v>0</v>
      </c>
      <c r="D216" s="311">
        <f t="shared" si="88"/>
        <v>2482403</v>
      </c>
      <c r="E216" s="311">
        <f t="shared" si="88"/>
        <v>2467774</v>
      </c>
      <c r="F216" s="311">
        <f t="shared" si="88"/>
        <v>12276338</v>
      </c>
      <c r="G216" s="311">
        <f t="shared" si="88"/>
        <v>5501856</v>
      </c>
      <c r="H216" s="311">
        <f t="shared" si="88"/>
        <v>10224342</v>
      </c>
      <c r="I216" s="311">
        <f t="shared" si="88"/>
        <v>6287462</v>
      </c>
      <c r="J216" s="311">
        <f t="shared" si="88"/>
        <v>6325560</v>
      </c>
      <c r="K216" s="311">
        <f t="shared" si="88"/>
        <v>8457441</v>
      </c>
      <c r="L216" s="311">
        <f t="shared" si="88"/>
        <v>10426894</v>
      </c>
      <c r="M216" s="311">
        <f t="shared" si="88"/>
        <v>21748584.560371853</v>
      </c>
      <c r="N216" s="311">
        <f t="shared" si="88"/>
        <v>61585237.439628378</v>
      </c>
      <c r="O216" s="312">
        <f>O17+O33+O49+O65+O81+O97+O161</f>
        <v>147783892.00000024</v>
      </c>
    </row>
    <row r="217" spans="2:15" x14ac:dyDescent="0.35">
      <c r="B217" s="293" t="s">
        <v>198</v>
      </c>
      <c r="C217" s="311">
        <f t="shared" ref="C217:N217" si="89">C113</f>
        <v>0</v>
      </c>
      <c r="D217" s="311">
        <f t="shared" si="89"/>
        <v>0</v>
      </c>
      <c r="E217" s="311">
        <f t="shared" si="89"/>
        <v>0</v>
      </c>
      <c r="F217" s="311">
        <f t="shared" si="89"/>
        <v>0</v>
      </c>
      <c r="G217" s="311">
        <f t="shared" si="89"/>
        <v>0</v>
      </c>
      <c r="H217" s="311">
        <f t="shared" si="89"/>
        <v>0</v>
      </c>
      <c r="I217" s="311">
        <f t="shared" si="89"/>
        <v>0</v>
      </c>
      <c r="J217" s="311">
        <f t="shared" si="89"/>
        <v>-501150.52499999997</v>
      </c>
      <c r="K217" s="311">
        <f t="shared" si="89"/>
        <v>-326.01600000000326</v>
      </c>
      <c r="L217" s="311">
        <f t="shared" si="89"/>
        <v>0</v>
      </c>
      <c r="M217" s="311">
        <f t="shared" si="89"/>
        <v>0</v>
      </c>
      <c r="N217" s="311">
        <f t="shared" si="89"/>
        <v>0</v>
      </c>
      <c r="O217" s="312">
        <f>O113</f>
        <v>-501476.54099999997</v>
      </c>
    </row>
    <row r="218" spans="2:15" x14ac:dyDescent="0.35">
      <c r="B218" s="293" t="s">
        <v>199</v>
      </c>
      <c r="C218" s="311">
        <f t="shared" ref="C218:N218" si="90">C129+C145</f>
        <v>0</v>
      </c>
      <c r="D218" s="311">
        <f t="shared" si="90"/>
        <v>0</v>
      </c>
      <c r="E218" s="311">
        <f t="shared" si="90"/>
        <v>0</v>
      </c>
      <c r="F218" s="311">
        <f t="shared" si="90"/>
        <v>0</v>
      </c>
      <c r="G218" s="311">
        <f t="shared" si="90"/>
        <v>0</v>
      </c>
      <c r="H218" s="311">
        <f t="shared" si="90"/>
        <v>1195688.8900000001</v>
      </c>
      <c r="I218" s="311">
        <f t="shared" si="90"/>
        <v>79495.829277038603</v>
      </c>
      <c r="J218" s="311">
        <f t="shared" si="90"/>
        <v>382501.58374877926</v>
      </c>
      <c r="K218" s="311">
        <f t="shared" si="90"/>
        <v>865168.87</v>
      </c>
      <c r="L218" s="311">
        <f t="shared" si="90"/>
        <v>314820.80999999994</v>
      </c>
      <c r="M218" s="311">
        <f t="shared" si="90"/>
        <v>468799.16000000009</v>
      </c>
      <c r="N218" s="311">
        <f t="shared" si="90"/>
        <v>685337.01000000013</v>
      </c>
      <c r="O218" s="312">
        <f>O129+O145</f>
        <v>3991812.1530258176</v>
      </c>
    </row>
    <row r="219" spans="2:15" x14ac:dyDescent="0.35">
      <c r="B219" s="293" t="s">
        <v>34</v>
      </c>
      <c r="C219" s="311">
        <f t="shared" ref="C219:N219" si="91">SUM(C216:C218)</f>
        <v>0</v>
      </c>
      <c r="D219" s="311">
        <f t="shared" si="91"/>
        <v>2482403</v>
      </c>
      <c r="E219" s="311">
        <f t="shared" si="91"/>
        <v>2467774</v>
      </c>
      <c r="F219" s="311">
        <f t="shared" si="91"/>
        <v>12276338</v>
      </c>
      <c r="G219" s="311">
        <f t="shared" si="91"/>
        <v>5501856</v>
      </c>
      <c r="H219" s="311">
        <f t="shared" si="91"/>
        <v>11420030.890000001</v>
      </c>
      <c r="I219" s="311">
        <f t="shared" si="91"/>
        <v>6366957.8292770386</v>
      </c>
      <c r="J219" s="311">
        <f t="shared" si="91"/>
        <v>6206911.0587487789</v>
      </c>
      <c r="K219" s="311">
        <f t="shared" si="91"/>
        <v>9322283.8539999984</v>
      </c>
      <c r="L219" s="311">
        <f t="shared" si="91"/>
        <v>10741714.810000001</v>
      </c>
      <c r="M219" s="311">
        <f t="shared" si="91"/>
        <v>22217383.720371854</v>
      </c>
      <c r="N219" s="311">
        <f t="shared" si="91"/>
        <v>62270574.449628375</v>
      </c>
      <c r="O219" s="312">
        <f>SUM(O216:O218)</f>
        <v>151274227.61202604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conditionalFormatting sqref="O214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theme="0" tint="-0.34998626667073579"/>
  </sheetPr>
  <dimension ref="A1:CH97"/>
  <sheetViews>
    <sheetView zoomScale="80" zoomScaleNormal="80" workbookViewId="0">
      <pane xSplit="2" topLeftCell="E1" activePane="topRight" state="frozen"/>
      <selection activeCell="J80" sqref="J80"/>
      <selection pane="topRight" activeCell="U35" sqref="U35:U44"/>
    </sheetView>
  </sheetViews>
  <sheetFormatPr defaultRowHeight="14.5" x14ac:dyDescent="0.35"/>
  <cols>
    <col min="1" max="1" width="9" customWidth="1"/>
    <col min="2" max="2" width="29" bestFit="1" customWidth="1"/>
    <col min="3" max="3" width="12.54296875" bestFit="1" customWidth="1"/>
    <col min="4" max="4" width="14.08984375" bestFit="1" customWidth="1"/>
    <col min="5" max="5" width="15.08984375" bestFit="1" customWidth="1"/>
    <col min="6" max="6" width="12.54296875" bestFit="1" customWidth="1"/>
    <col min="7" max="7" width="13.54296875" bestFit="1" customWidth="1"/>
    <col min="8" max="8" width="14.90625" bestFit="1" customWidth="1"/>
    <col min="9" max="16" width="14.08984375" bestFit="1" customWidth="1"/>
    <col min="17" max="27" width="14.08984375" customWidth="1"/>
    <col min="28" max="28" width="10.54296875" bestFit="1" customWidth="1"/>
    <col min="29" max="29" width="16.90625" bestFit="1" customWidth="1"/>
  </cols>
  <sheetData>
    <row r="1" spans="1:86" ht="15" thickBot="1" x14ac:dyDescent="0.4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86" ht="15" thickBot="1" x14ac:dyDescent="0.4">
      <c r="A2" s="77"/>
      <c r="B2" s="165" t="s">
        <v>13</v>
      </c>
      <c r="C2" s="562">
        <v>0.82499999999999996</v>
      </c>
      <c r="D2" s="563">
        <f>C2</f>
        <v>0.82499999999999996</v>
      </c>
      <c r="E2" s="563">
        <f t="shared" ref="E2:AA2" si="0">D2</f>
        <v>0.82499999999999996</v>
      </c>
      <c r="F2" s="563">
        <f t="shared" si="0"/>
        <v>0.82499999999999996</v>
      </c>
      <c r="G2" s="563">
        <f t="shared" si="0"/>
        <v>0.82499999999999996</v>
      </c>
      <c r="H2" s="563">
        <f t="shared" si="0"/>
        <v>0.82499999999999996</v>
      </c>
      <c r="I2" s="563">
        <f t="shared" si="0"/>
        <v>0.82499999999999996</v>
      </c>
      <c r="J2" s="563">
        <f t="shared" si="0"/>
        <v>0.82499999999999996</v>
      </c>
      <c r="K2" s="563">
        <f t="shared" si="0"/>
        <v>0.82499999999999996</v>
      </c>
      <c r="L2" s="563">
        <f t="shared" si="0"/>
        <v>0.82499999999999996</v>
      </c>
      <c r="M2" s="563">
        <f t="shared" si="0"/>
        <v>0.82499999999999996</v>
      </c>
      <c r="N2" s="563">
        <f t="shared" si="0"/>
        <v>0.82499999999999996</v>
      </c>
      <c r="O2" s="563">
        <f t="shared" si="0"/>
        <v>0.82499999999999996</v>
      </c>
      <c r="P2" s="563">
        <f t="shared" si="0"/>
        <v>0.82499999999999996</v>
      </c>
      <c r="Q2" s="563">
        <f t="shared" si="0"/>
        <v>0.82499999999999996</v>
      </c>
      <c r="R2" s="563">
        <f t="shared" si="0"/>
        <v>0.82499999999999996</v>
      </c>
      <c r="S2" s="563">
        <f t="shared" si="0"/>
        <v>0.82499999999999996</v>
      </c>
      <c r="T2" s="563">
        <f t="shared" si="0"/>
        <v>0.82499999999999996</v>
      </c>
      <c r="U2" s="563">
        <f t="shared" si="0"/>
        <v>0.82499999999999996</v>
      </c>
      <c r="V2" s="563">
        <f t="shared" si="0"/>
        <v>0.82499999999999996</v>
      </c>
      <c r="W2" s="563">
        <f t="shared" si="0"/>
        <v>0.82499999999999996</v>
      </c>
      <c r="X2" s="563">
        <f t="shared" si="0"/>
        <v>0.82499999999999996</v>
      </c>
      <c r="Y2" s="563">
        <f t="shared" si="0"/>
        <v>0.82499999999999996</v>
      </c>
      <c r="Z2" s="563">
        <f t="shared" si="0"/>
        <v>0.82499999999999996</v>
      </c>
      <c r="AA2" s="563">
        <f t="shared" si="0"/>
        <v>0.82499999999999996</v>
      </c>
    </row>
    <row r="3" spans="1:86" s="7" customFormat="1" ht="16.5" customHeight="1" thickBot="1" x14ac:dyDescent="0.6">
      <c r="B3" s="76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8" t="s">
        <v>195</v>
      </c>
      <c r="O3" s="302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</row>
    <row r="4" spans="1:86" ht="15.75" customHeight="1" thickBot="1" x14ac:dyDescent="0.4">
      <c r="A4" s="757" t="s">
        <v>14</v>
      </c>
      <c r="B4" s="169" t="s">
        <v>10</v>
      </c>
      <c r="C4" s="156">
        <f>'YTD PROGRAM SUMMARY'!C5</f>
        <v>44562</v>
      </c>
      <c r="D4" s="156">
        <f>'YTD PROGRAM SUMMARY'!D5</f>
        <v>44593</v>
      </c>
      <c r="E4" s="156">
        <f>'YTD PROGRAM SUMMARY'!E5</f>
        <v>44621</v>
      </c>
      <c r="F4" s="156">
        <f>'YTD PROGRAM SUMMARY'!F5</f>
        <v>44652</v>
      </c>
      <c r="G4" s="156">
        <f>'YTD PROGRAM SUMMARY'!G5</f>
        <v>44682</v>
      </c>
      <c r="H4" s="156">
        <f>'YTD PROGRAM SUMMARY'!H5</f>
        <v>44713</v>
      </c>
      <c r="I4" s="156">
        <f>'YTD PROGRAM SUMMARY'!I5</f>
        <v>44743</v>
      </c>
      <c r="J4" s="156">
        <f>'YTD PROGRAM SUMMARY'!J5</f>
        <v>44774</v>
      </c>
      <c r="K4" s="156">
        <f>'YTD PROGRAM SUMMARY'!K5</f>
        <v>44805</v>
      </c>
      <c r="L4" s="156">
        <f>'YTD PROGRAM SUMMARY'!L5</f>
        <v>44835</v>
      </c>
      <c r="M4" s="156">
        <f>'YTD PROGRAM SUMMARY'!M5</f>
        <v>44866</v>
      </c>
      <c r="N4" s="156">
        <f>'YTD PROGRAM SUMMARY'!N5</f>
        <v>44896</v>
      </c>
      <c r="O4" s="156">
        <f>'YTD PROGRAM SUMMARY'!O5</f>
        <v>44927</v>
      </c>
      <c r="P4" s="156">
        <f>'YTD PROGRAM SUMMARY'!P5</f>
        <v>44958</v>
      </c>
      <c r="Q4" s="156">
        <f>'YTD PROGRAM SUMMARY'!Q5</f>
        <v>44986</v>
      </c>
      <c r="R4" s="156">
        <f>'YTD PROGRAM SUMMARY'!R5</f>
        <v>45017</v>
      </c>
      <c r="S4" s="156">
        <f>'YTD PROGRAM SUMMARY'!S5</f>
        <v>45047</v>
      </c>
      <c r="T4" s="156">
        <f>'YTD PROGRAM SUMMARY'!T5</f>
        <v>45078</v>
      </c>
      <c r="U4" s="156">
        <f>'YTD PROGRAM SUMMARY'!U5</f>
        <v>45108</v>
      </c>
      <c r="V4" s="156">
        <f>'YTD PROGRAM SUMMARY'!V5</f>
        <v>45139</v>
      </c>
      <c r="W4" s="156">
        <f>'YTD PROGRAM SUMMARY'!W5</f>
        <v>45170</v>
      </c>
      <c r="X4" s="156">
        <f>'YTD PROGRAM SUMMARY'!X5</f>
        <v>45200</v>
      </c>
      <c r="Y4" s="156">
        <f>'YTD PROGRAM SUMMARY'!Y5</f>
        <v>45231</v>
      </c>
      <c r="Z4" s="156">
        <f>'YTD PROGRAM SUMMARY'!Z5</f>
        <v>45261</v>
      </c>
      <c r="AA4" s="156">
        <f>'YTD PROGRAM SUMMARY'!AA5</f>
        <v>45292</v>
      </c>
    </row>
    <row r="5" spans="1:86" ht="15" customHeight="1" x14ac:dyDescent="0.35">
      <c r="A5" s="758"/>
      <c r="B5" s="106" t="s">
        <v>0</v>
      </c>
      <c r="C5" s="143">
        <f>'RES kWh ENTRY'!C130</f>
        <v>66354.039999999994</v>
      </c>
      <c r="D5" s="143">
        <f>'RES kWh ENTRY'!D130</f>
        <v>4877.34</v>
      </c>
      <c r="E5" s="303">
        <f>'RES kWh ENTRY'!E130</f>
        <v>71639.09</v>
      </c>
      <c r="F5" s="143">
        <f>'RES kWh ENTRY'!F130</f>
        <v>214999.16</v>
      </c>
      <c r="G5" s="143">
        <f>'RES kWh ENTRY'!G130</f>
        <v>60817.79</v>
      </c>
      <c r="H5" s="143">
        <f>'RES kWh ENTRY'!H130</f>
        <v>75490.97</v>
      </c>
      <c r="I5" s="143">
        <f>'RES kWh ENTRY'!I130</f>
        <v>77479.519982032769</v>
      </c>
      <c r="J5" s="143">
        <f>'RES kWh ENTRY'!J130</f>
        <v>72796.939953689565</v>
      </c>
      <c r="K5" s="143">
        <f>'RES kWh ENTRY'!K130</f>
        <v>107013.46999999997</v>
      </c>
      <c r="L5" s="143">
        <f>'RES kWh ENTRY'!L130</f>
        <v>55749.520000000004</v>
      </c>
      <c r="M5" s="143">
        <f>'RES kWh ENTRY'!M130</f>
        <v>202526.73</v>
      </c>
      <c r="N5" s="143">
        <f>'RES kWh ENTRY'!N130</f>
        <v>211531.33075717519</v>
      </c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</row>
    <row r="6" spans="1:86" x14ac:dyDescent="0.35">
      <c r="A6" s="758"/>
      <c r="B6" s="170" t="s">
        <v>1</v>
      </c>
      <c r="C6" s="3">
        <f>'RES kWh ENTRY'!C131</f>
        <v>85404.29</v>
      </c>
      <c r="D6" s="3">
        <f>'RES kWh ENTRY'!D131</f>
        <v>1255711.71</v>
      </c>
      <c r="E6" s="3">
        <f>'RES kWh ENTRY'!E131</f>
        <v>2189607.5900000273</v>
      </c>
      <c r="F6" s="3">
        <f>'RES kWh ENTRY'!F131</f>
        <v>2018137.5</v>
      </c>
      <c r="G6" s="3">
        <f>'RES kWh ENTRY'!G131</f>
        <v>2308971.160000016</v>
      </c>
      <c r="H6" s="3">
        <f>'RES kWh ENTRY'!H131</f>
        <v>3032853.1</v>
      </c>
      <c r="I6" s="3">
        <f>'RES kWh ENTRY'!I131</f>
        <v>3407528.0149932858</v>
      </c>
      <c r="J6" s="3">
        <f>'RES kWh ENTRY'!J131</f>
        <v>3565783.2434126814</v>
      </c>
      <c r="K6" s="3">
        <f>'RES kWh ENTRY'!K131</f>
        <v>2909242.140000009</v>
      </c>
      <c r="L6" s="3">
        <f>'RES kWh ENTRY'!L131</f>
        <v>1943764.2800000119</v>
      </c>
      <c r="M6" s="3">
        <f>'RES kWh ENTRY'!M131</f>
        <v>511618.09950778785</v>
      </c>
      <c r="N6" s="3">
        <f>'RES kWh ENTRY'!N131</f>
        <v>2216715.8099558614</v>
      </c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86" x14ac:dyDescent="0.35">
      <c r="A7" s="758"/>
      <c r="B7" s="100" t="s">
        <v>2</v>
      </c>
      <c r="C7" s="3">
        <f>'RES kWh ENTRY'!C132</f>
        <v>0</v>
      </c>
      <c r="D7" s="3">
        <f>'RES kWh ENTRY'!D132</f>
        <v>0</v>
      </c>
      <c r="E7" s="3">
        <f>'RES kWh ENTRY'!E132</f>
        <v>0</v>
      </c>
      <c r="F7" s="3">
        <f>'RES kWh ENTRY'!F132</f>
        <v>0</v>
      </c>
      <c r="G7" s="3">
        <f>'RES kWh ENTRY'!G132</f>
        <v>0</v>
      </c>
      <c r="H7" s="3">
        <f>'RES kWh ENTRY'!H132</f>
        <v>0</v>
      </c>
      <c r="I7" s="3">
        <f>'RES kWh ENTRY'!I132</f>
        <v>0</v>
      </c>
      <c r="J7" s="3">
        <f>'RES kWh ENTRY'!J132</f>
        <v>0</v>
      </c>
      <c r="K7" s="3">
        <f>'RES kWh ENTRY'!K132</f>
        <v>0</v>
      </c>
      <c r="L7" s="3">
        <f>'RES kWh ENTRY'!L132</f>
        <v>0</v>
      </c>
      <c r="M7" s="3">
        <f>'RES kWh ENTRY'!M132</f>
        <v>0</v>
      </c>
      <c r="N7" s="3">
        <f>'RES kWh ENTRY'!N132</f>
        <v>0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86" x14ac:dyDescent="0.35">
      <c r="A8" s="758"/>
      <c r="B8" s="100" t="s">
        <v>9</v>
      </c>
      <c r="C8" s="3">
        <f>'RES kWh ENTRY'!C133</f>
        <v>124278.71</v>
      </c>
      <c r="D8" s="3">
        <f>'RES kWh ENTRY'!D133</f>
        <v>824949.28</v>
      </c>
      <c r="E8" s="3">
        <f>'RES kWh ENTRY'!E133</f>
        <v>1533905.2300000242</v>
      </c>
      <c r="F8" s="3">
        <f>'RES kWh ENTRY'!F133</f>
        <v>1251877.21</v>
      </c>
      <c r="G8" s="3">
        <f>'RES kWh ENTRY'!G133</f>
        <v>1059525.230000003</v>
      </c>
      <c r="H8" s="3">
        <f>'RES kWh ENTRY'!H133</f>
        <v>1232889.1600000001</v>
      </c>
      <c r="I8" s="3">
        <f>'RES kWh ENTRY'!I133</f>
        <v>1630587.7080432135</v>
      </c>
      <c r="J8" s="3">
        <f>'RES kWh ENTRY'!J133</f>
        <v>1608555.5825157298</v>
      </c>
      <c r="K8" s="3">
        <f>'RES kWh ENTRY'!K133</f>
        <v>1283049.9800000044</v>
      </c>
      <c r="L8" s="3">
        <f>'RES kWh ENTRY'!L133</f>
        <v>891191.0900000016</v>
      </c>
      <c r="M8" s="3">
        <f>'RES kWh ENTRY'!M133</f>
        <v>558184.56701854733</v>
      </c>
      <c r="N8" s="3">
        <f>'RES kWh ENTRY'!N133</f>
        <v>1906444.9000674607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86" x14ac:dyDescent="0.35">
      <c r="A9" s="758"/>
      <c r="B9" s="170" t="s">
        <v>3</v>
      </c>
      <c r="C9" s="3">
        <f>'RES kWh ENTRY'!C134</f>
        <v>0</v>
      </c>
      <c r="D9" s="3">
        <f>'RES kWh ENTRY'!D134</f>
        <v>625408.78</v>
      </c>
      <c r="E9" s="3">
        <f>'RES kWh ENTRY'!E134</f>
        <v>1063.4300000000003</v>
      </c>
      <c r="F9" s="3">
        <f>'RES kWh ENTRY'!F134</f>
        <v>13600.71</v>
      </c>
      <c r="G9" s="3">
        <f>'RES kWh ENTRY'!G134</f>
        <v>-2518.650000000001</v>
      </c>
      <c r="H9" s="3">
        <f>'RES kWh ENTRY'!H134</f>
        <v>39383.71</v>
      </c>
      <c r="I9" s="3">
        <f>'RES kWh ENTRY'!I134</f>
        <v>11082.060227050713</v>
      </c>
      <c r="J9" s="3">
        <f>'RES kWh ENTRY'!J134</f>
        <v>33816.971236572295</v>
      </c>
      <c r="K9" s="3">
        <f>'RES kWh ENTRY'!K134</f>
        <v>-14384.289999999943</v>
      </c>
      <c r="L9" s="3">
        <f>'RES kWh ENTRY'!L134</f>
        <v>-895.52000000000021</v>
      </c>
      <c r="M9" s="3">
        <f>'RES kWh ENTRY'!M134</f>
        <v>89159.303200669907</v>
      </c>
      <c r="N9" s="3">
        <f>'RES kWh ENTRY'!N134</f>
        <v>576766.96828552079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86" x14ac:dyDescent="0.35">
      <c r="A10" s="758"/>
      <c r="B10" s="100" t="s">
        <v>4</v>
      </c>
      <c r="C10" s="3">
        <f>'RES kWh ENTRY'!C135</f>
        <v>0</v>
      </c>
      <c r="D10" s="3">
        <f>'RES kWh ENTRY'!D135</f>
        <v>0</v>
      </c>
      <c r="E10" s="3">
        <f>'RES kWh ENTRY'!E135</f>
        <v>0</v>
      </c>
      <c r="F10" s="3">
        <f>'RES kWh ENTRY'!F135</f>
        <v>0</v>
      </c>
      <c r="G10" s="3">
        <f>'RES kWh ENTRY'!G135</f>
        <v>0</v>
      </c>
      <c r="H10" s="3">
        <f>'RES kWh ENTRY'!H135</f>
        <v>0</v>
      </c>
      <c r="I10" s="3">
        <f>'RES kWh ENTRY'!I135</f>
        <v>0</v>
      </c>
      <c r="J10" s="3">
        <f>'RES kWh ENTRY'!J135</f>
        <v>2062.799926757818</v>
      </c>
      <c r="K10" s="3">
        <f>'RES kWh ENTRY'!K135</f>
        <v>0</v>
      </c>
      <c r="L10" s="3">
        <f>'RES kWh ENTRY'!L135</f>
        <v>0</v>
      </c>
      <c r="M10" s="3">
        <f>'RES kWh ENTRY'!M135</f>
        <v>479996.88329280069</v>
      </c>
      <c r="N10" s="3">
        <f>'RES kWh ENTRY'!N135</f>
        <v>65697.201651164563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86" x14ac:dyDescent="0.35">
      <c r="A11" s="758"/>
      <c r="B11" s="100" t="s">
        <v>5</v>
      </c>
      <c r="C11" s="3">
        <f>'RES kWh ENTRY'!C136</f>
        <v>0</v>
      </c>
      <c r="D11" s="3">
        <f>'RES kWh ENTRY'!D136</f>
        <v>3297.3</v>
      </c>
      <c r="E11" s="3">
        <f>'RES kWh ENTRY'!E136</f>
        <v>14218.700000000008</v>
      </c>
      <c r="F11" s="3">
        <f>'RES kWh ENTRY'!F136</f>
        <v>15844.44</v>
      </c>
      <c r="G11" s="3">
        <f>'RES kWh ENTRY'!G136</f>
        <v>13633.48</v>
      </c>
      <c r="H11" s="3">
        <f>'RES kWh ENTRY'!H136</f>
        <v>10780.46</v>
      </c>
      <c r="I11" s="3">
        <f>'RES kWh ENTRY'!I136</f>
        <v>20717.019857177729</v>
      </c>
      <c r="J11" s="3">
        <f>'RES kWh ENTRY'!J136</f>
        <v>18386.579799957282</v>
      </c>
      <c r="K11" s="3">
        <f>'RES kWh ENTRY'!K136</f>
        <v>2739.920000000001</v>
      </c>
      <c r="L11" s="3">
        <f>'RES kWh ENTRY'!L136</f>
        <v>5474.6200000000026</v>
      </c>
      <c r="M11" s="3">
        <f>'RES kWh ENTRY'!M136</f>
        <v>11704.816529131174</v>
      </c>
      <c r="N11" s="3">
        <f>'RES kWh ENTRY'!N136</f>
        <v>24150.275519364033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86" x14ac:dyDescent="0.35">
      <c r="A12" s="758"/>
      <c r="B12" s="100" t="s">
        <v>6</v>
      </c>
      <c r="C12" s="3">
        <f>'RES kWh ENTRY'!C137</f>
        <v>0</v>
      </c>
      <c r="D12" s="3">
        <f>'RES kWh ENTRY'!D137</f>
        <v>0</v>
      </c>
      <c r="E12" s="3">
        <f>'RES kWh ENTRY'!E137</f>
        <v>0</v>
      </c>
      <c r="F12" s="3">
        <f>'RES kWh ENTRY'!F137</f>
        <v>0</v>
      </c>
      <c r="G12" s="3">
        <f>'RES kWh ENTRY'!G137</f>
        <v>0</v>
      </c>
      <c r="H12" s="3">
        <f>'RES kWh ENTRY'!H137</f>
        <v>0</v>
      </c>
      <c r="I12" s="3">
        <f>'RES kWh ENTRY'!I137</f>
        <v>0</v>
      </c>
      <c r="J12" s="3">
        <f>'RES kWh ENTRY'!J137</f>
        <v>0</v>
      </c>
      <c r="K12" s="3">
        <f>'RES kWh ENTRY'!K137</f>
        <v>0</v>
      </c>
      <c r="L12" s="3">
        <f>'RES kWh ENTRY'!L137</f>
        <v>0</v>
      </c>
      <c r="M12" s="3">
        <f>'RES kWh ENTRY'!M137</f>
        <v>249189.98639699776</v>
      </c>
      <c r="N12" s="3">
        <f>'RES kWh ENTRY'!N137</f>
        <v>75218.477831192882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86" x14ac:dyDescent="0.35">
      <c r="A13" s="758"/>
      <c r="B13" s="100" t="s">
        <v>7</v>
      </c>
      <c r="C13" s="3">
        <f>'RES kWh ENTRY'!C138</f>
        <v>0</v>
      </c>
      <c r="D13" s="3">
        <f>'RES kWh ENTRY'!D138</f>
        <v>0</v>
      </c>
      <c r="E13" s="3">
        <f>'RES kWh ENTRY'!E138</f>
        <v>0</v>
      </c>
      <c r="F13" s="3">
        <f>'RES kWh ENTRY'!F138</f>
        <v>0</v>
      </c>
      <c r="G13" s="3">
        <f>'RES kWh ENTRY'!G138</f>
        <v>0</v>
      </c>
      <c r="H13" s="3">
        <f>'RES kWh ENTRY'!H138</f>
        <v>0</v>
      </c>
      <c r="I13" s="3">
        <f>'RES kWh ENTRY'!I138</f>
        <v>0</v>
      </c>
      <c r="J13" s="3">
        <f>'RES kWh ENTRY'!J138</f>
        <v>0</v>
      </c>
      <c r="K13" s="3">
        <f>'RES kWh ENTRY'!K138</f>
        <v>0</v>
      </c>
      <c r="L13" s="3">
        <f>'RES kWh ENTRY'!L138</f>
        <v>0</v>
      </c>
      <c r="M13" s="3">
        <f>'RES kWh ENTRY'!M138</f>
        <v>0</v>
      </c>
      <c r="N13" s="3">
        <f>'RES kWh ENTRY'!N138</f>
        <v>0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86" x14ac:dyDescent="0.35">
      <c r="A14" s="758"/>
      <c r="B14" s="100" t="s">
        <v>8</v>
      </c>
      <c r="C14" s="3">
        <f>'RES kWh ENTRY'!C139</f>
        <v>0</v>
      </c>
      <c r="D14" s="3">
        <f>'RES kWh ENTRY'!D139</f>
        <v>31865.96</v>
      </c>
      <c r="E14" s="3">
        <f>'RES kWh ENTRY'!E139</f>
        <v>31865.959999999995</v>
      </c>
      <c r="F14" s="3">
        <f>'RES kWh ENTRY'!F139</f>
        <v>27313.68</v>
      </c>
      <c r="G14" s="3">
        <f>'RES kWh ENTRY'!G139</f>
        <v>29589.819999999996</v>
      </c>
      <c r="H14" s="3">
        <f>'RES kWh ENTRY'!H139</f>
        <v>36418.239999999998</v>
      </c>
      <c r="I14" s="3">
        <f>'RES kWh ENTRY'!I139</f>
        <v>40970.518388671953</v>
      </c>
      <c r="J14" s="3">
        <f>'RES kWh ENTRY'!J139</f>
        <v>27313.678710937555</v>
      </c>
      <c r="K14" s="3">
        <f>'RES kWh ENTRY'!K139</f>
        <v>15932.979999999998</v>
      </c>
      <c r="L14" s="3">
        <f>'RES kWh ENTRY'!L139</f>
        <v>13656.839999999998</v>
      </c>
      <c r="M14" s="3">
        <f>'RES kWh ENTRY'!M139</f>
        <v>308825.84402397001</v>
      </c>
      <c r="N14" s="3">
        <f>'RES kWh ENTRY'!N139</f>
        <v>303834.08829430555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86" ht="15" thickBot="1" x14ac:dyDescent="0.4">
      <c r="A15" s="758"/>
      <c r="B15" s="171" t="s">
        <v>42</v>
      </c>
      <c r="C15" s="166">
        <f>'RES kWh ENTRY'!C140</f>
        <v>0</v>
      </c>
      <c r="D15" s="166">
        <f>'RES kWh ENTRY'!D140</f>
        <v>0</v>
      </c>
      <c r="E15" s="166">
        <f>'RES kWh ENTRY'!E140</f>
        <v>0</v>
      </c>
      <c r="F15" s="166">
        <f>'RES kWh ENTRY'!F140</f>
        <v>0</v>
      </c>
      <c r="G15" s="166">
        <f>'RES kWh ENTRY'!G140</f>
        <v>0</v>
      </c>
      <c r="H15" s="166">
        <f>'RES kWh ENTRY'!H140</f>
        <v>0</v>
      </c>
      <c r="I15" s="166">
        <f>'RES kWh ENTRY'!I140</f>
        <v>0</v>
      </c>
      <c r="J15" s="166">
        <f>'RES kWh ENTRY'!J140</f>
        <v>0</v>
      </c>
      <c r="K15" s="166">
        <f>'RES kWh ENTRY'!K140</f>
        <v>0</v>
      </c>
      <c r="L15" s="166">
        <f>'RES kWh ENTRY'!L140</f>
        <v>0</v>
      </c>
      <c r="M15" s="166">
        <f>'RES kWh ENTRY'!M140</f>
        <v>0</v>
      </c>
      <c r="N15" s="166">
        <f>'RES kWh ENTRY'!N140</f>
        <v>0</v>
      </c>
      <c r="O15" s="167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</row>
    <row r="16" spans="1:86" ht="15" thickBot="1" x14ac:dyDescent="0.4">
      <c r="A16" s="759"/>
      <c r="B16" s="172" t="s">
        <v>25</v>
      </c>
      <c r="C16" s="147">
        <f>SUM(C5:C15)</f>
        <v>276037.03999999998</v>
      </c>
      <c r="D16" s="147">
        <f t="shared" ref="D16:AA16" si="1">SUM(D5:D15)</f>
        <v>2746110.37</v>
      </c>
      <c r="E16" s="147">
        <f t="shared" si="1"/>
        <v>3842300.0000000517</v>
      </c>
      <c r="F16" s="147">
        <f t="shared" si="1"/>
        <v>3541772.7</v>
      </c>
      <c r="G16" s="147">
        <f t="shared" si="1"/>
        <v>3470018.8300000192</v>
      </c>
      <c r="H16" s="147">
        <f t="shared" si="1"/>
        <v>4427815.6400000006</v>
      </c>
      <c r="I16" s="147">
        <f t="shared" si="1"/>
        <v>5188364.8414914319</v>
      </c>
      <c r="J16" s="147">
        <f t="shared" si="1"/>
        <v>5328715.7955563264</v>
      </c>
      <c r="K16" s="147">
        <f t="shared" si="1"/>
        <v>4303594.2000000132</v>
      </c>
      <c r="L16" s="147">
        <f t="shared" si="1"/>
        <v>2908940.8300000136</v>
      </c>
      <c r="M16" s="147">
        <f t="shared" si="1"/>
        <v>2411206.2299699048</v>
      </c>
      <c r="N16" s="147">
        <f t="shared" si="1"/>
        <v>5380359.0523620453</v>
      </c>
      <c r="O16" s="220">
        <f t="shared" si="1"/>
        <v>0</v>
      </c>
      <c r="P16" s="220">
        <f t="shared" si="1"/>
        <v>0</v>
      </c>
      <c r="Q16" s="220">
        <f t="shared" si="1"/>
        <v>0</v>
      </c>
      <c r="R16" s="220">
        <f t="shared" si="1"/>
        <v>0</v>
      </c>
      <c r="S16" s="220">
        <f t="shared" si="1"/>
        <v>0</v>
      </c>
      <c r="T16" s="220">
        <f t="shared" si="1"/>
        <v>0</v>
      </c>
      <c r="U16" s="220">
        <f t="shared" si="1"/>
        <v>0</v>
      </c>
      <c r="V16" s="220">
        <f t="shared" si="1"/>
        <v>0</v>
      </c>
      <c r="W16" s="220">
        <f t="shared" si="1"/>
        <v>0</v>
      </c>
      <c r="X16" s="220">
        <f t="shared" si="1"/>
        <v>0</v>
      </c>
      <c r="Y16" s="220">
        <f t="shared" si="1"/>
        <v>0</v>
      </c>
      <c r="Z16" s="220">
        <f t="shared" si="1"/>
        <v>0</v>
      </c>
      <c r="AA16" s="220">
        <f t="shared" si="1"/>
        <v>0</v>
      </c>
    </row>
    <row r="17" spans="1:86" s="42" customFormat="1" x14ac:dyDescent="0.35">
      <c r="A17" s="277"/>
      <c r="B17" s="139"/>
      <c r="C17" s="306"/>
      <c r="D17" s="139"/>
      <c r="E17" s="386"/>
      <c r="F17" s="139"/>
      <c r="G17" s="139"/>
      <c r="H17" s="139"/>
      <c r="I17" s="139"/>
      <c r="J17" s="139"/>
      <c r="K17" s="139"/>
      <c r="L17" s="139"/>
      <c r="M17" s="139"/>
      <c r="N17" s="309"/>
      <c r="O17" s="301"/>
      <c r="P17" s="139"/>
      <c r="Q17" s="141"/>
      <c r="R17" s="139"/>
      <c r="S17" s="139"/>
      <c r="T17" s="141"/>
      <c r="U17" s="139"/>
      <c r="V17" s="139"/>
      <c r="W17" s="141"/>
      <c r="X17" s="139"/>
      <c r="Y17" s="139"/>
      <c r="Z17" s="141"/>
      <c r="AA17" s="139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</row>
    <row r="18" spans="1:86" s="42" customFormat="1" ht="15" thickBot="1" x14ac:dyDescent="0.4">
      <c r="A18" s="140"/>
      <c r="B18" s="140"/>
      <c r="C18" s="278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</row>
    <row r="19" spans="1:86" ht="16" thickBot="1" x14ac:dyDescent="0.4">
      <c r="A19" s="760" t="s">
        <v>15</v>
      </c>
      <c r="B19" s="169" t="s">
        <v>10</v>
      </c>
      <c r="C19" s="156">
        <f>C$4</f>
        <v>44562</v>
      </c>
      <c r="D19" s="156">
        <f t="shared" ref="D19:AA19" si="2">D$4</f>
        <v>44593</v>
      </c>
      <c r="E19" s="156">
        <f t="shared" si="2"/>
        <v>44621</v>
      </c>
      <c r="F19" s="156">
        <f t="shared" si="2"/>
        <v>44652</v>
      </c>
      <c r="G19" s="156">
        <f t="shared" si="2"/>
        <v>44682</v>
      </c>
      <c r="H19" s="156">
        <f t="shared" si="2"/>
        <v>44713</v>
      </c>
      <c r="I19" s="156">
        <f t="shared" si="2"/>
        <v>44743</v>
      </c>
      <c r="J19" s="156">
        <f t="shared" si="2"/>
        <v>44774</v>
      </c>
      <c r="K19" s="156">
        <f t="shared" si="2"/>
        <v>44805</v>
      </c>
      <c r="L19" s="156">
        <f t="shared" si="2"/>
        <v>44835</v>
      </c>
      <c r="M19" s="156">
        <f t="shared" si="2"/>
        <v>44866</v>
      </c>
      <c r="N19" s="156">
        <f t="shared" si="2"/>
        <v>44896</v>
      </c>
      <c r="O19" s="156">
        <f t="shared" si="2"/>
        <v>44927</v>
      </c>
      <c r="P19" s="156">
        <f t="shared" si="2"/>
        <v>44958</v>
      </c>
      <c r="Q19" s="156">
        <f t="shared" si="2"/>
        <v>44986</v>
      </c>
      <c r="R19" s="156">
        <f t="shared" si="2"/>
        <v>45017</v>
      </c>
      <c r="S19" s="156">
        <f t="shared" si="2"/>
        <v>45047</v>
      </c>
      <c r="T19" s="156">
        <f t="shared" si="2"/>
        <v>45078</v>
      </c>
      <c r="U19" s="156">
        <f t="shared" si="2"/>
        <v>45108</v>
      </c>
      <c r="V19" s="156">
        <f t="shared" si="2"/>
        <v>45139</v>
      </c>
      <c r="W19" s="156">
        <f t="shared" si="2"/>
        <v>45170</v>
      </c>
      <c r="X19" s="156">
        <f t="shared" si="2"/>
        <v>45200</v>
      </c>
      <c r="Y19" s="156">
        <f t="shared" si="2"/>
        <v>45231</v>
      </c>
      <c r="Z19" s="156">
        <f t="shared" si="2"/>
        <v>45261</v>
      </c>
      <c r="AA19" s="156">
        <f t="shared" si="2"/>
        <v>45292</v>
      </c>
    </row>
    <row r="20" spans="1:86" ht="15" customHeight="1" x14ac:dyDescent="0.35">
      <c r="A20" s="761"/>
      <c r="B20" s="100" t="str">
        <f t="shared" ref="B20:C31" si="3">B5</f>
        <v>Building Shell</v>
      </c>
      <c r="C20" s="564">
        <f>C5+C17</f>
        <v>66354.039999999994</v>
      </c>
      <c r="D20" s="3">
        <f>IF(SUM($C$16:$N$16)=0,0,C20+D5)</f>
        <v>71231.37999999999</v>
      </c>
      <c r="E20" s="3">
        <f t="shared" ref="E20:AA20" si="4">IF(SUM($C$16:$N$16)=0,0,D20+E5)</f>
        <v>142870.46999999997</v>
      </c>
      <c r="F20" s="3">
        <f t="shared" si="4"/>
        <v>357869.63</v>
      </c>
      <c r="G20" s="3">
        <f t="shared" si="4"/>
        <v>418687.42</v>
      </c>
      <c r="H20" s="399">
        <f t="shared" si="4"/>
        <v>494178.39</v>
      </c>
      <c r="I20" s="3">
        <f t="shared" si="4"/>
        <v>571657.90998203284</v>
      </c>
      <c r="J20" s="3">
        <f t="shared" si="4"/>
        <v>644454.84993572242</v>
      </c>
      <c r="K20" s="3">
        <f t="shared" si="4"/>
        <v>751468.31993572239</v>
      </c>
      <c r="L20" s="3">
        <f t="shared" si="4"/>
        <v>807217.83993572241</v>
      </c>
      <c r="M20" s="3">
        <f t="shared" si="4"/>
        <v>1009744.5699357224</v>
      </c>
      <c r="N20" s="3">
        <f t="shared" si="4"/>
        <v>1221275.9006928976</v>
      </c>
      <c r="O20" s="101">
        <f t="shared" si="4"/>
        <v>1221275.9006928976</v>
      </c>
      <c r="P20" s="3">
        <f t="shared" si="4"/>
        <v>1221275.9006928976</v>
      </c>
      <c r="Q20" s="3">
        <f t="shared" si="4"/>
        <v>1221275.9006928976</v>
      </c>
      <c r="R20" s="3">
        <f t="shared" si="4"/>
        <v>1221275.9006928976</v>
      </c>
      <c r="S20" s="3">
        <f t="shared" si="4"/>
        <v>1221275.9006928976</v>
      </c>
      <c r="T20" s="3">
        <f t="shared" si="4"/>
        <v>1221275.9006928976</v>
      </c>
      <c r="U20" s="3">
        <f t="shared" si="4"/>
        <v>1221275.9006928976</v>
      </c>
      <c r="V20" s="3">
        <f t="shared" si="4"/>
        <v>1221275.9006928976</v>
      </c>
      <c r="W20" s="3">
        <f t="shared" si="4"/>
        <v>1221275.9006928976</v>
      </c>
      <c r="X20" s="3">
        <f t="shared" si="4"/>
        <v>1221275.9006928976</v>
      </c>
      <c r="Y20" s="3">
        <f t="shared" si="4"/>
        <v>1221275.9006928976</v>
      </c>
      <c r="Z20" s="3">
        <f t="shared" si="4"/>
        <v>1221275.9006928976</v>
      </c>
      <c r="AA20" s="3">
        <f t="shared" si="4"/>
        <v>1221275.9006928976</v>
      </c>
    </row>
    <row r="21" spans="1:86" x14ac:dyDescent="0.35">
      <c r="A21" s="761"/>
      <c r="B21" s="170" t="str">
        <f t="shared" si="3"/>
        <v>Cooling</v>
      </c>
      <c r="C21" s="3">
        <f>C6</f>
        <v>85404.29</v>
      </c>
      <c r="D21" s="3">
        <f t="shared" ref="D21:D30" si="5">IF(SUM($C$16:$N$16)=0,0,C21+D6)</f>
        <v>1341116</v>
      </c>
      <c r="E21" s="3">
        <f t="shared" ref="E21:AA21" si="6">IF(SUM($C$16:$N$16)=0,0,D21+E6)</f>
        <v>3530723.5900000273</v>
      </c>
      <c r="F21" s="3">
        <f t="shared" si="6"/>
        <v>5548861.0900000278</v>
      </c>
      <c r="G21" s="3">
        <f t="shared" si="6"/>
        <v>7857832.2500000438</v>
      </c>
      <c r="H21" s="399">
        <f t="shared" si="6"/>
        <v>10890685.350000044</v>
      </c>
      <c r="I21" s="3">
        <f t="shared" si="6"/>
        <v>14298213.36499333</v>
      </c>
      <c r="J21" s="3">
        <f t="shared" si="6"/>
        <v>17863996.608406011</v>
      </c>
      <c r="K21" s="3">
        <f t="shared" si="6"/>
        <v>20773238.748406019</v>
      </c>
      <c r="L21" s="3">
        <f t="shared" si="6"/>
        <v>22717003.028406031</v>
      </c>
      <c r="M21" s="3">
        <f t="shared" si="6"/>
        <v>23228621.127913818</v>
      </c>
      <c r="N21" s="3">
        <f t="shared" si="6"/>
        <v>25445336.937869679</v>
      </c>
      <c r="O21" s="3">
        <f t="shared" si="6"/>
        <v>25445336.937869679</v>
      </c>
      <c r="P21" s="3">
        <f t="shared" si="6"/>
        <v>25445336.937869679</v>
      </c>
      <c r="Q21" s="3">
        <f t="shared" si="6"/>
        <v>25445336.937869679</v>
      </c>
      <c r="R21" s="3">
        <f t="shared" si="6"/>
        <v>25445336.937869679</v>
      </c>
      <c r="S21" s="3">
        <f t="shared" si="6"/>
        <v>25445336.937869679</v>
      </c>
      <c r="T21" s="3">
        <f t="shared" si="6"/>
        <v>25445336.937869679</v>
      </c>
      <c r="U21" s="3">
        <f t="shared" si="6"/>
        <v>25445336.937869679</v>
      </c>
      <c r="V21" s="3">
        <f t="shared" si="6"/>
        <v>25445336.937869679</v>
      </c>
      <c r="W21" s="3">
        <f t="shared" si="6"/>
        <v>25445336.937869679</v>
      </c>
      <c r="X21" s="3">
        <f t="shared" si="6"/>
        <v>25445336.937869679</v>
      </c>
      <c r="Y21" s="3">
        <f t="shared" si="6"/>
        <v>25445336.937869679</v>
      </c>
      <c r="Z21" s="3">
        <f t="shared" si="6"/>
        <v>25445336.937869679</v>
      </c>
      <c r="AA21" s="3">
        <f t="shared" si="6"/>
        <v>25445336.937869679</v>
      </c>
    </row>
    <row r="22" spans="1:86" x14ac:dyDescent="0.35">
      <c r="A22" s="761"/>
      <c r="B22" s="100" t="str">
        <f t="shared" si="3"/>
        <v>Freezer</v>
      </c>
      <c r="C22" s="3">
        <f t="shared" si="3"/>
        <v>0</v>
      </c>
      <c r="D22" s="3">
        <f t="shared" si="5"/>
        <v>0</v>
      </c>
      <c r="E22" s="3">
        <f t="shared" ref="E22:AA22" si="7">IF(SUM($C$16:$N$16)=0,0,D22+E7)</f>
        <v>0</v>
      </c>
      <c r="F22" s="3">
        <f t="shared" si="7"/>
        <v>0</v>
      </c>
      <c r="G22" s="3">
        <f t="shared" si="7"/>
        <v>0</v>
      </c>
      <c r="H22" s="399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3">
        <f t="shared" si="7"/>
        <v>0</v>
      </c>
      <c r="O22" s="3">
        <f t="shared" si="7"/>
        <v>0</v>
      </c>
      <c r="P22" s="3">
        <f t="shared" si="7"/>
        <v>0</v>
      </c>
      <c r="Q22" s="3">
        <f t="shared" si="7"/>
        <v>0</v>
      </c>
      <c r="R22" s="3">
        <f t="shared" si="7"/>
        <v>0</v>
      </c>
      <c r="S22" s="3">
        <f t="shared" si="7"/>
        <v>0</v>
      </c>
      <c r="T22" s="3">
        <f t="shared" si="7"/>
        <v>0</v>
      </c>
      <c r="U22" s="3">
        <f t="shared" si="7"/>
        <v>0</v>
      </c>
      <c r="V22" s="3">
        <f t="shared" si="7"/>
        <v>0</v>
      </c>
      <c r="W22" s="3">
        <f t="shared" si="7"/>
        <v>0</v>
      </c>
      <c r="X22" s="3">
        <f t="shared" si="7"/>
        <v>0</v>
      </c>
      <c r="Y22" s="3">
        <f t="shared" si="7"/>
        <v>0</v>
      </c>
      <c r="Z22" s="3">
        <f t="shared" si="7"/>
        <v>0</v>
      </c>
      <c r="AA22" s="3">
        <f t="shared" si="7"/>
        <v>0</v>
      </c>
    </row>
    <row r="23" spans="1:86" x14ac:dyDescent="0.35">
      <c r="A23" s="761"/>
      <c r="B23" s="100" t="str">
        <f t="shared" si="3"/>
        <v>Heating</v>
      </c>
      <c r="C23" s="3">
        <f t="shared" si="3"/>
        <v>124278.71</v>
      </c>
      <c r="D23" s="3">
        <f t="shared" si="5"/>
        <v>949227.99</v>
      </c>
      <c r="E23" s="3">
        <f t="shared" ref="E23:AA23" si="8">IF(SUM($C$16:$N$16)=0,0,D23+E8)</f>
        <v>2483133.220000024</v>
      </c>
      <c r="F23" s="3">
        <f t="shared" si="8"/>
        <v>3735010.4300000239</v>
      </c>
      <c r="G23" s="3">
        <f t="shared" si="8"/>
        <v>4794535.6600000272</v>
      </c>
      <c r="H23" s="399">
        <f t="shared" si="8"/>
        <v>6027424.8200000273</v>
      </c>
      <c r="I23" s="3">
        <f t="shared" si="8"/>
        <v>7658012.5280432403</v>
      </c>
      <c r="J23" s="3">
        <f t="shared" si="8"/>
        <v>9266568.1105589699</v>
      </c>
      <c r="K23" s="3">
        <f t="shared" si="8"/>
        <v>10549618.090558974</v>
      </c>
      <c r="L23" s="3">
        <f t="shared" si="8"/>
        <v>11440809.180558976</v>
      </c>
      <c r="M23" s="3">
        <f t="shared" si="8"/>
        <v>11998993.747577524</v>
      </c>
      <c r="N23" s="3">
        <f t="shared" si="8"/>
        <v>13905438.647644985</v>
      </c>
      <c r="O23" s="3">
        <f t="shared" si="8"/>
        <v>13905438.647644985</v>
      </c>
      <c r="P23" s="3">
        <f t="shared" si="8"/>
        <v>13905438.647644985</v>
      </c>
      <c r="Q23" s="3">
        <f t="shared" si="8"/>
        <v>13905438.647644985</v>
      </c>
      <c r="R23" s="3">
        <f t="shared" si="8"/>
        <v>13905438.647644985</v>
      </c>
      <c r="S23" s="3">
        <f t="shared" si="8"/>
        <v>13905438.647644985</v>
      </c>
      <c r="T23" s="3">
        <f t="shared" si="8"/>
        <v>13905438.647644985</v>
      </c>
      <c r="U23" s="3">
        <f t="shared" si="8"/>
        <v>13905438.647644985</v>
      </c>
      <c r="V23" s="3">
        <f t="shared" si="8"/>
        <v>13905438.647644985</v>
      </c>
      <c r="W23" s="3">
        <f t="shared" si="8"/>
        <v>13905438.647644985</v>
      </c>
      <c r="X23" s="3">
        <f t="shared" si="8"/>
        <v>13905438.647644985</v>
      </c>
      <c r="Y23" s="3">
        <f t="shared" si="8"/>
        <v>13905438.647644985</v>
      </c>
      <c r="Z23" s="3">
        <f t="shared" si="8"/>
        <v>13905438.647644985</v>
      </c>
      <c r="AA23" s="3">
        <f t="shared" si="8"/>
        <v>13905438.647644985</v>
      </c>
    </row>
    <row r="24" spans="1:86" x14ac:dyDescent="0.35">
      <c r="A24" s="761"/>
      <c r="B24" s="170" t="str">
        <f t="shared" si="3"/>
        <v>HVAC</v>
      </c>
      <c r="C24" s="3">
        <f t="shared" si="3"/>
        <v>0</v>
      </c>
      <c r="D24" s="3">
        <f t="shared" si="5"/>
        <v>625408.78</v>
      </c>
      <c r="E24" s="3">
        <f t="shared" ref="E24:AA24" si="9">IF(SUM($C$16:$N$16)=0,0,D24+E9)</f>
        <v>626472.21000000008</v>
      </c>
      <c r="F24" s="3">
        <f t="shared" si="9"/>
        <v>640072.92000000004</v>
      </c>
      <c r="G24" s="3">
        <f t="shared" si="9"/>
        <v>637554.27</v>
      </c>
      <c r="H24" s="399">
        <f t="shared" si="9"/>
        <v>676937.98</v>
      </c>
      <c r="I24" s="3">
        <f t="shared" si="9"/>
        <v>688020.04022705066</v>
      </c>
      <c r="J24" s="3">
        <f t="shared" si="9"/>
        <v>721837.01146362291</v>
      </c>
      <c r="K24" s="3">
        <f t="shared" si="9"/>
        <v>707452.72146362299</v>
      </c>
      <c r="L24" s="3">
        <f t="shared" si="9"/>
        <v>706557.20146362297</v>
      </c>
      <c r="M24" s="3">
        <f t="shared" si="9"/>
        <v>795716.50466429291</v>
      </c>
      <c r="N24" s="3">
        <f t="shared" si="9"/>
        <v>1372483.4729498136</v>
      </c>
      <c r="O24" s="3">
        <f t="shared" si="9"/>
        <v>1372483.4729498136</v>
      </c>
      <c r="P24" s="3">
        <f t="shared" si="9"/>
        <v>1372483.4729498136</v>
      </c>
      <c r="Q24" s="3">
        <f t="shared" si="9"/>
        <v>1372483.4729498136</v>
      </c>
      <c r="R24" s="3">
        <f t="shared" si="9"/>
        <v>1372483.4729498136</v>
      </c>
      <c r="S24" s="3">
        <f t="shared" si="9"/>
        <v>1372483.4729498136</v>
      </c>
      <c r="T24" s="3">
        <f t="shared" si="9"/>
        <v>1372483.4729498136</v>
      </c>
      <c r="U24" s="3">
        <f t="shared" si="9"/>
        <v>1372483.4729498136</v>
      </c>
      <c r="V24" s="3">
        <f t="shared" si="9"/>
        <v>1372483.4729498136</v>
      </c>
      <c r="W24" s="3">
        <f t="shared" si="9"/>
        <v>1372483.4729498136</v>
      </c>
      <c r="X24" s="3">
        <f t="shared" si="9"/>
        <v>1372483.4729498136</v>
      </c>
      <c r="Y24" s="3">
        <f t="shared" si="9"/>
        <v>1372483.4729498136</v>
      </c>
      <c r="Z24" s="3">
        <f t="shared" si="9"/>
        <v>1372483.4729498136</v>
      </c>
      <c r="AA24" s="3">
        <f t="shared" si="9"/>
        <v>1372483.4729498136</v>
      </c>
    </row>
    <row r="25" spans="1:86" x14ac:dyDescent="0.35">
      <c r="A25" s="761"/>
      <c r="B25" s="100" t="str">
        <f t="shared" si="3"/>
        <v>Lighting</v>
      </c>
      <c r="C25" s="3">
        <f t="shared" si="3"/>
        <v>0</v>
      </c>
      <c r="D25" s="3">
        <f t="shared" si="5"/>
        <v>0</v>
      </c>
      <c r="E25" s="3">
        <f t="shared" ref="E25:AA25" si="10">IF(SUM($C$16:$N$16)=0,0,D25+E10)</f>
        <v>0</v>
      </c>
      <c r="F25" s="3">
        <f t="shared" si="10"/>
        <v>0</v>
      </c>
      <c r="G25" s="3">
        <f t="shared" si="10"/>
        <v>0</v>
      </c>
      <c r="H25" s="399">
        <f t="shared" si="10"/>
        <v>0</v>
      </c>
      <c r="I25" s="3">
        <f t="shared" si="10"/>
        <v>0</v>
      </c>
      <c r="J25" s="3">
        <f t="shared" si="10"/>
        <v>2062.799926757818</v>
      </c>
      <c r="K25" s="3">
        <f t="shared" si="10"/>
        <v>2062.799926757818</v>
      </c>
      <c r="L25" s="3">
        <f t="shared" si="10"/>
        <v>2062.799926757818</v>
      </c>
      <c r="M25" s="3">
        <f t="shared" si="10"/>
        <v>482059.6832195585</v>
      </c>
      <c r="N25" s="3">
        <f t="shared" si="10"/>
        <v>547756.88487072312</v>
      </c>
      <c r="O25" s="3">
        <f t="shared" si="10"/>
        <v>547756.88487072312</v>
      </c>
      <c r="P25" s="3">
        <f t="shared" si="10"/>
        <v>547756.88487072312</v>
      </c>
      <c r="Q25" s="3">
        <f t="shared" si="10"/>
        <v>547756.88487072312</v>
      </c>
      <c r="R25" s="3">
        <f t="shared" si="10"/>
        <v>547756.88487072312</v>
      </c>
      <c r="S25" s="3">
        <f t="shared" si="10"/>
        <v>547756.88487072312</v>
      </c>
      <c r="T25" s="3">
        <f t="shared" si="10"/>
        <v>547756.88487072312</v>
      </c>
      <c r="U25" s="3">
        <f t="shared" si="10"/>
        <v>547756.88487072312</v>
      </c>
      <c r="V25" s="3">
        <f t="shared" si="10"/>
        <v>547756.88487072312</v>
      </c>
      <c r="W25" s="3">
        <f t="shared" si="10"/>
        <v>547756.88487072312</v>
      </c>
      <c r="X25" s="3">
        <f t="shared" si="10"/>
        <v>547756.88487072312</v>
      </c>
      <c r="Y25" s="3">
        <f t="shared" si="10"/>
        <v>547756.88487072312</v>
      </c>
      <c r="Z25" s="3">
        <f t="shared" si="10"/>
        <v>547756.88487072312</v>
      </c>
      <c r="AA25" s="3">
        <f t="shared" si="10"/>
        <v>547756.88487072312</v>
      </c>
    </row>
    <row r="26" spans="1:86" x14ac:dyDescent="0.35">
      <c r="A26" s="761"/>
      <c r="B26" s="100" t="str">
        <f t="shared" si="3"/>
        <v>Miscellaneous</v>
      </c>
      <c r="C26" s="3">
        <f t="shared" si="3"/>
        <v>0</v>
      </c>
      <c r="D26" s="3">
        <f t="shared" si="5"/>
        <v>3297.3</v>
      </c>
      <c r="E26" s="3">
        <f t="shared" ref="E26:AA26" si="11">IF(SUM($C$16:$N$16)=0,0,D26+E11)</f>
        <v>17516.000000000007</v>
      </c>
      <c r="F26" s="3">
        <f t="shared" si="11"/>
        <v>33360.44000000001</v>
      </c>
      <c r="G26" s="3">
        <f t="shared" si="11"/>
        <v>46993.920000000013</v>
      </c>
      <c r="H26" s="399">
        <f t="shared" si="11"/>
        <v>57774.380000000012</v>
      </c>
      <c r="I26" s="3">
        <f t="shared" si="11"/>
        <v>78491.399857177748</v>
      </c>
      <c r="J26" s="3">
        <f t="shared" si="11"/>
        <v>96877.979657135031</v>
      </c>
      <c r="K26" s="3">
        <f t="shared" si="11"/>
        <v>99617.899657135029</v>
      </c>
      <c r="L26" s="3">
        <f t="shared" si="11"/>
        <v>105092.51965713504</v>
      </c>
      <c r="M26" s="3">
        <f t="shared" si="11"/>
        <v>116797.33618626621</v>
      </c>
      <c r="N26" s="3">
        <f t="shared" si="11"/>
        <v>140947.61170563026</v>
      </c>
      <c r="O26" s="3">
        <f t="shared" si="11"/>
        <v>140947.61170563026</v>
      </c>
      <c r="P26" s="3">
        <f t="shared" si="11"/>
        <v>140947.61170563026</v>
      </c>
      <c r="Q26" s="3">
        <f t="shared" si="11"/>
        <v>140947.61170563026</v>
      </c>
      <c r="R26" s="3">
        <f t="shared" si="11"/>
        <v>140947.61170563026</v>
      </c>
      <c r="S26" s="3">
        <f t="shared" si="11"/>
        <v>140947.61170563026</v>
      </c>
      <c r="T26" s="3">
        <f t="shared" si="11"/>
        <v>140947.61170563026</v>
      </c>
      <c r="U26" s="3">
        <f t="shared" si="11"/>
        <v>140947.61170563026</v>
      </c>
      <c r="V26" s="3">
        <f t="shared" si="11"/>
        <v>140947.61170563026</v>
      </c>
      <c r="W26" s="3">
        <f t="shared" si="11"/>
        <v>140947.61170563026</v>
      </c>
      <c r="X26" s="3">
        <f t="shared" si="11"/>
        <v>140947.61170563026</v>
      </c>
      <c r="Y26" s="3">
        <f t="shared" si="11"/>
        <v>140947.61170563026</v>
      </c>
      <c r="Z26" s="3">
        <f t="shared" si="11"/>
        <v>140947.61170563026</v>
      </c>
      <c r="AA26" s="3">
        <f t="shared" si="11"/>
        <v>140947.61170563026</v>
      </c>
    </row>
    <row r="27" spans="1:86" x14ac:dyDescent="0.35">
      <c r="A27" s="761"/>
      <c r="B27" s="100" t="str">
        <f t="shared" si="3"/>
        <v>Pool Spa</v>
      </c>
      <c r="C27" s="3">
        <f t="shared" si="3"/>
        <v>0</v>
      </c>
      <c r="D27" s="3">
        <f t="shared" si="5"/>
        <v>0</v>
      </c>
      <c r="E27" s="3">
        <f t="shared" ref="E27:AA27" si="12">IF(SUM($C$16:$N$16)=0,0,D27+E12)</f>
        <v>0</v>
      </c>
      <c r="F27" s="3">
        <f t="shared" si="12"/>
        <v>0</v>
      </c>
      <c r="G27" s="3">
        <f t="shared" si="12"/>
        <v>0</v>
      </c>
      <c r="H27" s="399">
        <f t="shared" si="12"/>
        <v>0</v>
      </c>
      <c r="I27" s="3">
        <f t="shared" si="12"/>
        <v>0</v>
      </c>
      <c r="J27" s="3">
        <f t="shared" si="12"/>
        <v>0</v>
      </c>
      <c r="K27" s="3">
        <f t="shared" si="12"/>
        <v>0</v>
      </c>
      <c r="L27" s="3">
        <f t="shared" si="12"/>
        <v>0</v>
      </c>
      <c r="M27" s="3">
        <f t="shared" si="12"/>
        <v>249189.98639699776</v>
      </c>
      <c r="N27" s="3">
        <f t="shared" si="12"/>
        <v>324408.46422819066</v>
      </c>
      <c r="O27" s="3">
        <f t="shared" si="12"/>
        <v>324408.46422819066</v>
      </c>
      <c r="P27" s="3">
        <f t="shared" si="12"/>
        <v>324408.46422819066</v>
      </c>
      <c r="Q27" s="3">
        <f t="shared" si="12"/>
        <v>324408.46422819066</v>
      </c>
      <c r="R27" s="3">
        <f t="shared" si="12"/>
        <v>324408.46422819066</v>
      </c>
      <c r="S27" s="3">
        <f t="shared" si="12"/>
        <v>324408.46422819066</v>
      </c>
      <c r="T27" s="3">
        <f t="shared" si="12"/>
        <v>324408.46422819066</v>
      </c>
      <c r="U27" s="3">
        <f t="shared" si="12"/>
        <v>324408.46422819066</v>
      </c>
      <c r="V27" s="3">
        <f t="shared" si="12"/>
        <v>324408.46422819066</v>
      </c>
      <c r="W27" s="3">
        <f t="shared" si="12"/>
        <v>324408.46422819066</v>
      </c>
      <c r="X27" s="3">
        <f t="shared" si="12"/>
        <v>324408.46422819066</v>
      </c>
      <c r="Y27" s="3">
        <f t="shared" si="12"/>
        <v>324408.46422819066</v>
      </c>
      <c r="Z27" s="3">
        <f t="shared" si="12"/>
        <v>324408.46422819066</v>
      </c>
      <c r="AA27" s="3">
        <f t="shared" si="12"/>
        <v>324408.46422819066</v>
      </c>
    </row>
    <row r="28" spans="1:86" x14ac:dyDescent="0.35">
      <c r="A28" s="761"/>
      <c r="B28" s="100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AA28" si="13">IF(SUM($C$16:$N$16)=0,0,D28+E13)</f>
        <v>0</v>
      </c>
      <c r="F28" s="3">
        <f t="shared" si="13"/>
        <v>0</v>
      </c>
      <c r="G28" s="3">
        <f t="shared" si="13"/>
        <v>0</v>
      </c>
      <c r="H28" s="399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3">
        <f t="shared" si="13"/>
        <v>0</v>
      </c>
      <c r="O28" s="3">
        <f t="shared" si="13"/>
        <v>0</v>
      </c>
      <c r="P28" s="3">
        <f t="shared" si="13"/>
        <v>0</v>
      </c>
      <c r="Q28" s="3">
        <f t="shared" si="13"/>
        <v>0</v>
      </c>
      <c r="R28" s="3">
        <f t="shared" si="13"/>
        <v>0</v>
      </c>
      <c r="S28" s="3">
        <f t="shared" si="13"/>
        <v>0</v>
      </c>
      <c r="T28" s="3">
        <f t="shared" si="13"/>
        <v>0</v>
      </c>
      <c r="U28" s="3">
        <f t="shared" si="13"/>
        <v>0</v>
      </c>
      <c r="V28" s="3">
        <f t="shared" si="13"/>
        <v>0</v>
      </c>
      <c r="W28" s="3">
        <f t="shared" si="13"/>
        <v>0</v>
      </c>
      <c r="X28" s="3">
        <f t="shared" si="13"/>
        <v>0</v>
      </c>
      <c r="Y28" s="3">
        <f t="shared" si="13"/>
        <v>0</v>
      </c>
      <c r="Z28" s="3">
        <f t="shared" si="13"/>
        <v>0</v>
      </c>
      <c r="AA28" s="3">
        <f t="shared" si="13"/>
        <v>0</v>
      </c>
    </row>
    <row r="29" spans="1:86" ht="15" customHeight="1" x14ac:dyDescent="0.35">
      <c r="A29" s="761"/>
      <c r="B29" s="100" t="str">
        <f t="shared" si="3"/>
        <v>Water Heating</v>
      </c>
      <c r="C29" s="3">
        <f t="shared" si="3"/>
        <v>0</v>
      </c>
      <c r="D29" s="3">
        <f t="shared" si="5"/>
        <v>31865.96</v>
      </c>
      <c r="E29" s="3">
        <f t="shared" ref="E29:AA29" si="14">IF(SUM($C$16:$N$16)=0,0,D29+E14)</f>
        <v>63731.92</v>
      </c>
      <c r="F29" s="3">
        <f t="shared" si="14"/>
        <v>91045.6</v>
      </c>
      <c r="G29" s="3">
        <f t="shared" si="14"/>
        <v>120635.42</v>
      </c>
      <c r="H29" s="399">
        <f t="shared" si="14"/>
        <v>157053.66</v>
      </c>
      <c r="I29" s="3">
        <f t="shared" si="14"/>
        <v>198024.17838867195</v>
      </c>
      <c r="J29" s="3">
        <f t="shared" si="14"/>
        <v>225337.85709960951</v>
      </c>
      <c r="K29" s="3">
        <f t="shared" si="14"/>
        <v>241270.83709960952</v>
      </c>
      <c r="L29" s="3">
        <f t="shared" si="14"/>
        <v>254927.67709960951</v>
      </c>
      <c r="M29" s="3">
        <f t="shared" si="14"/>
        <v>563753.52112357947</v>
      </c>
      <c r="N29" s="3">
        <f t="shared" si="14"/>
        <v>867587.60941788508</v>
      </c>
      <c r="O29" s="3">
        <f t="shared" si="14"/>
        <v>867587.60941788508</v>
      </c>
      <c r="P29" s="3">
        <f t="shared" si="14"/>
        <v>867587.60941788508</v>
      </c>
      <c r="Q29" s="3">
        <f t="shared" si="14"/>
        <v>867587.60941788508</v>
      </c>
      <c r="R29" s="3">
        <f t="shared" si="14"/>
        <v>867587.60941788508</v>
      </c>
      <c r="S29" s="3">
        <f t="shared" si="14"/>
        <v>867587.60941788508</v>
      </c>
      <c r="T29" s="3">
        <f t="shared" si="14"/>
        <v>867587.60941788508</v>
      </c>
      <c r="U29" s="3">
        <f t="shared" si="14"/>
        <v>867587.60941788508</v>
      </c>
      <c r="V29" s="3">
        <f t="shared" si="14"/>
        <v>867587.60941788508</v>
      </c>
      <c r="W29" s="3">
        <f t="shared" si="14"/>
        <v>867587.60941788508</v>
      </c>
      <c r="X29" s="3">
        <f t="shared" si="14"/>
        <v>867587.60941788508</v>
      </c>
      <c r="Y29" s="3">
        <f t="shared" si="14"/>
        <v>867587.60941788508</v>
      </c>
      <c r="Z29" s="3">
        <f t="shared" si="14"/>
        <v>867587.60941788508</v>
      </c>
      <c r="AA29" s="3">
        <f t="shared" si="14"/>
        <v>867587.60941788508</v>
      </c>
    </row>
    <row r="30" spans="1:86" ht="15" customHeight="1" thickBot="1" x14ac:dyDescent="0.4">
      <c r="A30" s="761"/>
      <c r="B30" s="171" t="str">
        <f t="shared" si="3"/>
        <v>Motors(uses bus. load shape)</v>
      </c>
      <c r="C30" s="166">
        <f t="shared" si="3"/>
        <v>0</v>
      </c>
      <c r="D30" s="167">
        <f t="shared" si="5"/>
        <v>0</v>
      </c>
      <c r="E30" s="167">
        <f t="shared" ref="E30:AA30" si="15">IF(SUM($C$16:$N$16)=0,0,D30+E15)</f>
        <v>0</v>
      </c>
      <c r="F30" s="167">
        <f t="shared" si="15"/>
        <v>0</v>
      </c>
      <c r="G30" s="167">
        <f t="shared" si="15"/>
        <v>0</v>
      </c>
      <c r="H30" s="167">
        <f t="shared" si="15"/>
        <v>0</v>
      </c>
      <c r="I30" s="167">
        <f t="shared" si="15"/>
        <v>0</v>
      </c>
      <c r="J30" s="167">
        <f t="shared" si="15"/>
        <v>0</v>
      </c>
      <c r="K30" s="167">
        <f t="shared" si="15"/>
        <v>0</v>
      </c>
      <c r="L30" s="167">
        <f t="shared" si="15"/>
        <v>0</v>
      </c>
      <c r="M30" s="167">
        <f t="shared" si="15"/>
        <v>0</v>
      </c>
      <c r="N30" s="167">
        <f t="shared" si="15"/>
        <v>0</v>
      </c>
      <c r="O30" s="166">
        <f t="shared" si="15"/>
        <v>0</v>
      </c>
      <c r="P30" s="166">
        <f t="shared" si="15"/>
        <v>0</v>
      </c>
      <c r="Q30" s="166">
        <f t="shared" si="15"/>
        <v>0</v>
      </c>
      <c r="R30" s="166">
        <f t="shared" si="15"/>
        <v>0</v>
      </c>
      <c r="S30" s="166">
        <f t="shared" si="15"/>
        <v>0</v>
      </c>
      <c r="T30" s="166">
        <f t="shared" si="15"/>
        <v>0</v>
      </c>
      <c r="U30" s="166">
        <f t="shared" si="15"/>
        <v>0</v>
      </c>
      <c r="V30" s="166">
        <f t="shared" si="15"/>
        <v>0</v>
      </c>
      <c r="W30" s="166">
        <f t="shared" si="15"/>
        <v>0</v>
      </c>
      <c r="X30" s="166">
        <f t="shared" si="15"/>
        <v>0</v>
      </c>
      <c r="Y30" s="166">
        <f t="shared" si="15"/>
        <v>0</v>
      </c>
      <c r="Z30" s="166">
        <f t="shared" si="15"/>
        <v>0</v>
      </c>
      <c r="AA30" s="166">
        <f t="shared" si="15"/>
        <v>0</v>
      </c>
    </row>
    <row r="31" spans="1:86" ht="15" customHeight="1" thickBot="1" x14ac:dyDescent="0.4">
      <c r="A31" s="762"/>
      <c r="B31" s="172" t="str">
        <f t="shared" si="3"/>
        <v>Monthly kWh</v>
      </c>
      <c r="C31" s="307">
        <f>SUM(C20:C30)</f>
        <v>276037.03999999998</v>
      </c>
      <c r="D31" s="147">
        <f>SUM(D20:D30)</f>
        <v>3022147.41</v>
      </c>
      <c r="E31" s="147">
        <f t="shared" ref="E31:AA31" si="16">SUM(E20:E30)</f>
        <v>6864447.4100000514</v>
      </c>
      <c r="F31" s="147">
        <f t="shared" si="16"/>
        <v>10406220.11000005</v>
      </c>
      <c r="G31" s="147">
        <f t="shared" si="16"/>
        <v>13876238.94000007</v>
      </c>
      <c r="H31" s="147">
        <f t="shared" si="16"/>
        <v>18304054.580000073</v>
      </c>
      <c r="I31" s="147">
        <f t="shared" si="16"/>
        <v>23492419.421491504</v>
      </c>
      <c r="J31" s="147">
        <f t="shared" si="16"/>
        <v>28821135.217047833</v>
      </c>
      <c r="K31" s="147">
        <f t="shared" si="16"/>
        <v>33124729.41704784</v>
      </c>
      <c r="L31" s="147">
        <f t="shared" si="16"/>
        <v>36033670.247047856</v>
      </c>
      <c r="M31" s="147">
        <f t="shared" si="16"/>
        <v>38444876.477017768</v>
      </c>
      <c r="N31" s="147">
        <f t="shared" si="16"/>
        <v>43825235.5293798</v>
      </c>
      <c r="O31" s="147">
        <f t="shared" si="16"/>
        <v>43825235.5293798</v>
      </c>
      <c r="P31" s="147">
        <f t="shared" si="16"/>
        <v>43825235.5293798</v>
      </c>
      <c r="Q31" s="147">
        <f t="shared" si="16"/>
        <v>43825235.5293798</v>
      </c>
      <c r="R31" s="147">
        <f t="shared" si="16"/>
        <v>43825235.5293798</v>
      </c>
      <c r="S31" s="147">
        <f t="shared" si="16"/>
        <v>43825235.5293798</v>
      </c>
      <c r="T31" s="147">
        <f t="shared" si="16"/>
        <v>43825235.5293798</v>
      </c>
      <c r="U31" s="147">
        <f t="shared" si="16"/>
        <v>43825235.5293798</v>
      </c>
      <c r="V31" s="147">
        <f t="shared" si="16"/>
        <v>43825235.5293798</v>
      </c>
      <c r="W31" s="147">
        <f t="shared" si="16"/>
        <v>43825235.5293798</v>
      </c>
      <c r="X31" s="147">
        <f t="shared" si="16"/>
        <v>43825235.5293798</v>
      </c>
      <c r="Y31" s="147">
        <f t="shared" si="16"/>
        <v>43825235.5293798</v>
      </c>
      <c r="Z31" s="147">
        <f t="shared" si="16"/>
        <v>43825235.5293798</v>
      </c>
      <c r="AA31" s="147">
        <f t="shared" si="16"/>
        <v>43825235.5293798</v>
      </c>
    </row>
    <row r="32" spans="1:86" s="42" customFormat="1" x14ac:dyDescent="0.35">
      <c r="A32" s="279"/>
      <c r="B32" s="139"/>
      <c r="C32" s="182"/>
      <c r="D32" s="139"/>
      <c r="E32" s="141"/>
      <c r="F32" s="139"/>
      <c r="G32" s="139"/>
      <c r="H32" s="141"/>
      <c r="I32" s="139"/>
      <c r="J32" s="139"/>
      <c r="K32" s="141"/>
      <c r="L32" s="139"/>
      <c r="M32" s="139"/>
      <c r="N32" s="344" t="s">
        <v>214</v>
      </c>
      <c r="O32" s="343">
        <f>SUM(C5:N15)+C17</f>
        <v>43825235.529379815</v>
      </c>
      <c r="P32" s="139"/>
      <c r="Q32" s="141"/>
      <c r="R32" s="139"/>
      <c r="S32" s="139"/>
      <c r="T32" s="141"/>
      <c r="U32" s="139"/>
      <c r="V32" s="139"/>
      <c r="W32" s="141"/>
      <c r="X32" s="139"/>
      <c r="Y32" s="139"/>
      <c r="Z32" s="141"/>
      <c r="AA32" s="139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</row>
    <row r="33" spans="1:86" s="42" customFormat="1" ht="15" thickBot="1" x14ac:dyDescent="0.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/>
      <c r="P33"/>
      <c r="Q33"/>
      <c r="R33" s="550"/>
      <c r="S33" s="550"/>
      <c r="T33" s="550"/>
      <c r="U33" s="572" t="s">
        <v>300</v>
      </c>
      <c r="V33" s="550"/>
      <c r="W33" s="140"/>
      <c r="X33" s="140"/>
      <c r="Y33" s="140"/>
      <c r="Z33" s="140"/>
      <c r="AA33" s="140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</row>
    <row r="34" spans="1:86" ht="16" thickBot="1" x14ac:dyDescent="0.4">
      <c r="A34" s="763" t="s">
        <v>16</v>
      </c>
      <c r="B34" s="169" t="s">
        <v>10</v>
      </c>
      <c r="C34" s="156">
        <f>C$4</f>
        <v>44562</v>
      </c>
      <c r="D34" s="156">
        <f t="shared" ref="D34:AA34" si="17">D$4</f>
        <v>44593</v>
      </c>
      <c r="E34" s="156">
        <f t="shared" si="17"/>
        <v>44621</v>
      </c>
      <c r="F34" s="156">
        <f t="shared" si="17"/>
        <v>44652</v>
      </c>
      <c r="G34" s="156">
        <f t="shared" si="17"/>
        <v>44682</v>
      </c>
      <c r="H34" s="156">
        <f t="shared" si="17"/>
        <v>44713</v>
      </c>
      <c r="I34" s="156">
        <f t="shared" si="17"/>
        <v>44743</v>
      </c>
      <c r="J34" s="156">
        <f t="shared" si="17"/>
        <v>44774</v>
      </c>
      <c r="K34" s="156">
        <f t="shared" si="17"/>
        <v>44805</v>
      </c>
      <c r="L34" s="156">
        <f t="shared" si="17"/>
        <v>44835</v>
      </c>
      <c r="M34" s="156">
        <f t="shared" si="17"/>
        <v>44866</v>
      </c>
      <c r="N34" s="156">
        <f t="shared" si="17"/>
        <v>44896</v>
      </c>
      <c r="O34" s="156">
        <f t="shared" si="17"/>
        <v>44927</v>
      </c>
      <c r="P34" s="156">
        <f t="shared" si="17"/>
        <v>44958</v>
      </c>
      <c r="Q34" s="156">
        <f t="shared" si="17"/>
        <v>44986</v>
      </c>
      <c r="R34" s="156">
        <f t="shared" si="17"/>
        <v>45017</v>
      </c>
      <c r="S34" s="156">
        <f t="shared" si="17"/>
        <v>45047</v>
      </c>
      <c r="T34" s="156">
        <f t="shared" si="17"/>
        <v>45078</v>
      </c>
      <c r="U34" s="156">
        <f t="shared" si="17"/>
        <v>45108</v>
      </c>
      <c r="V34" s="156">
        <f t="shared" si="17"/>
        <v>45139</v>
      </c>
      <c r="W34" s="156">
        <f t="shared" si="17"/>
        <v>45170</v>
      </c>
      <c r="X34" s="156">
        <f t="shared" si="17"/>
        <v>45200</v>
      </c>
      <c r="Y34" s="156">
        <f t="shared" si="17"/>
        <v>45231</v>
      </c>
      <c r="Z34" s="156">
        <f t="shared" si="17"/>
        <v>45261</v>
      </c>
      <c r="AA34" s="156">
        <f t="shared" si="17"/>
        <v>45292</v>
      </c>
    </row>
    <row r="35" spans="1:86" ht="15" customHeight="1" x14ac:dyDescent="0.35">
      <c r="A35" s="764"/>
      <c r="B35" s="100" t="str">
        <f t="shared" ref="B35:B46" si="18">B20</f>
        <v>Building Shell</v>
      </c>
      <c r="C35" s="304">
        <v>0</v>
      </c>
      <c r="D35" s="384">
        <f>C35</f>
        <v>0</v>
      </c>
      <c r="E35" s="384">
        <f t="shared" ref="E35:AA35" si="19">D35</f>
        <v>0</v>
      </c>
      <c r="F35" s="384">
        <f t="shared" si="19"/>
        <v>0</v>
      </c>
      <c r="G35" s="384">
        <f t="shared" si="19"/>
        <v>0</v>
      </c>
      <c r="H35" s="384">
        <f t="shared" si="19"/>
        <v>0</v>
      </c>
      <c r="I35" s="384">
        <f t="shared" si="19"/>
        <v>0</v>
      </c>
      <c r="J35" s="384">
        <f t="shared" si="19"/>
        <v>0</v>
      </c>
      <c r="K35" s="384">
        <f t="shared" si="19"/>
        <v>0</v>
      </c>
      <c r="L35" s="384">
        <f t="shared" si="19"/>
        <v>0</v>
      </c>
      <c r="M35" s="402">
        <f t="shared" si="19"/>
        <v>0</v>
      </c>
      <c r="N35" s="402">
        <f t="shared" si="19"/>
        <v>0</v>
      </c>
      <c r="O35" s="402">
        <f t="shared" ref="O35" si="20">N35</f>
        <v>0</v>
      </c>
      <c r="P35" s="402">
        <f t="shared" ref="P35" si="21">O35</f>
        <v>0</v>
      </c>
      <c r="Q35" s="402">
        <f t="shared" ref="Q35:Q44" si="22">P35</f>
        <v>0</v>
      </c>
      <c r="R35" s="402">
        <f t="shared" ref="R35:R44" si="23">Q35</f>
        <v>0</v>
      </c>
      <c r="S35" s="384">
        <f t="shared" si="19"/>
        <v>0</v>
      </c>
      <c r="T35" s="384">
        <f t="shared" si="19"/>
        <v>0</v>
      </c>
      <c r="U35" s="571">
        <f>H20</f>
        <v>494178.39</v>
      </c>
      <c r="V35" s="384">
        <f t="shared" si="19"/>
        <v>494178.39</v>
      </c>
      <c r="W35" s="384">
        <f t="shared" si="19"/>
        <v>494178.39</v>
      </c>
      <c r="X35" s="384">
        <f t="shared" si="19"/>
        <v>494178.39</v>
      </c>
      <c r="Y35" s="384">
        <f t="shared" si="19"/>
        <v>494178.39</v>
      </c>
      <c r="Z35" s="384">
        <f t="shared" si="19"/>
        <v>494178.39</v>
      </c>
      <c r="AA35" s="384">
        <f t="shared" si="19"/>
        <v>494178.39</v>
      </c>
    </row>
    <row r="36" spans="1:86" x14ac:dyDescent="0.35">
      <c r="A36" s="764"/>
      <c r="B36" s="170" t="str">
        <f t="shared" si="18"/>
        <v>Cooling</v>
      </c>
      <c r="C36" s="3">
        <v>0</v>
      </c>
      <c r="D36" s="3">
        <v>0</v>
      </c>
      <c r="E36" s="3">
        <v>0</v>
      </c>
      <c r="F36" s="304">
        <v>0</v>
      </c>
      <c r="G36" s="3">
        <f t="shared" ref="G36:N36" si="24">F36</f>
        <v>0</v>
      </c>
      <c r="H36" s="3">
        <f t="shared" si="24"/>
        <v>0</v>
      </c>
      <c r="I36" s="3">
        <f t="shared" si="24"/>
        <v>0</v>
      </c>
      <c r="J36" s="3">
        <f t="shared" si="24"/>
        <v>0</v>
      </c>
      <c r="K36" s="3">
        <f t="shared" si="24"/>
        <v>0</v>
      </c>
      <c r="L36" s="3">
        <f t="shared" si="24"/>
        <v>0</v>
      </c>
      <c r="M36" s="3">
        <f t="shared" si="24"/>
        <v>0</v>
      </c>
      <c r="N36" s="3">
        <f t="shared" si="24"/>
        <v>0</v>
      </c>
      <c r="O36" s="3">
        <f t="shared" ref="O36:AA36" si="25">N36</f>
        <v>0</v>
      </c>
      <c r="P36" s="3">
        <f t="shared" si="25"/>
        <v>0</v>
      </c>
      <c r="Q36" s="3">
        <f t="shared" si="22"/>
        <v>0</v>
      </c>
      <c r="R36" s="3">
        <f t="shared" si="23"/>
        <v>0</v>
      </c>
      <c r="S36" s="3">
        <f t="shared" si="25"/>
        <v>0</v>
      </c>
      <c r="T36" s="3">
        <f t="shared" si="25"/>
        <v>0</v>
      </c>
      <c r="U36" s="571">
        <f t="shared" ref="U36:U44" si="26">H21</f>
        <v>10890685.350000044</v>
      </c>
      <c r="V36" s="3">
        <f t="shared" si="25"/>
        <v>10890685.350000044</v>
      </c>
      <c r="W36" s="3">
        <f t="shared" si="25"/>
        <v>10890685.350000044</v>
      </c>
      <c r="X36" s="3">
        <f t="shared" si="25"/>
        <v>10890685.350000044</v>
      </c>
      <c r="Y36" s="3">
        <f t="shared" si="25"/>
        <v>10890685.350000044</v>
      </c>
      <c r="Z36" s="3">
        <f t="shared" si="25"/>
        <v>10890685.350000044</v>
      </c>
      <c r="AA36" s="3">
        <f t="shared" si="25"/>
        <v>10890685.350000044</v>
      </c>
    </row>
    <row r="37" spans="1:86" x14ac:dyDescent="0.35">
      <c r="A37" s="764"/>
      <c r="B37" s="100" t="str">
        <f t="shared" si="18"/>
        <v>Freezer</v>
      </c>
      <c r="C37" s="3">
        <v>0</v>
      </c>
      <c r="D37" s="3">
        <v>0</v>
      </c>
      <c r="E37" s="3">
        <v>0</v>
      </c>
      <c r="F37" s="304">
        <v>0</v>
      </c>
      <c r="G37" s="3">
        <f t="shared" ref="G37:AA37" si="27">F37</f>
        <v>0</v>
      </c>
      <c r="H37" s="3">
        <f t="shared" si="27"/>
        <v>0</v>
      </c>
      <c r="I37" s="3">
        <f t="shared" si="27"/>
        <v>0</v>
      </c>
      <c r="J37" s="3">
        <f t="shared" si="27"/>
        <v>0</v>
      </c>
      <c r="K37" s="3">
        <f t="shared" si="27"/>
        <v>0</v>
      </c>
      <c r="L37" s="3">
        <f t="shared" si="27"/>
        <v>0</v>
      </c>
      <c r="M37" s="3">
        <f t="shared" si="27"/>
        <v>0</v>
      </c>
      <c r="N37" s="3">
        <f t="shared" si="27"/>
        <v>0</v>
      </c>
      <c r="O37" s="3">
        <f t="shared" si="27"/>
        <v>0</v>
      </c>
      <c r="P37" s="3">
        <f t="shared" si="27"/>
        <v>0</v>
      </c>
      <c r="Q37" s="3">
        <f t="shared" si="22"/>
        <v>0</v>
      </c>
      <c r="R37" s="3">
        <f t="shared" si="23"/>
        <v>0</v>
      </c>
      <c r="S37" s="3">
        <f t="shared" si="27"/>
        <v>0</v>
      </c>
      <c r="T37" s="3">
        <f t="shared" si="27"/>
        <v>0</v>
      </c>
      <c r="U37" s="571">
        <f t="shared" si="26"/>
        <v>0</v>
      </c>
      <c r="V37" s="3">
        <f t="shared" si="27"/>
        <v>0</v>
      </c>
      <c r="W37" s="3">
        <f t="shared" si="27"/>
        <v>0</v>
      </c>
      <c r="X37" s="3">
        <f t="shared" si="27"/>
        <v>0</v>
      </c>
      <c r="Y37" s="3">
        <f t="shared" si="27"/>
        <v>0</v>
      </c>
      <c r="Z37" s="3">
        <f t="shared" si="27"/>
        <v>0</v>
      </c>
      <c r="AA37" s="3">
        <f t="shared" si="27"/>
        <v>0</v>
      </c>
    </row>
    <row r="38" spans="1:86" x14ac:dyDescent="0.35">
      <c r="A38" s="764"/>
      <c r="B38" s="100" t="str">
        <f t="shared" si="18"/>
        <v>Heating</v>
      </c>
      <c r="C38" s="3">
        <v>0</v>
      </c>
      <c r="D38" s="3">
        <v>0</v>
      </c>
      <c r="E38" s="3">
        <v>0</v>
      </c>
      <c r="F38" s="304">
        <v>0</v>
      </c>
      <c r="G38" s="3">
        <f t="shared" ref="G38:AA38" si="28">F38</f>
        <v>0</v>
      </c>
      <c r="H38" s="3">
        <f t="shared" si="28"/>
        <v>0</v>
      </c>
      <c r="I38" s="3">
        <f t="shared" si="28"/>
        <v>0</v>
      </c>
      <c r="J38" s="3">
        <f t="shared" si="28"/>
        <v>0</v>
      </c>
      <c r="K38" s="3">
        <f t="shared" si="28"/>
        <v>0</v>
      </c>
      <c r="L38" s="3">
        <f t="shared" si="28"/>
        <v>0</v>
      </c>
      <c r="M38" s="3">
        <f t="shared" si="28"/>
        <v>0</v>
      </c>
      <c r="N38" s="3">
        <f t="shared" si="28"/>
        <v>0</v>
      </c>
      <c r="O38" s="3">
        <f t="shared" si="28"/>
        <v>0</v>
      </c>
      <c r="P38" s="3">
        <f t="shared" si="28"/>
        <v>0</v>
      </c>
      <c r="Q38" s="3">
        <f t="shared" si="22"/>
        <v>0</v>
      </c>
      <c r="R38" s="3">
        <f t="shared" si="23"/>
        <v>0</v>
      </c>
      <c r="S38" s="3">
        <f t="shared" si="28"/>
        <v>0</v>
      </c>
      <c r="T38" s="3">
        <f t="shared" si="28"/>
        <v>0</v>
      </c>
      <c r="U38" s="571">
        <f t="shared" si="26"/>
        <v>6027424.8200000273</v>
      </c>
      <c r="V38" s="3">
        <f t="shared" si="28"/>
        <v>6027424.8200000273</v>
      </c>
      <c r="W38" s="3">
        <f t="shared" si="28"/>
        <v>6027424.8200000273</v>
      </c>
      <c r="X38" s="3">
        <f t="shared" si="28"/>
        <v>6027424.8200000273</v>
      </c>
      <c r="Y38" s="3">
        <f t="shared" si="28"/>
        <v>6027424.8200000273</v>
      </c>
      <c r="Z38" s="3">
        <f t="shared" si="28"/>
        <v>6027424.8200000273</v>
      </c>
      <c r="AA38" s="3">
        <f t="shared" si="28"/>
        <v>6027424.8200000273</v>
      </c>
    </row>
    <row r="39" spans="1:86" x14ac:dyDescent="0.35">
      <c r="A39" s="764"/>
      <c r="B39" s="170" t="str">
        <f t="shared" si="18"/>
        <v>HVAC</v>
      </c>
      <c r="C39" s="3">
        <v>0</v>
      </c>
      <c r="D39" s="3">
        <v>0</v>
      </c>
      <c r="E39" s="3">
        <v>0</v>
      </c>
      <c r="F39" s="304">
        <v>0</v>
      </c>
      <c r="G39" s="3">
        <f t="shared" ref="G39:AA39" si="29">F39</f>
        <v>0</v>
      </c>
      <c r="H39" s="3">
        <f t="shared" si="29"/>
        <v>0</v>
      </c>
      <c r="I39" s="3">
        <f t="shared" si="29"/>
        <v>0</v>
      </c>
      <c r="J39" s="3">
        <f t="shared" si="29"/>
        <v>0</v>
      </c>
      <c r="K39" s="3">
        <f t="shared" si="29"/>
        <v>0</v>
      </c>
      <c r="L39" s="3">
        <f t="shared" si="29"/>
        <v>0</v>
      </c>
      <c r="M39" s="3">
        <f t="shared" si="29"/>
        <v>0</v>
      </c>
      <c r="N39" s="3">
        <f t="shared" si="29"/>
        <v>0</v>
      </c>
      <c r="O39" s="3">
        <f t="shared" si="29"/>
        <v>0</v>
      </c>
      <c r="P39" s="3">
        <f t="shared" si="29"/>
        <v>0</v>
      </c>
      <c r="Q39" s="3">
        <f t="shared" si="22"/>
        <v>0</v>
      </c>
      <c r="R39" s="3">
        <f t="shared" si="23"/>
        <v>0</v>
      </c>
      <c r="S39" s="3">
        <f t="shared" si="29"/>
        <v>0</v>
      </c>
      <c r="T39" s="3">
        <f t="shared" si="29"/>
        <v>0</v>
      </c>
      <c r="U39" s="571">
        <f t="shared" si="26"/>
        <v>676937.98</v>
      </c>
      <c r="V39" s="3">
        <f t="shared" si="29"/>
        <v>676937.98</v>
      </c>
      <c r="W39" s="3">
        <f t="shared" si="29"/>
        <v>676937.98</v>
      </c>
      <c r="X39" s="3">
        <f t="shared" si="29"/>
        <v>676937.98</v>
      </c>
      <c r="Y39" s="3">
        <f t="shared" si="29"/>
        <v>676937.98</v>
      </c>
      <c r="Z39" s="3">
        <f t="shared" si="29"/>
        <v>676937.98</v>
      </c>
      <c r="AA39" s="3">
        <f t="shared" si="29"/>
        <v>676937.98</v>
      </c>
    </row>
    <row r="40" spans="1:86" x14ac:dyDescent="0.35">
      <c r="A40" s="764"/>
      <c r="B40" s="100" t="str">
        <f t="shared" si="18"/>
        <v>Lighting</v>
      </c>
      <c r="C40" s="3">
        <v>0</v>
      </c>
      <c r="D40" s="3">
        <v>0</v>
      </c>
      <c r="E40" s="3">
        <v>0</v>
      </c>
      <c r="F40" s="304">
        <v>0</v>
      </c>
      <c r="G40" s="3">
        <f t="shared" ref="G40:AA40" si="30">F40</f>
        <v>0</v>
      </c>
      <c r="H40" s="3">
        <f t="shared" si="30"/>
        <v>0</v>
      </c>
      <c r="I40" s="3">
        <f t="shared" si="30"/>
        <v>0</v>
      </c>
      <c r="J40" s="3">
        <f t="shared" si="30"/>
        <v>0</v>
      </c>
      <c r="K40" s="3">
        <f t="shared" si="30"/>
        <v>0</v>
      </c>
      <c r="L40" s="3">
        <f t="shared" si="30"/>
        <v>0</v>
      </c>
      <c r="M40" s="3">
        <f t="shared" si="30"/>
        <v>0</v>
      </c>
      <c r="N40" s="3">
        <f t="shared" si="30"/>
        <v>0</v>
      </c>
      <c r="O40" s="3">
        <f t="shared" si="30"/>
        <v>0</v>
      </c>
      <c r="P40" s="3">
        <f t="shared" si="30"/>
        <v>0</v>
      </c>
      <c r="Q40" s="3">
        <f t="shared" si="22"/>
        <v>0</v>
      </c>
      <c r="R40" s="3">
        <f t="shared" si="23"/>
        <v>0</v>
      </c>
      <c r="S40" s="3">
        <f t="shared" si="30"/>
        <v>0</v>
      </c>
      <c r="T40" s="3">
        <f t="shared" si="30"/>
        <v>0</v>
      </c>
      <c r="U40" s="571">
        <f t="shared" si="26"/>
        <v>0</v>
      </c>
      <c r="V40" s="3">
        <f t="shared" si="30"/>
        <v>0</v>
      </c>
      <c r="W40" s="3">
        <f t="shared" si="30"/>
        <v>0</v>
      </c>
      <c r="X40" s="3">
        <f t="shared" si="30"/>
        <v>0</v>
      </c>
      <c r="Y40" s="3">
        <f t="shared" si="30"/>
        <v>0</v>
      </c>
      <c r="Z40" s="3">
        <f t="shared" si="30"/>
        <v>0</v>
      </c>
      <c r="AA40" s="3">
        <f t="shared" si="30"/>
        <v>0</v>
      </c>
    </row>
    <row r="41" spans="1:86" x14ac:dyDescent="0.35">
      <c r="A41" s="764"/>
      <c r="B41" s="100" t="str">
        <f t="shared" si="18"/>
        <v>Miscellaneous</v>
      </c>
      <c r="C41" s="3">
        <v>0</v>
      </c>
      <c r="D41" s="3">
        <v>0</v>
      </c>
      <c r="E41" s="3">
        <v>0</v>
      </c>
      <c r="F41" s="304">
        <v>0</v>
      </c>
      <c r="G41" s="3">
        <f t="shared" ref="G41:AA41" si="31">F41</f>
        <v>0</v>
      </c>
      <c r="H41" s="3">
        <f t="shared" si="31"/>
        <v>0</v>
      </c>
      <c r="I41" s="3">
        <f t="shared" si="31"/>
        <v>0</v>
      </c>
      <c r="J41" s="3">
        <f t="shared" si="31"/>
        <v>0</v>
      </c>
      <c r="K41" s="3">
        <f t="shared" si="31"/>
        <v>0</v>
      </c>
      <c r="L41" s="3">
        <f t="shared" si="31"/>
        <v>0</v>
      </c>
      <c r="M41" s="3">
        <f t="shared" si="31"/>
        <v>0</v>
      </c>
      <c r="N41" s="3">
        <f t="shared" si="31"/>
        <v>0</v>
      </c>
      <c r="O41" s="3">
        <f t="shared" si="31"/>
        <v>0</v>
      </c>
      <c r="P41" s="3">
        <f t="shared" si="31"/>
        <v>0</v>
      </c>
      <c r="Q41" s="3">
        <f t="shared" si="22"/>
        <v>0</v>
      </c>
      <c r="R41" s="3">
        <f t="shared" si="23"/>
        <v>0</v>
      </c>
      <c r="S41" s="3">
        <f t="shared" si="31"/>
        <v>0</v>
      </c>
      <c r="T41" s="3">
        <f t="shared" si="31"/>
        <v>0</v>
      </c>
      <c r="U41" s="571">
        <f t="shared" si="26"/>
        <v>57774.380000000012</v>
      </c>
      <c r="V41" s="3">
        <f t="shared" si="31"/>
        <v>57774.380000000012</v>
      </c>
      <c r="W41" s="3">
        <f t="shared" si="31"/>
        <v>57774.380000000012</v>
      </c>
      <c r="X41" s="3">
        <f t="shared" si="31"/>
        <v>57774.380000000012</v>
      </c>
      <c r="Y41" s="3">
        <f t="shared" si="31"/>
        <v>57774.380000000012</v>
      </c>
      <c r="Z41" s="3">
        <f t="shared" si="31"/>
        <v>57774.380000000012</v>
      </c>
      <c r="AA41" s="3">
        <f t="shared" si="31"/>
        <v>57774.380000000012</v>
      </c>
    </row>
    <row r="42" spans="1:86" x14ac:dyDescent="0.35">
      <c r="A42" s="764"/>
      <c r="B42" s="100" t="str">
        <f t="shared" si="18"/>
        <v>Pool Spa</v>
      </c>
      <c r="C42" s="3">
        <v>0</v>
      </c>
      <c r="D42" s="3">
        <v>0</v>
      </c>
      <c r="E42" s="3">
        <v>0</v>
      </c>
      <c r="F42" s="304">
        <v>0</v>
      </c>
      <c r="G42" s="3">
        <f t="shared" ref="G42:AA42" si="32">F42</f>
        <v>0</v>
      </c>
      <c r="H42" s="3">
        <f t="shared" si="32"/>
        <v>0</v>
      </c>
      <c r="I42" s="3">
        <f t="shared" si="32"/>
        <v>0</v>
      </c>
      <c r="J42" s="3">
        <f t="shared" si="32"/>
        <v>0</v>
      </c>
      <c r="K42" s="3">
        <f t="shared" si="32"/>
        <v>0</v>
      </c>
      <c r="L42" s="3">
        <f t="shared" si="32"/>
        <v>0</v>
      </c>
      <c r="M42" s="3">
        <f t="shared" si="32"/>
        <v>0</v>
      </c>
      <c r="N42" s="3">
        <f t="shared" si="32"/>
        <v>0</v>
      </c>
      <c r="O42" s="3">
        <f t="shared" si="32"/>
        <v>0</v>
      </c>
      <c r="P42" s="3">
        <f t="shared" si="32"/>
        <v>0</v>
      </c>
      <c r="Q42" s="3">
        <f t="shared" si="22"/>
        <v>0</v>
      </c>
      <c r="R42" s="3">
        <f t="shared" si="23"/>
        <v>0</v>
      </c>
      <c r="S42" s="3">
        <f t="shared" si="32"/>
        <v>0</v>
      </c>
      <c r="T42" s="3">
        <f t="shared" si="32"/>
        <v>0</v>
      </c>
      <c r="U42" s="571">
        <f t="shared" si="26"/>
        <v>0</v>
      </c>
      <c r="V42" s="3">
        <f t="shared" si="32"/>
        <v>0</v>
      </c>
      <c r="W42" s="3">
        <f t="shared" si="32"/>
        <v>0</v>
      </c>
      <c r="X42" s="3">
        <f t="shared" si="32"/>
        <v>0</v>
      </c>
      <c r="Y42" s="3">
        <f t="shared" si="32"/>
        <v>0</v>
      </c>
      <c r="Z42" s="3">
        <f t="shared" si="32"/>
        <v>0</v>
      </c>
      <c r="AA42" s="3">
        <f t="shared" si="32"/>
        <v>0</v>
      </c>
    </row>
    <row r="43" spans="1:86" x14ac:dyDescent="0.35">
      <c r="A43" s="764"/>
      <c r="B43" s="100" t="str">
        <f t="shared" si="18"/>
        <v>Refrigeration</v>
      </c>
      <c r="C43" s="3">
        <v>0</v>
      </c>
      <c r="D43" s="3">
        <v>0</v>
      </c>
      <c r="E43" s="3">
        <v>0</v>
      </c>
      <c r="F43" s="304">
        <v>0</v>
      </c>
      <c r="G43" s="3">
        <f t="shared" ref="G43:AA43" si="33">F43</f>
        <v>0</v>
      </c>
      <c r="H43" s="3">
        <f t="shared" si="33"/>
        <v>0</v>
      </c>
      <c r="I43" s="3">
        <f t="shared" si="33"/>
        <v>0</v>
      </c>
      <c r="J43" s="3">
        <f t="shared" si="33"/>
        <v>0</v>
      </c>
      <c r="K43" s="3">
        <f t="shared" si="33"/>
        <v>0</v>
      </c>
      <c r="L43" s="3">
        <f t="shared" si="33"/>
        <v>0</v>
      </c>
      <c r="M43" s="3">
        <f t="shared" si="33"/>
        <v>0</v>
      </c>
      <c r="N43" s="3">
        <f t="shared" si="33"/>
        <v>0</v>
      </c>
      <c r="O43" s="3">
        <f t="shared" si="33"/>
        <v>0</v>
      </c>
      <c r="P43" s="3">
        <f t="shared" si="33"/>
        <v>0</v>
      </c>
      <c r="Q43" s="3">
        <f t="shared" si="22"/>
        <v>0</v>
      </c>
      <c r="R43" s="3">
        <f t="shared" si="23"/>
        <v>0</v>
      </c>
      <c r="S43" s="3">
        <f t="shared" si="33"/>
        <v>0</v>
      </c>
      <c r="T43" s="3">
        <f t="shared" si="33"/>
        <v>0</v>
      </c>
      <c r="U43" s="571">
        <f t="shared" si="26"/>
        <v>0</v>
      </c>
      <c r="V43" s="3">
        <f t="shared" si="33"/>
        <v>0</v>
      </c>
      <c r="W43" s="3">
        <f t="shared" si="33"/>
        <v>0</v>
      </c>
      <c r="X43" s="3">
        <f t="shared" si="33"/>
        <v>0</v>
      </c>
      <c r="Y43" s="3">
        <f t="shared" si="33"/>
        <v>0</v>
      </c>
      <c r="Z43" s="3">
        <f t="shared" si="33"/>
        <v>0</v>
      </c>
      <c r="AA43" s="3">
        <f t="shared" si="33"/>
        <v>0</v>
      </c>
    </row>
    <row r="44" spans="1:86" ht="15" customHeight="1" x14ac:dyDescent="0.35">
      <c r="A44" s="764"/>
      <c r="B44" s="100" t="str">
        <f t="shared" si="18"/>
        <v>Water Heating</v>
      </c>
      <c r="C44" s="3">
        <v>0</v>
      </c>
      <c r="D44" s="3">
        <v>0</v>
      </c>
      <c r="E44" s="3">
        <v>0</v>
      </c>
      <c r="F44" s="304">
        <v>0</v>
      </c>
      <c r="G44" s="3">
        <f t="shared" ref="G44:AA44" si="34">F44</f>
        <v>0</v>
      </c>
      <c r="H44" s="3">
        <f t="shared" si="34"/>
        <v>0</v>
      </c>
      <c r="I44" s="3">
        <f t="shared" si="34"/>
        <v>0</v>
      </c>
      <c r="J44" s="3">
        <f t="shared" si="34"/>
        <v>0</v>
      </c>
      <c r="K44" s="3">
        <f t="shared" si="34"/>
        <v>0</v>
      </c>
      <c r="L44" s="3">
        <f t="shared" si="34"/>
        <v>0</v>
      </c>
      <c r="M44" s="3">
        <f t="shared" si="34"/>
        <v>0</v>
      </c>
      <c r="N44" s="3">
        <f t="shared" si="34"/>
        <v>0</v>
      </c>
      <c r="O44" s="3">
        <f t="shared" si="34"/>
        <v>0</v>
      </c>
      <c r="P44" s="3">
        <f t="shared" si="34"/>
        <v>0</v>
      </c>
      <c r="Q44" s="3">
        <f t="shared" si="22"/>
        <v>0</v>
      </c>
      <c r="R44" s="3">
        <f t="shared" si="23"/>
        <v>0</v>
      </c>
      <c r="S44" s="3">
        <f t="shared" si="34"/>
        <v>0</v>
      </c>
      <c r="T44" s="3">
        <f t="shared" si="34"/>
        <v>0</v>
      </c>
      <c r="U44" s="571">
        <f t="shared" si="26"/>
        <v>157053.66</v>
      </c>
      <c r="V44" s="3">
        <f t="shared" si="34"/>
        <v>157053.66</v>
      </c>
      <c r="W44" s="3">
        <f t="shared" si="34"/>
        <v>157053.66</v>
      </c>
      <c r="X44" s="3">
        <f t="shared" si="34"/>
        <v>157053.66</v>
      </c>
      <c r="Y44" s="3">
        <f t="shared" si="34"/>
        <v>157053.66</v>
      </c>
      <c r="Z44" s="3">
        <f t="shared" si="34"/>
        <v>157053.66</v>
      </c>
      <c r="AA44" s="3">
        <f t="shared" si="34"/>
        <v>157053.66</v>
      </c>
    </row>
    <row r="45" spans="1:86" ht="15" customHeight="1" thickBot="1" x14ac:dyDescent="0.4">
      <c r="A45" s="764"/>
      <c r="B45" s="171" t="str">
        <f t="shared" si="18"/>
        <v>Motors(uses bus. load shape)</v>
      </c>
      <c r="C45" s="167"/>
      <c r="D45" s="167"/>
      <c r="E45" s="167"/>
      <c r="F45" s="305">
        <v>0</v>
      </c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6"/>
      <c r="S45" s="166"/>
      <c r="T45" s="166"/>
      <c r="U45" s="166"/>
      <c r="V45" s="166"/>
      <c r="W45" s="166"/>
      <c r="X45" s="166"/>
      <c r="Y45" s="166"/>
      <c r="Z45" s="166"/>
      <c r="AA45" s="166"/>
    </row>
    <row r="46" spans="1:86" ht="15" customHeight="1" thickBot="1" x14ac:dyDescent="0.4">
      <c r="A46" s="765"/>
      <c r="B46" s="172" t="str">
        <f t="shared" si="18"/>
        <v>Monthly kWh</v>
      </c>
      <c r="C46" s="147">
        <f>SUM(C35:C45)</f>
        <v>0</v>
      </c>
      <c r="D46" s="147">
        <f t="shared" ref="D46:AA46" si="35">SUM(D35:D45)</f>
        <v>0</v>
      </c>
      <c r="E46" s="147">
        <f t="shared" si="35"/>
        <v>0</v>
      </c>
      <c r="F46" s="147">
        <f t="shared" si="35"/>
        <v>0</v>
      </c>
      <c r="G46" s="147">
        <f t="shared" si="35"/>
        <v>0</v>
      </c>
      <c r="H46" s="147">
        <f t="shared" si="35"/>
        <v>0</v>
      </c>
      <c r="I46" s="147">
        <f t="shared" si="35"/>
        <v>0</v>
      </c>
      <c r="J46" s="147">
        <f t="shared" si="35"/>
        <v>0</v>
      </c>
      <c r="K46" s="147">
        <f t="shared" si="35"/>
        <v>0</v>
      </c>
      <c r="L46" s="147">
        <f t="shared" si="35"/>
        <v>0</v>
      </c>
      <c r="M46" s="147">
        <f t="shared" si="35"/>
        <v>0</v>
      </c>
      <c r="N46" s="147">
        <f t="shared" si="35"/>
        <v>0</v>
      </c>
      <c r="O46" s="147">
        <f t="shared" si="35"/>
        <v>0</v>
      </c>
      <c r="P46" s="147">
        <f t="shared" si="35"/>
        <v>0</v>
      </c>
      <c r="Q46" s="147">
        <f t="shared" si="35"/>
        <v>0</v>
      </c>
      <c r="R46" s="147">
        <f t="shared" si="35"/>
        <v>0</v>
      </c>
      <c r="S46" s="147">
        <f t="shared" si="35"/>
        <v>0</v>
      </c>
      <c r="T46" s="147">
        <f t="shared" si="35"/>
        <v>0</v>
      </c>
      <c r="U46" s="147">
        <f t="shared" si="35"/>
        <v>18304054.580000073</v>
      </c>
      <c r="V46" s="147">
        <f t="shared" si="35"/>
        <v>18304054.580000073</v>
      </c>
      <c r="W46" s="147">
        <f t="shared" si="35"/>
        <v>18304054.580000073</v>
      </c>
      <c r="X46" s="147">
        <f t="shared" si="35"/>
        <v>18304054.580000073</v>
      </c>
      <c r="Y46" s="147">
        <f t="shared" si="35"/>
        <v>18304054.580000073</v>
      </c>
      <c r="Z46" s="147">
        <f t="shared" si="35"/>
        <v>18304054.580000073</v>
      </c>
      <c r="AA46" s="147">
        <f t="shared" si="35"/>
        <v>18304054.580000073</v>
      </c>
    </row>
    <row r="47" spans="1:86" s="42" customFormat="1" x14ac:dyDescent="0.35">
      <c r="A47" s="279"/>
      <c r="B47" s="139"/>
      <c r="C47" s="141"/>
      <c r="D47" s="139"/>
      <c r="E47" s="141"/>
      <c r="F47" s="139"/>
      <c r="G47" s="139"/>
      <c r="H47" s="141"/>
      <c r="I47" s="139"/>
      <c r="J47" s="139"/>
      <c r="K47" s="141"/>
      <c r="L47" s="139"/>
      <c r="M47" s="139"/>
      <c r="N47" s="141"/>
      <c r="O47" s="549"/>
      <c r="P47" s="139"/>
      <c r="Q47" s="141"/>
      <c r="R47" s="139"/>
      <c r="S47" s="139"/>
      <c r="T47" s="141"/>
      <c r="U47" s="139"/>
      <c r="V47" s="139"/>
      <c r="W47" s="141"/>
      <c r="X47" s="139"/>
      <c r="Y47" s="139"/>
      <c r="Z47" s="141"/>
      <c r="AA47" s="139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</row>
    <row r="48" spans="1:86" s="42" customFormat="1" ht="15" thickBot="1" x14ac:dyDescent="0.4">
      <c r="A48" s="222" t="s">
        <v>190</v>
      </c>
      <c r="B48" s="222"/>
      <c r="C48" s="222"/>
      <c r="D48" s="222"/>
      <c r="E48" s="222"/>
      <c r="F48" s="222"/>
      <c r="G48" s="222"/>
      <c r="H48" s="222"/>
      <c r="I48" s="222"/>
      <c r="J48" s="222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</row>
    <row r="49" spans="1:28" ht="16" thickBot="1" x14ac:dyDescent="0.4">
      <c r="A49" s="766" t="s">
        <v>17</v>
      </c>
      <c r="B49" s="173" t="s">
        <v>171</v>
      </c>
      <c r="C49" s="156">
        <f>C$4</f>
        <v>44562</v>
      </c>
      <c r="D49" s="156">
        <f t="shared" ref="D49:AA49" si="36">D$4</f>
        <v>44593</v>
      </c>
      <c r="E49" s="156">
        <f t="shared" si="36"/>
        <v>44621</v>
      </c>
      <c r="F49" s="156">
        <f t="shared" si="36"/>
        <v>44652</v>
      </c>
      <c r="G49" s="156">
        <f t="shared" si="36"/>
        <v>44682</v>
      </c>
      <c r="H49" s="156">
        <f t="shared" si="36"/>
        <v>44713</v>
      </c>
      <c r="I49" s="156">
        <f t="shared" si="36"/>
        <v>44743</v>
      </c>
      <c r="J49" s="156">
        <f t="shared" si="36"/>
        <v>44774</v>
      </c>
      <c r="K49" s="156">
        <f t="shared" si="36"/>
        <v>44805</v>
      </c>
      <c r="L49" s="156">
        <f t="shared" si="36"/>
        <v>44835</v>
      </c>
      <c r="M49" s="156">
        <f t="shared" si="36"/>
        <v>44866</v>
      </c>
      <c r="N49" s="156">
        <f t="shared" si="36"/>
        <v>44896</v>
      </c>
      <c r="O49" s="156">
        <f t="shared" si="36"/>
        <v>44927</v>
      </c>
      <c r="P49" s="156">
        <f t="shared" si="36"/>
        <v>44958</v>
      </c>
      <c r="Q49" s="156">
        <f t="shared" si="36"/>
        <v>44986</v>
      </c>
      <c r="R49" s="156">
        <f t="shared" si="36"/>
        <v>45017</v>
      </c>
      <c r="S49" s="156">
        <f t="shared" si="36"/>
        <v>45047</v>
      </c>
      <c r="T49" s="156">
        <f t="shared" si="36"/>
        <v>45078</v>
      </c>
      <c r="U49" s="156">
        <f t="shared" si="36"/>
        <v>45108</v>
      </c>
      <c r="V49" s="156">
        <f t="shared" si="36"/>
        <v>45139</v>
      </c>
      <c r="W49" s="156">
        <f t="shared" si="36"/>
        <v>45170</v>
      </c>
      <c r="X49" s="156">
        <f t="shared" si="36"/>
        <v>45200</v>
      </c>
      <c r="Y49" s="156">
        <f t="shared" si="36"/>
        <v>45231</v>
      </c>
      <c r="Z49" s="156">
        <f t="shared" si="36"/>
        <v>45261</v>
      </c>
      <c r="AA49" s="156">
        <f t="shared" si="36"/>
        <v>45292</v>
      </c>
    </row>
    <row r="50" spans="1:28" ht="15" customHeight="1" x14ac:dyDescent="0.35">
      <c r="A50" s="767"/>
      <c r="B50" s="32" t="str">
        <f t="shared" ref="B50:B60" si="37">B35</f>
        <v>Building Shell</v>
      </c>
      <c r="C50" s="183">
        <f>((C5*0.5)-C35)*C66*C$78*C$2</f>
        <v>135.18021950850653</v>
      </c>
      <c r="D50" s="26">
        <f>((D5*0.5)+C20-D35)*D66*D$78*D$2</f>
        <v>240.99779215946174</v>
      </c>
      <c r="E50" s="26">
        <f t="shared" ref="E50:AA50" si="38">((E5*0.5)+D20-E35)*E66*E$78*E$2</f>
        <v>325.36598047117906</v>
      </c>
      <c r="F50" s="26">
        <f t="shared" si="38"/>
        <v>420.05554065820763</v>
      </c>
      <c r="G50" s="26">
        <f t="shared" si="38"/>
        <v>738.68093603586124</v>
      </c>
      <c r="H50" s="26">
        <f t="shared" si="38"/>
        <v>4528.1769806620978</v>
      </c>
      <c r="I50" s="26">
        <f t="shared" si="38"/>
        <v>7124.0099681345828</v>
      </c>
      <c r="J50" s="26">
        <f t="shared" si="38"/>
        <v>7728.5277161340246</v>
      </c>
      <c r="K50" s="26">
        <f t="shared" si="38"/>
        <v>4445.9770281853225</v>
      </c>
      <c r="L50" s="26">
        <f t="shared" si="38"/>
        <v>1329.5353719084471</v>
      </c>
      <c r="M50" s="26">
        <f t="shared" si="38"/>
        <v>2497.1628701254708</v>
      </c>
      <c r="N50" s="26">
        <f t="shared" si="38"/>
        <v>5188.6648396245082</v>
      </c>
      <c r="O50" s="26">
        <f t="shared" si="38"/>
        <v>5723.6144113425626</v>
      </c>
      <c r="P50" s="26">
        <f t="shared" si="38"/>
        <v>4836.1395324383093</v>
      </c>
      <c r="Q50" s="26">
        <f t="shared" si="38"/>
        <v>3711.8934829826735</v>
      </c>
      <c r="R50" s="26">
        <f t="shared" si="38"/>
        <v>2048.9819319778653</v>
      </c>
      <c r="S50" s="26">
        <f t="shared" si="38"/>
        <v>2323.4177720281309</v>
      </c>
      <c r="T50" s="26">
        <f t="shared" si="38"/>
        <v>12116.027043569413</v>
      </c>
      <c r="U50" s="26">
        <f t="shared" si="38"/>
        <v>9719.7851378665982</v>
      </c>
      <c r="V50" s="26">
        <f t="shared" si="38"/>
        <v>9241.5661588850526</v>
      </c>
      <c r="W50" s="26">
        <f t="shared" si="38"/>
        <v>4631.5712777932631</v>
      </c>
      <c r="X50" s="26">
        <f t="shared" si="38"/>
        <v>1240.4060344932016</v>
      </c>
      <c r="Y50" s="26">
        <f t="shared" si="38"/>
        <v>1998.5894004173983</v>
      </c>
      <c r="Z50" s="26">
        <f t="shared" si="38"/>
        <v>3382.0086712586217</v>
      </c>
      <c r="AA50" s="26">
        <f t="shared" si="38"/>
        <v>3407.6049386482205</v>
      </c>
    </row>
    <row r="51" spans="1:28" ht="15.5" x14ac:dyDescent="0.35">
      <c r="A51" s="767"/>
      <c r="B51" s="32" t="str">
        <f t="shared" si="37"/>
        <v>Cooling</v>
      </c>
      <c r="C51" s="26">
        <f>((C6*0.5)-C36)*C67*C$78*C$2</f>
        <v>1.8759586075312493</v>
      </c>
      <c r="D51" s="26">
        <f t="shared" ref="D51:AA51" si="39">((D6*0.5)+C21-D36)*D67*D$78*D$2</f>
        <v>29.530371559184932</v>
      </c>
      <c r="E51" s="26">
        <f t="shared" si="39"/>
        <v>330.84951433981882</v>
      </c>
      <c r="F51" s="26">
        <f t="shared" si="39"/>
        <v>3087.7994402746153</v>
      </c>
      <c r="G51" s="26">
        <f t="shared" si="39"/>
        <v>20401.095122764815</v>
      </c>
      <c r="H51" s="26">
        <f t="shared" si="39"/>
        <v>188573.55989638079</v>
      </c>
      <c r="I51" s="26">
        <f t="shared" si="39"/>
        <v>342227.21394794085</v>
      </c>
      <c r="J51" s="26">
        <f t="shared" si="39"/>
        <v>415466.38204331009</v>
      </c>
      <c r="K51" s="26">
        <f t="shared" si="39"/>
        <v>233374.16491494596</v>
      </c>
      <c r="L51" s="26">
        <f t="shared" si="39"/>
        <v>18514.676980149969</v>
      </c>
      <c r="M51" s="26">
        <f t="shared" si="39"/>
        <v>1530.0901741042546</v>
      </c>
      <c r="N51" s="26">
        <f t="shared" si="39"/>
        <v>1293.5759616973935</v>
      </c>
      <c r="O51" s="26">
        <f t="shared" si="39"/>
        <v>1285.7678882193482</v>
      </c>
      <c r="P51" s="26">
        <f t="shared" si="39"/>
        <v>1190.8129518482187</v>
      </c>
      <c r="Q51" s="26">
        <f t="shared" si="39"/>
        <v>3456.0158283483997</v>
      </c>
      <c r="R51" s="26">
        <f t="shared" si="39"/>
        <v>17306.980423327579</v>
      </c>
      <c r="S51" s="26">
        <f t="shared" si="39"/>
        <v>77440.83140194774</v>
      </c>
      <c r="T51" s="26">
        <f t="shared" si="39"/>
        <v>511861.03045682242</v>
      </c>
      <c r="U51" s="26">
        <f t="shared" si="39"/>
        <v>395491.51546944951</v>
      </c>
      <c r="V51" s="26">
        <f t="shared" si="39"/>
        <v>376029.4110457229</v>
      </c>
      <c r="W51" s="26">
        <f t="shared" si="39"/>
        <v>175824.15659810961</v>
      </c>
      <c r="X51" s="26">
        <f t="shared" si="39"/>
        <v>12392.42007855245</v>
      </c>
      <c r="Y51" s="26">
        <f t="shared" si="39"/>
        <v>969.40371541549598</v>
      </c>
      <c r="Z51" s="26">
        <f t="shared" si="39"/>
        <v>773.61891956693887</v>
      </c>
      <c r="AA51" s="26">
        <f t="shared" si="39"/>
        <v>735.45513197948935</v>
      </c>
    </row>
    <row r="52" spans="1:28" ht="15.5" x14ac:dyDescent="0.35">
      <c r="A52" s="767"/>
      <c r="B52" s="32" t="str">
        <f t="shared" si="37"/>
        <v>Freezer</v>
      </c>
      <c r="C52" s="26">
        <f t="shared" ref="C52:C59" si="40">((C7*0.5)-C37)*C68*C$78*C$2</f>
        <v>0</v>
      </c>
      <c r="D52" s="26">
        <f t="shared" ref="D52:AA52" si="41">((D7*0.5)+C22-D37)*D68*D$78*D$2</f>
        <v>0</v>
      </c>
      <c r="E52" s="26">
        <f t="shared" si="41"/>
        <v>0</v>
      </c>
      <c r="F52" s="26">
        <f t="shared" si="41"/>
        <v>0</v>
      </c>
      <c r="G52" s="26">
        <f t="shared" si="41"/>
        <v>0</v>
      </c>
      <c r="H52" s="26">
        <f t="shared" si="41"/>
        <v>0</v>
      </c>
      <c r="I52" s="26">
        <f t="shared" si="41"/>
        <v>0</v>
      </c>
      <c r="J52" s="26">
        <f t="shared" si="41"/>
        <v>0</v>
      </c>
      <c r="K52" s="26">
        <f t="shared" si="41"/>
        <v>0</v>
      </c>
      <c r="L52" s="26">
        <f t="shared" si="41"/>
        <v>0</v>
      </c>
      <c r="M52" s="26">
        <f t="shared" si="41"/>
        <v>0</v>
      </c>
      <c r="N52" s="26">
        <f t="shared" si="41"/>
        <v>0</v>
      </c>
      <c r="O52" s="26">
        <f t="shared" si="41"/>
        <v>0</v>
      </c>
      <c r="P52" s="26">
        <f t="shared" si="41"/>
        <v>0</v>
      </c>
      <c r="Q52" s="26">
        <f t="shared" si="41"/>
        <v>0</v>
      </c>
      <c r="R52" s="26">
        <f t="shared" si="41"/>
        <v>0</v>
      </c>
      <c r="S52" s="26">
        <f t="shared" si="41"/>
        <v>0</v>
      </c>
      <c r="T52" s="26">
        <f t="shared" si="41"/>
        <v>0</v>
      </c>
      <c r="U52" s="26">
        <f t="shared" si="41"/>
        <v>0</v>
      </c>
      <c r="V52" s="26">
        <f t="shared" si="41"/>
        <v>0</v>
      </c>
      <c r="W52" s="26">
        <f t="shared" si="41"/>
        <v>0</v>
      </c>
      <c r="X52" s="26">
        <f t="shared" si="41"/>
        <v>0</v>
      </c>
      <c r="Y52" s="26">
        <f t="shared" si="41"/>
        <v>0</v>
      </c>
      <c r="Z52" s="26">
        <f t="shared" si="41"/>
        <v>0</v>
      </c>
      <c r="AA52" s="26">
        <f t="shared" si="41"/>
        <v>0</v>
      </c>
    </row>
    <row r="53" spans="1:28" ht="15.5" x14ac:dyDescent="0.35">
      <c r="A53" s="767"/>
      <c r="B53" s="32" t="str">
        <f t="shared" si="37"/>
        <v>Heating</v>
      </c>
      <c r="C53" s="26">
        <f t="shared" si="40"/>
        <v>495.70836910058313</v>
      </c>
      <c r="D53" s="26">
        <f t="shared" ref="D53:AA53" si="42">((D8*0.5)+C23-D38)*D69*D$78*D$2</f>
        <v>3679.5646886735954</v>
      </c>
      <c r="E53" s="26">
        <f t="shared" si="42"/>
        <v>10041.124835672383</v>
      </c>
      <c r="F53" s="26">
        <f t="shared" si="42"/>
        <v>8219.5085297392015</v>
      </c>
      <c r="G53" s="26">
        <f t="shared" si="42"/>
        <v>3401.9328302603562</v>
      </c>
      <c r="H53" s="26">
        <f t="shared" si="42"/>
        <v>263.31281478564023</v>
      </c>
      <c r="I53" s="26">
        <f t="shared" si="42"/>
        <v>3.9174711527225345</v>
      </c>
      <c r="J53" s="26">
        <f t="shared" si="42"/>
        <v>7.2670191025861035</v>
      </c>
      <c r="K53" s="26">
        <f t="shared" si="42"/>
        <v>8328.0353571932992</v>
      </c>
      <c r="L53" s="26">
        <f t="shared" si="42"/>
        <v>27855.220008575947</v>
      </c>
      <c r="M53" s="26">
        <f t="shared" si="42"/>
        <v>62652.632283174629</v>
      </c>
      <c r="N53" s="26">
        <f t="shared" si="42"/>
        <v>117915.10743926276</v>
      </c>
      <c r="O53" s="26">
        <f t="shared" si="42"/>
        <v>127592.46033865504</v>
      </c>
      <c r="P53" s="26">
        <f t="shared" si="42"/>
        <v>107750.86412827465</v>
      </c>
      <c r="Q53" s="26">
        <f t="shared" si="42"/>
        <v>81358.713033460532</v>
      </c>
      <c r="R53" s="26">
        <f t="shared" si="42"/>
        <v>36762.055689749861</v>
      </c>
      <c r="S53" s="26">
        <f t="shared" si="42"/>
        <v>11092.118561866959</v>
      </c>
      <c r="T53" s="26">
        <f t="shared" si="42"/>
        <v>676.67594940993695</v>
      </c>
      <c r="U53" s="26">
        <f t="shared" si="42"/>
        <v>4.5101798540564682</v>
      </c>
      <c r="V53" s="26">
        <f t="shared" si="42"/>
        <v>6.7652697810847009</v>
      </c>
      <c r="W53" s="26">
        <f t="shared" si="42"/>
        <v>6621.6957223972368</v>
      </c>
      <c r="X53" s="26">
        <f t="shared" si="42"/>
        <v>19958.121385651251</v>
      </c>
      <c r="Y53" s="26">
        <f t="shared" si="42"/>
        <v>42114.543793602192</v>
      </c>
      <c r="Z53" s="26">
        <f t="shared" si="42"/>
        <v>71720.301199579597</v>
      </c>
      <c r="AA53" s="26">
        <f t="shared" si="42"/>
        <v>72286.476703228691</v>
      </c>
    </row>
    <row r="54" spans="1:28" ht="15.5" x14ac:dyDescent="0.35">
      <c r="A54" s="767"/>
      <c r="B54" s="32" t="str">
        <f t="shared" si="37"/>
        <v>HVAC</v>
      </c>
      <c r="C54" s="26">
        <f t="shared" si="40"/>
        <v>0</v>
      </c>
      <c r="D54" s="26">
        <f t="shared" ref="D54:AA54" si="43">((D9*0.5)+C24-D39)*D70*D$78*D$2</f>
        <v>1095.4804308272094</v>
      </c>
      <c r="E54" s="26">
        <f t="shared" si="43"/>
        <v>1902.4566380186832</v>
      </c>
      <c r="F54" s="26">
        <f t="shared" si="43"/>
        <v>1062.4659366209537</v>
      </c>
      <c r="G54" s="26">
        <f t="shared" si="43"/>
        <v>1215.3116742859613</v>
      </c>
      <c r="H54" s="26">
        <f t="shared" si="43"/>
        <v>6520.4036371005377</v>
      </c>
      <c r="I54" s="26">
        <f t="shared" si="43"/>
        <v>9123.3283594738459</v>
      </c>
      <c r="J54" s="26">
        <f t="shared" si="43"/>
        <v>8959.7935807492631</v>
      </c>
      <c r="K54" s="26">
        <f t="shared" si="43"/>
        <v>4552.2486168066725</v>
      </c>
      <c r="L54" s="26">
        <f t="shared" si="43"/>
        <v>1206.1287622624202</v>
      </c>
      <c r="M54" s="26">
        <f t="shared" si="43"/>
        <v>2064.6668854166537</v>
      </c>
      <c r="N54" s="26">
        <f t="shared" si="43"/>
        <v>5042.5637672213306</v>
      </c>
      <c r="O54" s="26">
        <f t="shared" si="43"/>
        <v>6432.2616868540053</v>
      </c>
      <c r="P54" s="26">
        <f t="shared" si="43"/>
        <v>5434.9075236684721</v>
      </c>
      <c r="Q54" s="26">
        <f t="shared" si="43"/>
        <v>4171.4672793047339</v>
      </c>
      <c r="R54" s="26">
        <f t="shared" si="43"/>
        <v>2302.6687388303376</v>
      </c>
      <c r="S54" s="26">
        <f t="shared" si="43"/>
        <v>2611.0827955069567</v>
      </c>
      <c r="T54" s="26">
        <f t="shared" si="43"/>
        <v>13616.126270630108</v>
      </c>
      <c r="U54" s="26">
        <f t="shared" si="43"/>
        <v>9298.0001246890988</v>
      </c>
      <c r="V54" s="26">
        <f t="shared" si="43"/>
        <v>8840.5332092038607</v>
      </c>
      <c r="W54" s="26">
        <f t="shared" si="43"/>
        <v>4430.5866547046362</v>
      </c>
      <c r="X54" s="26">
        <f t="shared" si="43"/>
        <v>1186.5792607339827</v>
      </c>
      <c r="Y54" s="26">
        <f t="shared" si="43"/>
        <v>1911.8616544194565</v>
      </c>
      <c r="Z54" s="26">
        <f t="shared" si="43"/>
        <v>3235.2481666034405</v>
      </c>
      <c r="AA54" s="26">
        <f t="shared" si="43"/>
        <v>3259.7336973023521</v>
      </c>
    </row>
    <row r="55" spans="1:28" ht="15.5" x14ac:dyDescent="0.35">
      <c r="A55" s="767"/>
      <c r="B55" s="32" t="str">
        <f t="shared" si="37"/>
        <v>Lighting</v>
      </c>
      <c r="C55" s="26">
        <f t="shared" si="40"/>
        <v>0</v>
      </c>
      <c r="D55" s="26">
        <f t="shared" ref="D55:AA55" si="44">((D10*0.5)+C25-D40)*D71*D$78*D$2</f>
        <v>0</v>
      </c>
      <c r="E55" s="26">
        <f t="shared" si="44"/>
        <v>0</v>
      </c>
      <c r="F55" s="26">
        <f t="shared" si="44"/>
        <v>0</v>
      </c>
      <c r="G55" s="26">
        <f t="shared" si="44"/>
        <v>0</v>
      </c>
      <c r="H55" s="26">
        <f t="shared" si="44"/>
        <v>0</v>
      </c>
      <c r="I55" s="26">
        <f t="shared" si="44"/>
        <v>0</v>
      </c>
      <c r="J55" s="26">
        <f t="shared" si="44"/>
        <v>6.9445215369419699</v>
      </c>
      <c r="K55" s="26">
        <f t="shared" si="44"/>
        <v>14.524201325133474</v>
      </c>
      <c r="L55" s="26">
        <f t="shared" si="44"/>
        <v>8.0381222459257327</v>
      </c>
      <c r="M55" s="26">
        <f t="shared" si="44"/>
        <v>1003.5152883736359</v>
      </c>
      <c r="N55" s="26">
        <f t="shared" si="44"/>
        <v>2201.8639087526412</v>
      </c>
      <c r="O55" s="26">
        <f t="shared" si="44"/>
        <v>2333.8031821471864</v>
      </c>
      <c r="P55" s="26">
        <f t="shared" si="44"/>
        <v>2061.0292149348356</v>
      </c>
      <c r="Q55" s="26">
        <f t="shared" si="44"/>
        <v>2207.6415287171312</v>
      </c>
      <c r="R55" s="26">
        <f t="shared" si="44"/>
        <v>2095.8120342685961</v>
      </c>
      <c r="S55" s="26">
        <f t="shared" si="44"/>
        <v>2023.4277863330926</v>
      </c>
      <c r="T55" s="26">
        <f t="shared" si="44"/>
        <v>3580.5933905268071</v>
      </c>
      <c r="U55" s="26">
        <f t="shared" si="44"/>
        <v>3546.9345164756114</v>
      </c>
      <c r="V55" s="26">
        <f t="shared" si="44"/>
        <v>3688.1031792275953</v>
      </c>
      <c r="W55" s="26">
        <f t="shared" si="44"/>
        <v>3856.7634068102134</v>
      </c>
      <c r="X55" s="26">
        <f t="shared" si="44"/>
        <v>2134.4468479590287</v>
      </c>
      <c r="Y55" s="26">
        <f t="shared" si="44"/>
        <v>2270.8402415326691</v>
      </c>
      <c r="Z55" s="26">
        <f t="shared" si="44"/>
        <v>2342.3319316064571</v>
      </c>
      <c r="AA55" s="26">
        <f t="shared" si="44"/>
        <v>2333.8031821471864</v>
      </c>
    </row>
    <row r="56" spans="1:28" ht="15.5" x14ac:dyDescent="0.35">
      <c r="A56" s="767"/>
      <c r="B56" s="32" t="str">
        <f t="shared" si="37"/>
        <v>Miscellaneous</v>
      </c>
      <c r="C56" s="26">
        <f t="shared" si="40"/>
        <v>0</v>
      </c>
      <c r="D56" s="26">
        <f t="shared" ref="D56:AA56" si="45">((D11*0.5)+C26-D41)*D72*D$78*D$2</f>
        <v>4.8007255535825859</v>
      </c>
      <c r="E56" s="26">
        <f t="shared" si="45"/>
        <v>38.322383112495991</v>
      </c>
      <c r="F56" s="26">
        <f t="shared" si="45"/>
        <v>94.455171606980997</v>
      </c>
      <c r="G56" s="26">
        <f t="shared" si="45"/>
        <v>158.6111060918679</v>
      </c>
      <c r="H56" s="26">
        <f t="shared" si="45"/>
        <v>410.47365696212626</v>
      </c>
      <c r="I56" s="26">
        <f t="shared" si="45"/>
        <v>551.82757983285342</v>
      </c>
      <c r="J56" s="26">
        <f t="shared" si="45"/>
        <v>709.82338198989783</v>
      </c>
      <c r="K56" s="26">
        <f t="shared" si="45"/>
        <v>769.98607693756117</v>
      </c>
      <c r="L56" s="26">
        <f t="shared" si="45"/>
        <v>400.40494310579027</v>
      </c>
      <c r="M56" s="26">
        <f t="shared" si="45"/>
        <v>420.24508515104674</v>
      </c>
      <c r="N56" s="26">
        <f t="shared" si="45"/>
        <v>475.99089164113741</v>
      </c>
      <c r="O56" s="26">
        <f t="shared" si="45"/>
        <v>503.85169701607219</v>
      </c>
      <c r="P56" s="26">
        <f t="shared" si="45"/>
        <v>463.92793417054781</v>
      </c>
      <c r="Q56" s="26">
        <f t="shared" si="45"/>
        <v>519.03815104519572</v>
      </c>
      <c r="R56" s="26">
        <f t="shared" si="45"/>
        <v>523.35544119240365</v>
      </c>
      <c r="S56" s="26">
        <f t="shared" si="45"/>
        <v>556.4317006230184</v>
      </c>
      <c r="T56" s="26">
        <f t="shared" si="45"/>
        <v>1104.4425005824824</v>
      </c>
      <c r="U56" s="26">
        <f t="shared" si="45"/>
        <v>673.64356931139616</v>
      </c>
      <c r="V56" s="26">
        <f t="shared" si="45"/>
        <v>673.30231519124982</v>
      </c>
      <c r="W56" s="26">
        <f t="shared" si="45"/>
        <v>651.84298633366916</v>
      </c>
      <c r="X56" s="26">
        <f t="shared" si="45"/>
        <v>325.36666399858319</v>
      </c>
      <c r="Y56" s="26">
        <f t="shared" si="45"/>
        <v>315.04947991032549</v>
      </c>
      <c r="Z56" s="26">
        <f t="shared" si="45"/>
        <v>307.20059534856603</v>
      </c>
      <c r="AA56" s="26">
        <f t="shared" si="45"/>
        <v>297.32305098376332</v>
      </c>
    </row>
    <row r="57" spans="1:28" ht="15.5" x14ac:dyDescent="0.35">
      <c r="A57" s="767"/>
      <c r="B57" s="32" t="str">
        <f t="shared" si="37"/>
        <v>Pool Spa</v>
      </c>
      <c r="C57" s="26">
        <f t="shared" si="40"/>
        <v>0</v>
      </c>
      <c r="D57" s="26">
        <f t="shared" ref="D57:AA57" si="46">((D12*0.5)+C27-D42)*D73*D$78*D$2</f>
        <v>0</v>
      </c>
      <c r="E57" s="26">
        <f t="shared" si="46"/>
        <v>0</v>
      </c>
      <c r="F57" s="26">
        <f t="shared" si="46"/>
        <v>0</v>
      </c>
      <c r="G57" s="26">
        <f t="shared" si="46"/>
        <v>0</v>
      </c>
      <c r="H57" s="26">
        <f t="shared" si="46"/>
        <v>0</v>
      </c>
      <c r="I57" s="26">
        <f t="shared" si="46"/>
        <v>0</v>
      </c>
      <c r="J57" s="26">
        <f t="shared" si="46"/>
        <v>0</v>
      </c>
      <c r="K57" s="26">
        <f t="shared" si="46"/>
        <v>0</v>
      </c>
      <c r="L57" s="26">
        <f t="shared" si="46"/>
        <v>0</v>
      </c>
      <c r="M57" s="26">
        <f t="shared" si="46"/>
        <v>466.00744230422362</v>
      </c>
      <c r="N57" s="26">
        <f t="shared" si="46"/>
        <v>1080.5508322609014</v>
      </c>
      <c r="O57" s="26">
        <f t="shared" si="46"/>
        <v>1180.9603625096786</v>
      </c>
      <c r="P57" s="26">
        <f t="shared" si="46"/>
        <v>981.92703875470181</v>
      </c>
      <c r="Q57" s="26">
        <f t="shared" si="46"/>
        <v>1211.3686355262298</v>
      </c>
      <c r="R57" s="26">
        <f t="shared" si="46"/>
        <v>1183.4220315430748</v>
      </c>
      <c r="S57" s="26">
        <f t="shared" si="46"/>
        <v>1298.8852866346308</v>
      </c>
      <c r="T57" s="26">
        <f t="shared" si="46"/>
        <v>2498.0570148779434</v>
      </c>
      <c r="U57" s="26">
        <f t="shared" si="46"/>
        <v>2676.012081400871</v>
      </c>
      <c r="V57" s="26">
        <f t="shared" si="46"/>
        <v>2651.3107171487759</v>
      </c>
      <c r="W57" s="26">
        <f t="shared" si="46"/>
        <v>2570.1800458395751</v>
      </c>
      <c r="X57" s="26">
        <f t="shared" si="46"/>
        <v>1286.7481089677551</v>
      </c>
      <c r="Y57" s="26">
        <f t="shared" si="46"/>
        <v>1213.345374448335</v>
      </c>
      <c r="Z57" s="26">
        <f t="shared" si="46"/>
        <v>1222.2481969126122</v>
      </c>
      <c r="AA57" s="26">
        <f t="shared" si="46"/>
        <v>1180.9603625096786</v>
      </c>
    </row>
    <row r="58" spans="1:28" ht="15.5" x14ac:dyDescent="0.35">
      <c r="A58" s="767"/>
      <c r="B58" s="32" t="str">
        <f t="shared" si="37"/>
        <v>Refrigeration</v>
      </c>
      <c r="C58" s="26">
        <f t="shared" si="40"/>
        <v>0</v>
      </c>
      <c r="D58" s="26">
        <f t="shared" ref="D58:AA58" si="47">((D13*0.5)+C28-D43)*D74*D$78*D$2</f>
        <v>0</v>
      </c>
      <c r="E58" s="26">
        <f t="shared" si="47"/>
        <v>0</v>
      </c>
      <c r="F58" s="26">
        <f t="shared" si="47"/>
        <v>0</v>
      </c>
      <c r="G58" s="26">
        <f t="shared" si="47"/>
        <v>0</v>
      </c>
      <c r="H58" s="26">
        <f t="shared" si="47"/>
        <v>0</v>
      </c>
      <c r="I58" s="26">
        <f t="shared" si="47"/>
        <v>0</v>
      </c>
      <c r="J58" s="26">
        <f t="shared" si="47"/>
        <v>0</v>
      </c>
      <c r="K58" s="26">
        <f t="shared" si="47"/>
        <v>0</v>
      </c>
      <c r="L58" s="26">
        <f t="shared" si="47"/>
        <v>0</v>
      </c>
      <c r="M58" s="26">
        <f t="shared" si="47"/>
        <v>0</v>
      </c>
      <c r="N58" s="26">
        <f t="shared" si="47"/>
        <v>0</v>
      </c>
      <c r="O58" s="26">
        <f t="shared" si="47"/>
        <v>0</v>
      </c>
      <c r="P58" s="26">
        <f t="shared" si="47"/>
        <v>0</v>
      </c>
      <c r="Q58" s="26">
        <f t="shared" si="47"/>
        <v>0</v>
      </c>
      <c r="R58" s="26">
        <f t="shared" si="47"/>
        <v>0</v>
      </c>
      <c r="S58" s="26">
        <f t="shared" si="47"/>
        <v>0</v>
      </c>
      <c r="T58" s="26">
        <f t="shared" si="47"/>
        <v>0</v>
      </c>
      <c r="U58" s="26">
        <f t="shared" si="47"/>
        <v>0</v>
      </c>
      <c r="V58" s="26">
        <f t="shared" si="47"/>
        <v>0</v>
      </c>
      <c r="W58" s="26">
        <f t="shared" si="47"/>
        <v>0</v>
      </c>
      <c r="X58" s="26">
        <f t="shared" si="47"/>
        <v>0</v>
      </c>
      <c r="Y58" s="26">
        <f t="shared" si="47"/>
        <v>0</v>
      </c>
      <c r="Z58" s="26">
        <f t="shared" si="47"/>
        <v>0</v>
      </c>
      <c r="AA58" s="26">
        <f t="shared" si="47"/>
        <v>0</v>
      </c>
    </row>
    <row r="59" spans="1:28" ht="15.75" customHeight="1" x14ac:dyDescent="0.35">
      <c r="A59" s="767"/>
      <c r="B59" s="32" t="str">
        <f t="shared" si="37"/>
        <v>Water Heating</v>
      </c>
      <c r="C59" s="26">
        <f t="shared" si="40"/>
        <v>0</v>
      </c>
      <c r="D59" s="26">
        <f t="shared" ref="D59:AA59" si="48">((D14*0.5)+C29-D44)*D75*D$78*D$2</f>
        <v>54.403685488484641</v>
      </c>
      <c r="E59" s="26">
        <f t="shared" si="48"/>
        <v>198.17109941990057</v>
      </c>
      <c r="F59" s="26">
        <f t="shared" si="48"/>
        <v>296.64142196800549</v>
      </c>
      <c r="G59" s="26">
        <f t="shared" si="48"/>
        <v>411.69524693313059</v>
      </c>
      <c r="H59" s="26">
        <f t="shared" si="48"/>
        <v>1020.9673653519784</v>
      </c>
      <c r="I59" s="26">
        <f t="shared" si="48"/>
        <v>1147.0572255827708</v>
      </c>
      <c r="J59" s="26">
        <f t="shared" si="48"/>
        <v>1286.3685020113785</v>
      </c>
      <c r="K59" s="26">
        <f t="shared" si="48"/>
        <v>1544.3266937735259</v>
      </c>
      <c r="L59" s="26">
        <f t="shared" si="48"/>
        <v>910.79139887482552</v>
      </c>
      <c r="M59" s="26">
        <f t="shared" si="48"/>
        <v>1600.1859373460732</v>
      </c>
      <c r="N59" s="26">
        <f t="shared" si="48"/>
        <v>3099.7470559356511</v>
      </c>
      <c r="O59" s="26">
        <f t="shared" si="48"/>
        <v>3782.1617071346818</v>
      </c>
      <c r="P59" s="26">
        <f t="shared" si="48"/>
        <v>3348.5673696882268</v>
      </c>
      <c r="Q59" s="26">
        <f t="shared" si="48"/>
        <v>3596.958225463276</v>
      </c>
      <c r="R59" s="26">
        <f t="shared" si="48"/>
        <v>3325.5788326307852</v>
      </c>
      <c r="S59" s="26">
        <f t="shared" si="48"/>
        <v>3374.7163075406625</v>
      </c>
      <c r="T59" s="26">
        <f t="shared" si="48"/>
        <v>6379.6432744089143</v>
      </c>
      <c r="U59" s="26">
        <f t="shared" si="48"/>
        <v>4590.6728755598369</v>
      </c>
      <c r="V59" s="26">
        <f t="shared" si="48"/>
        <v>4317.8576042452578</v>
      </c>
      <c r="W59" s="26">
        <f t="shared" si="48"/>
        <v>4703.2837517162779</v>
      </c>
      <c r="X59" s="26">
        <f t="shared" si="48"/>
        <v>2608.4246172431949</v>
      </c>
      <c r="Y59" s="26">
        <f t="shared" si="48"/>
        <v>2777.6048511511081</v>
      </c>
      <c r="Z59" s="26">
        <f t="shared" si="48"/>
        <v>3077.4990962737747</v>
      </c>
      <c r="AA59" s="26">
        <f t="shared" si="48"/>
        <v>3097.5019305665251</v>
      </c>
    </row>
    <row r="60" spans="1:28" ht="15.75" customHeight="1" thickBot="1" x14ac:dyDescent="0.4">
      <c r="A60" s="767"/>
      <c r="B60" s="175" t="str">
        <f t="shared" si="37"/>
        <v>Motors(uses bus. load shape)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</row>
    <row r="61" spans="1:28" ht="15.75" customHeight="1" x14ac:dyDescent="0.35">
      <c r="A61" s="767"/>
      <c r="B61" s="174" t="s">
        <v>18</v>
      </c>
      <c r="C61" s="138">
        <f>SUM(C50:C60)</f>
        <v>632.76454721662094</v>
      </c>
      <c r="D61" s="138">
        <f t="shared" ref="D61:AA61" si="49">SUM(D50:D60)</f>
        <v>5104.7776942615183</v>
      </c>
      <c r="E61" s="138">
        <f t="shared" si="49"/>
        <v>12836.29045103446</v>
      </c>
      <c r="F61" s="138">
        <f t="shared" si="49"/>
        <v>13180.926040867966</v>
      </c>
      <c r="G61" s="138">
        <f t="shared" si="49"/>
        <v>26327.326916371989</v>
      </c>
      <c r="H61" s="138">
        <f t="shared" si="49"/>
        <v>201316.89435124316</v>
      </c>
      <c r="I61" s="138">
        <f t="shared" si="49"/>
        <v>360177.35455211764</v>
      </c>
      <c r="J61" s="138">
        <f t="shared" si="49"/>
        <v>434165.1067648342</v>
      </c>
      <c r="K61" s="138">
        <f t="shared" si="49"/>
        <v>253029.26288916747</v>
      </c>
      <c r="L61" s="138">
        <f t="shared" si="49"/>
        <v>50224.795587123335</v>
      </c>
      <c r="M61" s="138">
        <f t="shared" si="49"/>
        <v>72234.505965995981</v>
      </c>
      <c r="N61" s="138">
        <f t="shared" si="49"/>
        <v>136298.06469639632</v>
      </c>
      <c r="O61" s="138">
        <f t="shared" si="49"/>
        <v>148834.88127387856</v>
      </c>
      <c r="P61" s="138">
        <f t="shared" si="49"/>
        <v>126068.17569377797</v>
      </c>
      <c r="Q61" s="138">
        <f t="shared" si="49"/>
        <v>100233.09616484816</v>
      </c>
      <c r="R61" s="138">
        <f t="shared" si="49"/>
        <v>65548.855123520494</v>
      </c>
      <c r="S61" s="138">
        <f t="shared" si="49"/>
        <v>100720.91161248117</v>
      </c>
      <c r="T61" s="138">
        <f t="shared" si="49"/>
        <v>551832.59590082802</v>
      </c>
      <c r="U61" s="138">
        <f t="shared" si="49"/>
        <v>426001.07395460701</v>
      </c>
      <c r="V61" s="138">
        <f t="shared" si="49"/>
        <v>405448.84949940583</v>
      </c>
      <c r="W61" s="138">
        <f t="shared" si="49"/>
        <v>203290.0804437045</v>
      </c>
      <c r="X61" s="138">
        <f t="shared" si="49"/>
        <v>41132.512997599442</v>
      </c>
      <c r="Y61" s="138">
        <f t="shared" si="49"/>
        <v>53571.23851089699</v>
      </c>
      <c r="Z61" s="138">
        <f t="shared" si="49"/>
        <v>86060.456777150015</v>
      </c>
      <c r="AA61" s="138">
        <f t="shared" si="49"/>
        <v>86598.858997365882</v>
      </c>
    </row>
    <row r="62" spans="1:28" ht="16.5" customHeight="1" thickBot="1" x14ac:dyDescent="0.4">
      <c r="A62" s="768"/>
      <c r="B62" s="149" t="s">
        <v>19</v>
      </c>
      <c r="C62" s="27">
        <f>C61</f>
        <v>632.76454721662094</v>
      </c>
      <c r="D62" s="27">
        <f>C62+D61</f>
        <v>5737.5422414781387</v>
      </c>
      <c r="E62" s="27">
        <f t="shared" ref="E62:AA62" si="50">D62+E61</f>
        <v>18573.832692512598</v>
      </c>
      <c r="F62" s="27">
        <f t="shared" si="50"/>
        <v>31754.758733380564</v>
      </c>
      <c r="G62" s="27">
        <f t="shared" si="50"/>
        <v>58082.085649752553</v>
      </c>
      <c r="H62" s="27">
        <f t="shared" si="50"/>
        <v>259398.98000099571</v>
      </c>
      <c r="I62" s="27">
        <f t="shared" si="50"/>
        <v>619576.33455311332</v>
      </c>
      <c r="J62" s="27">
        <f t="shared" si="50"/>
        <v>1053741.4413179476</v>
      </c>
      <c r="K62" s="27">
        <f t="shared" si="50"/>
        <v>1306770.7042071151</v>
      </c>
      <c r="L62" s="27">
        <f t="shared" si="50"/>
        <v>1356995.4997942385</v>
      </c>
      <c r="M62" s="27">
        <f t="shared" si="50"/>
        <v>1429230.0057602345</v>
      </c>
      <c r="N62" s="27">
        <f t="shared" si="50"/>
        <v>1565528.0704566308</v>
      </c>
      <c r="O62" s="27">
        <f t="shared" si="50"/>
        <v>1714362.9517305093</v>
      </c>
      <c r="P62" s="27">
        <f t="shared" si="50"/>
        <v>1840431.1274242871</v>
      </c>
      <c r="Q62" s="27">
        <f t="shared" si="50"/>
        <v>1940664.2235891353</v>
      </c>
      <c r="R62" s="27">
        <f t="shared" si="50"/>
        <v>2006213.0787126559</v>
      </c>
      <c r="S62" s="27">
        <f t="shared" si="50"/>
        <v>2106933.990325137</v>
      </c>
      <c r="T62" s="27">
        <f t="shared" si="50"/>
        <v>2658766.5862259651</v>
      </c>
      <c r="U62" s="27">
        <f t="shared" si="50"/>
        <v>3084767.660180572</v>
      </c>
      <c r="V62" s="27">
        <f t="shared" si="50"/>
        <v>3490216.5096799778</v>
      </c>
      <c r="W62" s="27">
        <f t="shared" si="50"/>
        <v>3693506.5901236823</v>
      </c>
      <c r="X62" s="27">
        <f t="shared" si="50"/>
        <v>3734639.1031212816</v>
      </c>
      <c r="Y62" s="27">
        <f t="shared" si="50"/>
        <v>3788210.3416321785</v>
      </c>
      <c r="Z62" s="27">
        <f t="shared" si="50"/>
        <v>3874270.7984093283</v>
      </c>
      <c r="AA62" s="27">
        <f t="shared" si="50"/>
        <v>3960869.6574066943</v>
      </c>
    </row>
    <row r="63" spans="1:28" s="42" customFormat="1" x14ac:dyDescent="0.35">
      <c r="A63" s="279"/>
      <c r="B63" s="139"/>
      <c r="C63" s="182"/>
      <c r="D63" s="223">
        <v>54813.173887535981</v>
      </c>
      <c r="E63" s="224">
        <v>93456.255543284613</v>
      </c>
      <c r="F63" s="223">
        <v>116676.5914503579</v>
      </c>
      <c r="G63" s="224">
        <v>142824.82016679243</v>
      </c>
      <c r="H63" s="223">
        <v>274699.7855741434</v>
      </c>
      <c r="I63" s="224">
        <v>450660.80094313115</v>
      </c>
      <c r="J63" s="223">
        <v>618382.70584079274</v>
      </c>
      <c r="K63" s="224">
        <v>705061.79016087123</v>
      </c>
      <c r="L63" s="223">
        <v>726733.15394693671</v>
      </c>
      <c r="M63" s="224">
        <v>762647.48078619863</v>
      </c>
      <c r="N63" s="223">
        <v>820580.34234956058</v>
      </c>
      <c r="O63" s="224">
        <v>876326.24196543242</v>
      </c>
      <c r="P63" s="223">
        <v>924585.3163924875</v>
      </c>
      <c r="Q63" s="224">
        <v>963228.39804823615</v>
      </c>
      <c r="R63" s="223">
        <v>986448.73395530949</v>
      </c>
      <c r="S63" s="224">
        <v>1012596.9626717441</v>
      </c>
      <c r="T63" s="223">
        <v>1144471.928079095</v>
      </c>
      <c r="U63" s="224">
        <v>1320432.9434480828</v>
      </c>
      <c r="V63" s="223">
        <v>1488154.8483457444</v>
      </c>
      <c r="W63" s="224">
        <v>1574833.9326658228</v>
      </c>
      <c r="X63" s="223">
        <v>1596505.2964518883</v>
      </c>
      <c r="Y63" s="224">
        <v>1632419.6232911502</v>
      </c>
      <c r="Z63" s="223">
        <v>1690352.4848545121</v>
      </c>
      <c r="AA63" s="224">
        <v>1746098.3844703841</v>
      </c>
      <c r="AB63"/>
    </row>
    <row r="64" spans="1:28" s="42" customFormat="1" ht="15" thickBot="1" x14ac:dyDescent="0.4">
      <c r="A64" s="140"/>
      <c r="B64" s="140"/>
      <c r="C64" s="140"/>
      <c r="D64" s="140"/>
      <c r="E64" s="140"/>
      <c r="F64" s="140"/>
      <c r="G64" s="140"/>
      <c r="H64" s="140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/>
    </row>
    <row r="65" spans="1:27" ht="16" thickBot="1" x14ac:dyDescent="0.4">
      <c r="A65" s="769" t="s">
        <v>12</v>
      </c>
      <c r="B65" s="173" t="s">
        <v>170</v>
      </c>
      <c r="C65" s="156">
        <f>C$4</f>
        <v>44562</v>
      </c>
      <c r="D65" s="156">
        <f t="shared" ref="D65:AA65" si="51">D$4</f>
        <v>44593</v>
      </c>
      <c r="E65" s="156">
        <f t="shared" si="51"/>
        <v>44621</v>
      </c>
      <c r="F65" s="156">
        <f t="shared" si="51"/>
        <v>44652</v>
      </c>
      <c r="G65" s="156">
        <f t="shared" si="51"/>
        <v>44682</v>
      </c>
      <c r="H65" s="156">
        <f t="shared" si="51"/>
        <v>44713</v>
      </c>
      <c r="I65" s="156">
        <f t="shared" si="51"/>
        <v>44743</v>
      </c>
      <c r="J65" s="156">
        <f t="shared" si="51"/>
        <v>44774</v>
      </c>
      <c r="K65" s="156">
        <f t="shared" si="51"/>
        <v>44805</v>
      </c>
      <c r="L65" s="156">
        <f t="shared" si="51"/>
        <v>44835</v>
      </c>
      <c r="M65" s="156">
        <f t="shared" si="51"/>
        <v>44866</v>
      </c>
      <c r="N65" s="156">
        <f t="shared" si="51"/>
        <v>44896</v>
      </c>
      <c r="O65" s="156">
        <f t="shared" si="51"/>
        <v>44927</v>
      </c>
      <c r="P65" s="156">
        <f t="shared" si="51"/>
        <v>44958</v>
      </c>
      <c r="Q65" s="156">
        <f t="shared" si="51"/>
        <v>44986</v>
      </c>
      <c r="R65" s="156">
        <f t="shared" si="51"/>
        <v>45017</v>
      </c>
      <c r="S65" s="156">
        <f t="shared" si="51"/>
        <v>45047</v>
      </c>
      <c r="T65" s="156">
        <f t="shared" si="51"/>
        <v>45078</v>
      </c>
      <c r="U65" s="156">
        <f t="shared" si="51"/>
        <v>45108</v>
      </c>
      <c r="V65" s="156">
        <f t="shared" si="51"/>
        <v>45139</v>
      </c>
      <c r="W65" s="156">
        <f t="shared" si="51"/>
        <v>45170</v>
      </c>
      <c r="X65" s="156">
        <f t="shared" si="51"/>
        <v>45200</v>
      </c>
      <c r="Y65" s="156">
        <f t="shared" si="51"/>
        <v>45231</v>
      </c>
      <c r="Z65" s="156">
        <f t="shared" si="51"/>
        <v>45261</v>
      </c>
      <c r="AA65" s="156">
        <f t="shared" si="51"/>
        <v>45292</v>
      </c>
    </row>
    <row r="66" spans="1:27" ht="15" customHeight="1" x14ac:dyDescent="0.35">
      <c r="A66" s="770"/>
      <c r="B66" s="145" t="s">
        <v>0</v>
      </c>
      <c r="C66" s="146">
        <v>0.11129699999999999</v>
      </c>
      <c r="D66" s="146">
        <v>9.3076999999999993E-2</v>
      </c>
      <c r="E66" s="146">
        <v>7.0041999999999993E-2</v>
      </c>
      <c r="F66" s="146">
        <v>3.7116000000000003E-2</v>
      </c>
      <c r="G66" s="146">
        <v>4.0888000000000001E-2</v>
      </c>
      <c r="H66" s="146">
        <v>0.103973</v>
      </c>
      <c r="I66" s="146">
        <v>0.1401</v>
      </c>
      <c r="J66" s="146">
        <v>0.13320699999999999</v>
      </c>
      <c r="K66" s="146">
        <v>6.6758999999999999E-2</v>
      </c>
      <c r="L66" s="146">
        <v>3.7011000000000002E-2</v>
      </c>
      <c r="M66" s="146">
        <v>5.9593E-2</v>
      </c>
      <c r="N66" s="146">
        <v>0.106937</v>
      </c>
      <c r="O66" s="146">
        <f>C66</f>
        <v>0.11129699999999999</v>
      </c>
      <c r="P66" s="146">
        <f t="shared" ref="P66:P75" si="52">D66</f>
        <v>9.3076999999999993E-2</v>
      </c>
      <c r="Q66" s="146">
        <f t="shared" ref="Q66:Q75" si="53">E66</f>
        <v>7.0041999999999993E-2</v>
      </c>
      <c r="R66" s="146">
        <f t="shared" ref="R66:R75" si="54">F66</f>
        <v>3.7116000000000003E-2</v>
      </c>
      <c r="S66" s="146">
        <f t="shared" ref="S66:S75" si="55">G66</f>
        <v>4.0888000000000001E-2</v>
      </c>
      <c r="T66" s="146">
        <f t="shared" ref="T66:T75" si="56">H66</f>
        <v>0.103973</v>
      </c>
      <c r="U66" s="146">
        <f t="shared" ref="U66:U75" si="57">I66</f>
        <v>0.1401</v>
      </c>
      <c r="V66" s="146">
        <f t="shared" ref="V66:V75" si="58">J66</f>
        <v>0.13320699999999999</v>
      </c>
      <c r="W66" s="146">
        <f t="shared" ref="W66:W75" si="59">K66</f>
        <v>6.6758999999999999E-2</v>
      </c>
      <c r="X66" s="146">
        <f t="shared" ref="X66:X75" si="60">L66</f>
        <v>3.7011000000000002E-2</v>
      </c>
      <c r="Y66" s="146">
        <f t="shared" ref="Y66:Y75" si="61">M66</f>
        <v>5.9593E-2</v>
      </c>
      <c r="Z66" s="146">
        <f t="shared" ref="Z66:Z75" si="62">N66</f>
        <v>0.106937</v>
      </c>
      <c r="AA66" s="146">
        <f t="shared" ref="AA66:AA75" si="63">O66</f>
        <v>0.11129699999999999</v>
      </c>
    </row>
    <row r="67" spans="1:27" x14ac:dyDescent="0.35">
      <c r="A67" s="770"/>
      <c r="B67" s="38" t="s">
        <v>1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f t="shared" ref="O67:O75" si="64">C67</f>
        <v>1.1999999999999999E-3</v>
      </c>
      <c r="P67" s="20">
        <f t="shared" si="52"/>
        <v>1.1000000000000001E-3</v>
      </c>
      <c r="Q67" s="20">
        <f t="shared" si="53"/>
        <v>3.13E-3</v>
      </c>
      <c r="R67" s="20">
        <f t="shared" si="54"/>
        <v>1.5047E-2</v>
      </c>
      <c r="S67" s="20">
        <f t="shared" si="55"/>
        <v>6.5409999999999996E-2</v>
      </c>
      <c r="T67" s="20">
        <f t="shared" si="56"/>
        <v>0.21082300000000001</v>
      </c>
      <c r="U67" s="20">
        <f t="shared" si="57"/>
        <v>0.28477999999999998</v>
      </c>
      <c r="V67" s="20">
        <f t="shared" si="58"/>
        <v>0.27076600000000001</v>
      </c>
      <c r="W67" s="20">
        <f t="shared" si="59"/>
        <v>0.126605</v>
      </c>
      <c r="X67" s="20">
        <f t="shared" si="60"/>
        <v>1.8471999999999999E-2</v>
      </c>
      <c r="Y67" s="20">
        <f t="shared" si="61"/>
        <v>1.444E-3</v>
      </c>
      <c r="Z67" s="20">
        <f t="shared" si="62"/>
        <v>1.222E-3</v>
      </c>
      <c r="AA67" s="20">
        <f t="shared" si="63"/>
        <v>1.1999999999999999E-3</v>
      </c>
    </row>
    <row r="68" spans="1:27" x14ac:dyDescent="0.35">
      <c r="A68" s="770"/>
      <c r="B68" s="37" t="s">
        <v>2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f t="shared" si="64"/>
        <v>7.9578999999999997E-2</v>
      </c>
      <c r="P68" s="20">
        <f t="shared" si="52"/>
        <v>7.2517999999999999E-2</v>
      </c>
      <c r="Q68" s="20">
        <f t="shared" si="53"/>
        <v>8.1079999999999999E-2</v>
      </c>
      <c r="R68" s="20">
        <f t="shared" si="54"/>
        <v>7.9918000000000003E-2</v>
      </c>
      <c r="S68" s="20">
        <f t="shared" si="55"/>
        <v>8.4083000000000005E-2</v>
      </c>
      <c r="T68" s="20">
        <f t="shared" si="56"/>
        <v>8.5730000000000001E-2</v>
      </c>
      <c r="U68" s="20">
        <f t="shared" si="57"/>
        <v>9.6095E-2</v>
      </c>
      <c r="V68" s="20">
        <f t="shared" si="58"/>
        <v>9.6095E-2</v>
      </c>
      <c r="W68" s="20">
        <f t="shared" si="59"/>
        <v>8.4277000000000005E-2</v>
      </c>
      <c r="X68" s="20">
        <f t="shared" si="60"/>
        <v>8.2582000000000003E-2</v>
      </c>
      <c r="Y68" s="20">
        <f t="shared" si="61"/>
        <v>7.8464999999999993E-2</v>
      </c>
      <c r="Z68" s="20">
        <f t="shared" si="62"/>
        <v>7.9578999999999997E-2</v>
      </c>
      <c r="AA68" s="20">
        <f t="shared" si="63"/>
        <v>7.9578999999999997E-2</v>
      </c>
    </row>
    <row r="69" spans="1:27" x14ac:dyDescent="0.35">
      <c r="A69" s="770"/>
      <c r="B69" s="37" t="s">
        <v>9</v>
      </c>
      <c r="C69" s="336">
        <v>0.21790499999999999</v>
      </c>
      <c r="D69" s="336">
        <v>0.18213499999999999</v>
      </c>
      <c r="E69" s="336">
        <v>0.13483300000000001</v>
      </c>
      <c r="F69" s="336">
        <v>5.8486000000000003E-2</v>
      </c>
      <c r="G69" s="336">
        <v>1.7144E-2</v>
      </c>
      <c r="H69" s="336">
        <v>5.1000000000000004E-4</v>
      </c>
      <c r="I69" s="336">
        <v>6.0000000000000002E-6</v>
      </c>
      <c r="J69" s="336">
        <v>9.0000000000000002E-6</v>
      </c>
      <c r="K69" s="336">
        <v>8.8090000000000009E-3</v>
      </c>
      <c r="L69" s="336">
        <v>5.4961999999999997E-2</v>
      </c>
      <c r="M69" s="336">
        <v>0.115899</v>
      </c>
      <c r="N69" s="336">
        <v>0.20930099999999999</v>
      </c>
      <c r="O69" s="336">
        <f t="shared" si="64"/>
        <v>0.21790499999999999</v>
      </c>
      <c r="P69" s="336">
        <f t="shared" si="52"/>
        <v>0.18213499999999999</v>
      </c>
      <c r="Q69" s="336">
        <f t="shared" si="53"/>
        <v>0.13483300000000001</v>
      </c>
      <c r="R69" s="336">
        <f t="shared" si="54"/>
        <v>5.8486000000000003E-2</v>
      </c>
      <c r="S69" s="336">
        <f t="shared" si="55"/>
        <v>1.7144E-2</v>
      </c>
      <c r="T69" s="336">
        <f t="shared" si="56"/>
        <v>5.1000000000000004E-4</v>
      </c>
      <c r="U69" s="336">
        <f t="shared" si="57"/>
        <v>6.0000000000000002E-6</v>
      </c>
      <c r="V69" s="336">
        <f t="shared" si="58"/>
        <v>9.0000000000000002E-6</v>
      </c>
      <c r="W69" s="336">
        <f t="shared" si="59"/>
        <v>8.8090000000000009E-3</v>
      </c>
      <c r="X69" s="336">
        <f t="shared" si="60"/>
        <v>5.4961999999999997E-2</v>
      </c>
      <c r="Y69" s="336">
        <f t="shared" si="61"/>
        <v>0.115899</v>
      </c>
      <c r="Z69" s="336">
        <f t="shared" si="62"/>
        <v>0.20930099999999999</v>
      </c>
      <c r="AA69" s="336">
        <f t="shared" si="63"/>
        <v>0.21790499999999999</v>
      </c>
    </row>
    <row r="70" spans="1:27" x14ac:dyDescent="0.35">
      <c r="A70" s="770"/>
      <c r="B70" s="38" t="s">
        <v>3</v>
      </c>
      <c r="C70" s="20">
        <v>0.11129699999999999</v>
      </c>
      <c r="D70" s="20">
        <v>9.3076999999999993E-2</v>
      </c>
      <c r="E70" s="20">
        <v>7.0041999999999993E-2</v>
      </c>
      <c r="F70" s="20">
        <v>3.7116000000000003E-2</v>
      </c>
      <c r="G70" s="20">
        <v>4.0888000000000001E-2</v>
      </c>
      <c r="H70" s="20">
        <v>0.103973</v>
      </c>
      <c r="I70" s="20">
        <v>0.1401</v>
      </c>
      <c r="J70" s="20">
        <v>0.13320699999999999</v>
      </c>
      <c r="K70" s="20">
        <v>6.6758999999999999E-2</v>
      </c>
      <c r="L70" s="20">
        <v>3.7011000000000002E-2</v>
      </c>
      <c r="M70" s="20">
        <v>5.9593E-2</v>
      </c>
      <c r="N70" s="20">
        <v>0.106937</v>
      </c>
      <c r="O70" s="20">
        <f t="shared" si="64"/>
        <v>0.11129699999999999</v>
      </c>
      <c r="P70" s="20">
        <f t="shared" si="52"/>
        <v>9.3076999999999993E-2</v>
      </c>
      <c r="Q70" s="20">
        <f t="shared" si="53"/>
        <v>7.0041999999999993E-2</v>
      </c>
      <c r="R70" s="20">
        <f t="shared" si="54"/>
        <v>3.7116000000000003E-2</v>
      </c>
      <c r="S70" s="20">
        <f t="shared" si="55"/>
        <v>4.0888000000000001E-2</v>
      </c>
      <c r="T70" s="20">
        <f t="shared" si="56"/>
        <v>0.103973</v>
      </c>
      <c r="U70" s="20">
        <f t="shared" si="57"/>
        <v>0.1401</v>
      </c>
      <c r="V70" s="20">
        <f t="shared" si="58"/>
        <v>0.13320699999999999</v>
      </c>
      <c r="W70" s="20">
        <f t="shared" si="59"/>
        <v>6.6758999999999999E-2</v>
      </c>
      <c r="X70" s="20">
        <f t="shared" si="60"/>
        <v>3.7011000000000002E-2</v>
      </c>
      <c r="Y70" s="20">
        <f t="shared" si="61"/>
        <v>5.9593E-2</v>
      </c>
      <c r="Z70" s="20">
        <f t="shared" si="62"/>
        <v>0.106937</v>
      </c>
      <c r="AA70" s="20">
        <f t="shared" si="63"/>
        <v>0.11129699999999999</v>
      </c>
    </row>
    <row r="71" spans="1:27" x14ac:dyDescent="0.35">
      <c r="A71" s="770"/>
      <c r="B71" s="37" t="s">
        <v>4</v>
      </c>
      <c r="C71" s="20">
        <v>0.10118199999999999</v>
      </c>
      <c r="D71" s="20">
        <v>8.8441000000000006E-2</v>
      </c>
      <c r="E71" s="20">
        <v>9.2879000000000003E-2</v>
      </c>
      <c r="F71" s="20">
        <v>8.4644999999999998E-2</v>
      </c>
      <c r="G71" s="20">
        <v>7.9393000000000005E-2</v>
      </c>
      <c r="H71" s="20">
        <v>6.8507999999999999E-2</v>
      </c>
      <c r="I71" s="20">
        <v>6.7863999999999994E-2</v>
      </c>
      <c r="J71" s="20">
        <v>7.0565000000000003E-2</v>
      </c>
      <c r="K71" s="20">
        <v>7.3791999999999996E-2</v>
      </c>
      <c r="L71" s="20">
        <v>8.4539000000000003E-2</v>
      </c>
      <c r="M71" s="20">
        <v>8.9880000000000002E-2</v>
      </c>
      <c r="N71" s="20">
        <v>9.8311999999999997E-2</v>
      </c>
      <c r="O71" s="20">
        <f t="shared" si="64"/>
        <v>0.10118199999999999</v>
      </c>
      <c r="P71" s="20">
        <f t="shared" si="52"/>
        <v>8.8441000000000006E-2</v>
      </c>
      <c r="Q71" s="20">
        <f t="shared" si="53"/>
        <v>9.2879000000000003E-2</v>
      </c>
      <c r="R71" s="20">
        <f t="shared" si="54"/>
        <v>8.4644999999999998E-2</v>
      </c>
      <c r="S71" s="20">
        <f t="shared" si="55"/>
        <v>7.9393000000000005E-2</v>
      </c>
      <c r="T71" s="20">
        <f t="shared" si="56"/>
        <v>6.8507999999999999E-2</v>
      </c>
      <c r="U71" s="20">
        <f t="shared" si="57"/>
        <v>6.7863999999999994E-2</v>
      </c>
      <c r="V71" s="20">
        <f t="shared" si="58"/>
        <v>7.0565000000000003E-2</v>
      </c>
      <c r="W71" s="20">
        <f t="shared" si="59"/>
        <v>7.3791999999999996E-2</v>
      </c>
      <c r="X71" s="20">
        <f t="shared" si="60"/>
        <v>8.4539000000000003E-2</v>
      </c>
      <c r="Y71" s="20">
        <f t="shared" si="61"/>
        <v>8.9880000000000002E-2</v>
      </c>
      <c r="Z71" s="20">
        <f t="shared" si="62"/>
        <v>9.8311999999999997E-2</v>
      </c>
      <c r="AA71" s="20">
        <f t="shared" si="63"/>
        <v>0.10118199999999999</v>
      </c>
    </row>
    <row r="72" spans="1:27" x14ac:dyDescent="0.35">
      <c r="A72" s="770"/>
      <c r="B72" s="37" t="s">
        <v>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f t="shared" si="64"/>
        <v>8.4892999999999996E-2</v>
      </c>
      <c r="P72" s="20">
        <f t="shared" si="52"/>
        <v>7.7366000000000004E-2</v>
      </c>
      <c r="Q72" s="20">
        <f t="shared" si="53"/>
        <v>8.4862999999999994E-2</v>
      </c>
      <c r="R72" s="20">
        <f t="shared" si="54"/>
        <v>8.2143999999999995E-2</v>
      </c>
      <c r="S72" s="20">
        <f t="shared" si="55"/>
        <v>8.4847000000000006E-2</v>
      </c>
      <c r="T72" s="20">
        <f t="shared" si="56"/>
        <v>8.2122000000000001E-2</v>
      </c>
      <c r="U72" s="20">
        <f t="shared" si="57"/>
        <v>8.4883E-2</v>
      </c>
      <c r="V72" s="20">
        <f t="shared" si="58"/>
        <v>8.4839999999999999E-2</v>
      </c>
      <c r="W72" s="20">
        <f t="shared" si="59"/>
        <v>8.2136000000000001E-2</v>
      </c>
      <c r="X72" s="20">
        <f t="shared" si="60"/>
        <v>8.4869E-2</v>
      </c>
      <c r="Y72" s="20">
        <f t="shared" si="61"/>
        <v>8.2122000000000001E-2</v>
      </c>
      <c r="Z72" s="20">
        <f t="shared" si="62"/>
        <v>8.4915000000000004E-2</v>
      </c>
      <c r="AA72" s="20">
        <f t="shared" si="63"/>
        <v>8.4892999999999996E-2</v>
      </c>
    </row>
    <row r="73" spans="1:27" x14ac:dyDescent="0.35">
      <c r="A73" s="770"/>
      <c r="B73" s="37" t="s">
        <v>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f t="shared" si="64"/>
        <v>8.6451E-2</v>
      </c>
      <c r="P73" s="20">
        <f t="shared" si="52"/>
        <v>7.1145E-2</v>
      </c>
      <c r="Q73" s="20">
        <f t="shared" si="53"/>
        <v>8.6052000000000003E-2</v>
      </c>
      <c r="R73" s="20">
        <f t="shared" si="54"/>
        <v>8.0701999999999996E-2</v>
      </c>
      <c r="S73" s="20">
        <f t="shared" si="55"/>
        <v>8.6052000000000003E-2</v>
      </c>
      <c r="T73" s="20">
        <f t="shared" si="56"/>
        <v>8.0701999999999996E-2</v>
      </c>
      <c r="U73" s="20">
        <f t="shared" si="57"/>
        <v>8.6451E-2</v>
      </c>
      <c r="V73" s="20">
        <f t="shared" si="58"/>
        <v>8.5653000000000007E-2</v>
      </c>
      <c r="W73" s="20">
        <f t="shared" si="59"/>
        <v>8.3031999999999995E-2</v>
      </c>
      <c r="X73" s="20">
        <f t="shared" si="60"/>
        <v>8.6052000000000003E-2</v>
      </c>
      <c r="Y73" s="20">
        <f t="shared" si="61"/>
        <v>8.1087999999999993E-2</v>
      </c>
      <c r="Z73" s="20">
        <f t="shared" si="62"/>
        <v>8.6619000000000002E-2</v>
      </c>
      <c r="AA73" s="20">
        <f t="shared" si="63"/>
        <v>8.6451E-2</v>
      </c>
    </row>
    <row r="74" spans="1:27" x14ac:dyDescent="0.35">
      <c r="A74" s="770"/>
      <c r="B74" s="37" t="s">
        <v>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f t="shared" si="64"/>
        <v>7.7052999999999996E-2</v>
      </c>
      <c r="P74" s="20">
        <f t="shared" si="52"/>
        <v>7.2168999999999997E-2</v>
      </c>
      <c r="Q74" s="20">
        <f t="shared" si="53"/>
        <v>8.0271999999999996E-2</v>
      </c>
      <c r="R74" s="20">
        <f t="shared" si="54"/>
        <v>7.8752000000000003E-2</v>
      </c>
      <c r="S74" s="20">
        <f t="shared" si="55"/>
        <v>8.5646E-2</v>
      </c>
      <c r="T74" s="20">
        <f t="shared" si="56"/>
        <v>8.9111999999999997E-2</v>
      </c>
      <c r="U74" s="20">
        <f t="shared" si="57"/>
        <v>9.4239000000000003E-2</v>
      </c>
      <c r="V74" s="20">
        <f t="shared" si="58"/>
        <v>9.4212000000000004E-2</v>
      </c>
      <c r="W74" s="20">
        <f t="shared" si="59"/>
        <v>8.4971000000000005E-2</v>
      </c>
      <c r="X74" s="20">
        <f t="shared" si="60"/>
        <v>8.5653000000000007E-2</v>
      </c>
      <c r="Y74" s="20">
        <f t="shared" si="61"/>
        <v>7.8716999999999995E-2</v>
      </c>
      <c r="Z74" s="20">
        <f t="shared" si="62"/>
        <v>7.9203999999999997E-2</v>
      </c>
      <c r="AA74" s="20">
        <f t="shared" si="63"/>
        <v>7.7052999999999996E-2</v>
      </c>
    </row>
    <row r="75" spans="1:27" ht="15" thickBot="1" x14ac:dyDescent="0.4">
      <c r="A75" s="771"/>
      <c r="B75" s="33" t="s">
        <v>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f t="shared" si="64"/>
        <v>0.10352699999999999</v>
      </c>
      <c r="P75" s="21">
        <f t="shared" si="52"/>
        <v>9.0719999999999995E-2</v>
      </c>
      <c r="Q75" s="21">
        <f t="shared" si="53"/>
        <v>9.5543000000000003E-2</v>
      </c>
      <c r="R75" s="21">
        <f t="shared" si="54"/>
        <v>8.4798999999999999E-2</v>
      </c>
      <c r="S75" s="21">
        <f t="shared" si="55"/>
        <v>8.3599999999999994E-2</v>
      </c>
      <c r="T75" s="21">
        <f t="shared" si="56"/>
        <v>7.7064999999999995E-2</v>
      </c>
      <c r="U75" s="21">
        <f t="shared" si="57"/>
        <v>6.7711999999999994E-2</v>
      </c>
      <c r="V75" s="21">
        <f t="shared" si="58"/>
        <v>6.3687999999999995E-2</v>
      </c>
      <c r="W75" s="21">
        <f t="shared" si="59"/>
        <v>6.9373000000000004E-2</v>
      </c>
      <c r="X75" s="21">
        <f t="shared" si="60"/>
        <v>7.9644000000000006E-2</v>
      </c>
      <c r="Y75" s="21">
        <f t="shared" si="61"/>
        <v>8.4751999999999994E-2</v>
      </c>
      <c r="Z75" s="21">
        <f t="shared" si="62"/>
        <v>9.9576999999999999E-2</v>
      </c>
      <c r="AA75" s="21">
        <f t="shared" si="63"/>
        <v>0.10352699999999999</v>
      </c>
    </row>
    <row r="76" spans="1:27" ht="15" thickBot="1" x14ac:dyDescent="0.4"/>
    <row r="77" spans="1:27" ht="15" thickBot="1" x14ac:dyDescent="0.4">
      <c r="A77" s="19"/>
      <c r="B77" s="755" t="s">
        <v>172</v>
      </c>
      <c r="C77" s="156">
        <f>C$4</f>
        <v>44562</v>
      </c>
      <c r="D77" s="156">
        <f t="shared" ref="D77:AA77" si="65">D$4</f>
        <v>44593</v>
      </c>
      <c r="E77" s="156">
        <f t="shared" si="65"/>
        <v>44621</v>
      </c>
      <c r="F77" s="156">
        <f t="shared" si="65"/>
        <v>44652</v>
      </c>
      <c r="G77" s="156">
        <f t="shared" si="65"/>
        <v>44682</v>
      </c>
      <c r="H77" s="156">
        <f t="shared" si="65"/>
        <v>44713</v>
      </c>
      <c r="I77" s="156">
        <f t="shared" si="65"/>
        <v>44743</v>
      </c>
      <c r="J77" s="156">
        <f t="shared" si="65"/>
        <v>44774</v>
      </c>
      <c r="K77" s="156">
        <f t="shared" si="65"/>
        <v>44805</v>
      </c>
      <c r="L77" s="156">
        <f t="shared" si="65"/>
        <v>44835</v>
      </c>
      <c r="M77" s="156">
        <f t="shared" si="65"/>
        <v>44866</v>
      </c>
      <c r="N77" s="156">
        <f t="shared" si="65"/>
        <v>44896</v>
      </c>
      <c r="O77" s="156">
        <f t="shared" si="65"/>
        <v>44927</v>
      </c>
      <c r="P77" s="156">
        <f t="shared" si="65"/>
        <v>44958</v>
      </c>
      <c r="Q77" s="156">
        <f t="shared" si="65"/>
        <v>44986</v>
      </c>
      <c r="R77" s="156">
        <f t="shared" si="65"/>
        <v>45017</v>
      </c>
      <c r="S77" s="156">
        <f t="shared" si="65"/>
        <v>45047</v>
      </c>
      <c r="T77" s="156">
        <f t="shared" si="65"/>
        <v>45078</v>
      </c>
      <c r="U77" s="156">
        <f t="shared" si="65"/>
        <v>45108</v>
      </c>
      <c r="V77" s="156">
        <f t="shared" si="65"/>
        <v>45139</v>
      </c>
      <c r="W77" s="156">
        <f t="shared" si="65"/>
        <v>45170</v>
      </c>
      <c r="X77" s="156">
        <f t="shared" si="65"/>
        <v>45200</v>
      </c>
      <c r="Y77" s="156">
        <f t="shared" si="65"/>
        <v>45231</v>
      </c>
      <c r="Z77" s="156">
        <f t="shared" si="65"/>
        <v>45261</v>
      </c>
      <c r="AA77" s="156">
        <f t="shared" si="65"/>
        <v>45292</v>
      </c>
    </row>
    <row r="78" spans="1:27" ht="15" thickBot="1" x14ac:dyDescent="0.4">
      <c r="A78" s="19"/>
      <c r="B78" s="756"/>
      <c r="C78" s="319">
        <v>4.4374999999999998E-2</v>
      </c>
      <c r="D78" s="319">
        <v>4.5622000000000003E-2</v>
      </c>
      <c r="E78" s="561">
        <v>5.2597999999999999E-2</v>
      </c>
      <c r="F78" s="561">
        <v>5.4790999999999999E-2</v>
      </c>
      <c r="G78" s="561">
        <v>5.6397999999999997E-2</v>
      </c>
      <c r="H78" s="561">
        <v>0.115657</v>
      </c>
      <c r="I78" s="561">
        <v>0.115657</v>
      </c>
      <c r="J78" s="561">
        <v>0.115657</v>
      </c>
      <c r="K78" s="561">
        <v>0.115657</v>
      </c>
      <c r="L78" s="561">
        <v>5.5870999999999997E-2</v>
      </c>
      <c r="M78" s="561">
        <v>5.5909E-2</v>
      </c>
      <c r="N78" s="561">
        <v>5.2722999999999999E-2</v>
      </c>
      <c r="O78" s="561">
        <v>5.1041000000000003E-2</v>
      </c>
      <c r="P78" s="561">
        <v>5.1568999999999997E-2</v>
      </c>
      <c r="Q78" s="561">
        <v>5.2597999999999999E-2</v>
      </c>
      <c r="R78" s="561">
        <v>5.4790999999999999E-2</v>
      </c>
      <c r="S78" s="561">
        <v>5.6397999999999997E-2</v>
      </c>
      <c r="T78" s="561">
        <v>0.115657</v>
      </c>
      <c r="U78" s="561">
        <v>0.115657</v>
      </c>
      <c r="V78" s="561">
        <v>0.115657</v>
      </c>
      <c r="W78" s="561">
        <v>0.115657</v>
      </c>
      <c r="X78" s="561">
        <v>5.5870999999999997E-2</v>
      </c>
      <c r="Y78" s="561">
        <v>5.5909E-2</v>
      </c>
      <c r="Z78" s="561">
        <v>5.2722999999999999E-2</v>
      </c>
      <c r="AA78" s="561">
        <v>5.1041000000000003E-2</v>
      </c>
    </row>
    <row r="79" spans="1:27" x14ac:dyDescent="0.35">
      <c r="E79" s="565" t="s">
        <v>278</v>
      </c>
    </row>
    <row r="80" spans="1:27" x14ac:dyDescent="0.35"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2"/>
      <c r="Z80" s="332"/>
      <c r="AA80" s="332"/>
    </row>
    <row r="81" spans="3:27" x14ac:dyDescent="0.35"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U81" s="332"/>
      <c r="V81" s="332"/>
      <c r="W81" s="332"/>
      <c r="X81" s="332"/>
      <c r="Y81" s="332"/>
      <c r="Z81" s="332"/>
      <c r="AA81" s="332"/>
    </row>
    <row r="82" spans="3:27" x14ac:dyDescent="0.35">
      <c r="C82" s="332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U82" s="332"/>
      <c r="V82" s="332"/>
      <c r="W82" s="332"/>
      <c r="X82" s="332"/>
      <c r="Y82" s="332"/>
      <c r="Z82" s="332"/>
      <c r="AA82" s="332"/>
    </row>
    <row r="83" spans="3:27" x14ac:dyDescent="0.35">
      <c r="C83" s="332"/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U83" s="332"/>
      <c r="V83" s="332"/>
      <c r="W83" s="332"/>
      <c r="X83" s="332"/>
      <c r="Y83" s="332"/>
      <c r="Z83" s="332"/>
      <c r="AA83" s="332"/>
    </row>
    <row r="84" spans="3:27" x14ac:dyDescent="0.35"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U84" s="332"/>
      <c r="V84" s="332"/>
      <c r="W84" s="332"/>
      <c r="X84" s="332"/>
      <c r="Y84" s="332"/>
      <c r="Z84" s="332"/>
      <c r="AA84" s="332"/>
    </row>
    <row r="85" spans="3:27" x14ac:dyDescent="0.35">
      <c r="C85" s="332"/>
      <c r="D85" s="332"/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U85" s="332"/>
      <c r="V85" s="332"/>
      <c r="W85" s="332"/>
      <c r="X85" s="332"/>
      <c r="Y85" s="332"/>
      <c r="Z85" s="332"/>
      <c r="AA85" s="332"/>
    </row>
    <row r="86" spans="3:27" x14ac:dyDescent="0.35"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U86" s="332"/>
      <c r="V86" s="332"/>
      <c r="W86" s="332"/>
      <c r="X86" s="332"/>
      <c r="Y86" s="332"/>
      <c r="Z86" s="332"/>
      <c r="AA86" s="332"/>
    </row>
    <row r="87" spans="3:27" x14ac:dyDescent="0.35">
      <c r="C87" s="332"/>
      <c r="D87" s="332"/>
      <c r="E87" s="332"/>
      <c r="F87" s="332"/>
      <c r="G87" s="332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</row>
    <row r="88" spans="3:27" x14ac:dyDescent="0.35">
      <c r="C88" s="332"/>
      <c r="D88" s="332"/>
      <c r="E88" s="332"/>
      <c r="F88" s="332"/>
      <c r="G88" s="332"/>
      <c r="H88" s="332"/>
      <c r="I88" s="332"/>
      <c r="J88" s="332"/>
      <c r="K88" s="332"/>
      <c r="L88" s="332"/>
      <c r="M88" s="332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2"/>
      <c r="Z88" s="332"/>
      <c r="AA88" s="332"/>
    </row>
    <row r="89" spans="3:27" x14ac:dyDescent="0.35"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2"/>
      <c r="S89" s="332"/>
      <c r="T89" s="332"/>
      <c r="U89" s="332"/>
      <c r="V89" s="332"/>
      <c r="W89" s="332"/>
      <c r="X89" s="332"/>
      <c r="Y89" s="332"/>
      <c r="Z89" s="332"/>
      <c r="AA89" s="332"/>
    </row>
    <row r="90" spans="3:27" x14ac:dyDescent="0.35"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</row>
    <row r="96" spans="3:27" x14ac:dyDescent="0.35">
      <c r="J96" s="5"/>
    </row>
    <row r="97" spans="4:4" x14ac:dyDescent="0.3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A405-334E-4358-B71E-F97340FFC9A6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FDD82E2F-4E94-4A33-A020-004088A66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D297B1-FC3A-442C-9739-382779021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Error Checks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2021-11-10T23:42:07Z</dcterms:created>
  <dcterms:modified xsi:type="dcterms:W3CDTF">2022-12-01T16:10:49Z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