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O:\MPSC Cases\ER-2022-XXXX Rider EEIC\"/>
    </mc:Choice>
  </mc:AlternateContent>
  <bookViews>
    <workbookView xWindow="-108" yWindow="-108" windowWidth="23256" windowHeight="12576"/>
  </bookViews>
  <sheets>
    <sheet name="Earnings Opportunity_Tables" sheetId="32" r:id="rId1"/>
  </sheets>
  <definedNames>
    <definedName name="_Key1" hidden="1">#REF!</definedName>
    <definedName name="_key2" hidden="1">#REF!</definedName>
    <definedName name="_Order1" hidden="1">255</definedName>
    <definedName name="_Sort" hidden="1">#REF!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I4" i="32" l="1"/>
  <c r="I2" i="32" l="1"/>
  <c r="J16" i="32" l="1"/>
  <c r="J10" i="32" l="1"/>
  <c r="L22" i="32" l="1"/>
  <c r="E10" i="32" l="1"/>
  <c r="G10" i="32" s="1"/>
  <c r="M10" i="32"/>
  <c r="E16" i="32"/>
  <c r="G16" i="32"/>
  <c r="M16" i="32"/>
  <c r="F22" i="32"/>
  <c r="F28" i="32"/>
  <c r="F34" i="32"/>
  <c r="F40" i="32"/>
  <c r="F46" i="32"/>
  <c r="G46" i="32" s="1"/>
  <c r="N10" i="32" l="1"/>
  <c r="P10" i="32" s="1"/>
  <c r="I46" i="32"/>
  <c r="G22" i="32"/>
  <c r="I22" i="32" s="1"/>
  <c r="M22" i="32" s="1"/>
  <c r="N16" i="32"/>
  <c r="P16" i="32" s="1"/>
  <c r="G28" i="32" l="1"/>
  <c r="I28" i="32" s="1"/>
  <c r="G40" i="32" l="1"/>
  <c r="I40" i="32" s="1"/>
  <c r="G34" i="32"/>
  <c r="I34" i="32" s="1"/>
</calcChain>
</file>

<file path=xl/sharedStrings.xml><?xml version="1.0" encoding="utf-8"?>
<sst xmlns="http://schemas.openxmlformats.org/spreadsheetml/2006/main" count="209" uniqueCount="73">
  <si>
    <t>EE MWh</t>
  </si>
  <si>
    <t>EE Coincident MW 10 - 14 Year EUL</t>
  </si>
  <si>
    <t>Home Energy Report</t>
  </si>
  <si>
    <t>Low-Income Single Family (Excluding Efficiency Home Grants)</t>
  </si>
  <si>
    <t>Low-Income Multifamily</t>
  </si>
  <si>
    <t>EE Coincident MW 15 Year EUL and greater</t>
  </si>
  <si>
    <t>DR Cumulative Enrolled MW</t>
  </si>
  <si>
    <t>EO Target (MW)</t>
  </si>
  <si>
    <t>EO Cap Multiplier</t>
  </si>
  <si>
    <t>EO Maximum 
(MWh)</t>
  </si>
  <si>
    <t>EO Eligible Performance (MW)</t>
  </si>
  <si>
    <t>EO Payout Amount ($)</t>
  </si>
  <si>
    <t>Budget Threshold Metric ($)</t>
  </si>
  <si>
    <t>Actual Spend 
(Admin + Incentive)</t>
  </si>
  <si>
    <t>Budget Threshold Multiplier 
(0% or 100%)</t>
  </si>
  <si>
    <t>Evaluated First Year Incremental kWh</t>
  </si>
  <si>
    <t>12 Months Usage for Participating Properties</t>
  </si>
  <si>
    <t>Average kWh Savings Per Property</t>
  </si>
  <si>
    <t>Source</t>
  </si>
  <si>
    <t>a</t>
  </si>
  <si>
    <t>b</t>
  </si>
  <si>
    <t>c</t>
  </si>
  <si>
    <t>f</t>
  </si>
  <si>
    <t>g</t>
  </si>
  <si>
    <t>EO Payout Amount</t>
  </si>
  <si>
    <t>Static Inputs-DO NOT CHANGE</t>
  </si>
  <si>
    <t>Earnings Opportunity Calculator</t>
  </si>
  <si>
    <t>Evaluation/Actual Inputs</t>
  </si>
  <si>
    <t>Total EO Payout</t>
  </si>
  <si>
    <t>Formula</t>
  </si>
  <si>
    <t>Description</t>
  </si>
  <si>
    <t>Program Cost Budget 
(Admin + Incentive)</t>
  </si>
  <si>
    <t>Budget Threshold Metric (%)</t>
  </si>
  <si>
    <t>EO Target (%)</t>
  </si>
  <si>
    <t>EO Maximum (%)</t>
  </si>
  <si>
    <t>EO Eligible Performance (%)</t>
  </si>
  <si>
    <t>Payout Amount per Unit 
(Percentage Point)</t>
  </si>
  <si>
    <t>Approved Plan</t>
  </si>
  <si>
    <t>Calculation</t>
  </si>
  <si>
    <t>General Ledger 
(Project Codes)</t>
  </si>
  <si>
    <t>Evaluation Report</t>
  </si>
  <si>
    <t>Evaluation Report/
Billing System</t>
  </si>
  <si>
    <t>Column ref</t>
  </si>
  <si>
    <t>c=a*b</t>
  </si>
  <si>
    <t>d</t>
  </si>
  <si>
    <t>e=if d &gt;=c then 100%, else 0%</t>
  </si>
  <si>
    <t>h=f/g</t>
  </si>
  <si>
    <t>i</t>
  </si>
  <si>
    <t>j</t>
  </si>
  <si>
    <t>k=i*j</t>
  </si>
  <si>
    <t>l=e*[minimum of (h or k)]</t>
  </si>
  <si>
    <t>m</t>
  </si>
  <si>
    <t>n=l*100*m</t>
  </si>
  <si>
    <t>Evaluated MWh savings for the HER</t>
  </si>
  <si>
    <t>EO Target (MWh)</t>
  </si>
  <si>
    <t>Payout Amount per Unit (MWh)</t>
  </si>
  <si>
    <t>d=b*c</t>
  </si>
  <si>
    <t>e=minimum of (a or d)</t>
  </si>
  <si>
    <t>g=e*f</t>
  </si>
  <si>
    <t>EO Maximum (MW)</t>
  </si>
  <si>
    <t>Payout Amount per Unit (MW)</t>
  </si>
  <si>
    <t>Evaluated cumulative MW capability, coincident with system peak @ design criteria</t>
  </si>
  <si>
    <t>EE MWh:
criteria will be the evaluated 1st yr incremental MWh savings excluding HER,  Low Income, Business Social Services, and DR programs.</t>
  </si>
  <si>
    <t>EE Coincident MW: 
criteria will be the evaluated last yr incremental MW reduction, coincident with system peak with 10-14yr life excluding HER, Low Income, Business Social Services, and DR programs.</t>
  </si>
  <si>
    <t>EE Coincident MW: 
criteria will be the evaluated 15th yr incremental MW reduction, coincident with system peak with 15 years and greater life excluding HER, Low Income, Business Social Services, and DR programs.</t>
  </si>
  <si>
    <t>Initial EO Payout Amount ($)</t>
  </si>
  <si>
    <t>Evaluated TRC</t>
  </si>
  <si>
    <t>TRC Threshold Metric</t>
  </si>
  <si>
    <t>Budget Threshold Mutliplier</t>
  </si>
  <si>
    <t>h</t>
  </si>
  <si>
    <t>j=if h &gt;i then 100%, else 0%</t>
  </si>
  <si>
    <t>k=j*g</t>
  </si>
  <si>
    <t>PY2020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</si>
</sst>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7">
    <numFmt numFmtId="5" formatCode="&quot;$&quot;#,##0_);\(&quot;$&quot;#,##0\)"/>
    <numFmt numFmtId="7" formatCode="&quot;$&quot;#,##0.00_);\(&quot;$&quot;#,##0.00\)"/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_(* #,##0_);_(* \(#,##0\);_(* &quot;-&quot;??_);_(@_)"/>
    <numFmt numFmtId="165" formatCode="_(&quot;$&quot;* #,##0_);_(&quot;$&quot;* \(#,##0\);_(&quot;$&quot;* &quot;-&quot;??_);_(@_)"/>
    <numFmt numFmtId="166" formatCode="0.000%"/>
  </numFmts>
  <fonts count="15" x14ac:knownFonts="1">
    <font>
      <sz val="10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1"/>
      <color theme="1"/>
      <name val="Franklin Gothic Book"/>
      <family val="2"/>
      <scheme val="minor"/>
    </font>
    <font>
      <sz val="10"/>
      <color theme="0"/>
      <name val="Franklin Gothic Book"/>
      <family val="2"/>
      <scheme val="minor"/>
    </font>
    <font>
      <sz val="11"/>
      <name val="Calibri"/>
      <family val="2"/>
    </font>
    <font>
      <sz val="10"/>
      <name val="Franklin Gothic Book"/>
      <family val="2"/>
      <scheme val="minor"/>
    </font>
    <font>
      <b/>
      <sz val="11"/>
      <color theme="1"/>
      <name val="Franklin Gothic Book"/>
      <family val="2"/>
      <scheme val="minor"/>
    </font>
    <font>
      <b/>
      <u/>
      <sz val="11"/>
      <color theme="1"/>
      <name val="Franklin Gothic Book"/>
      <family val="2"/>
      <scheme val="minor"/>
    </font>
    <font>
      <i/>
      <sz val="11"/>
      <color theme="1"/>
      <name val="Franklin Gothic Book"/>
      <family val="2"/>
      <scheme val="minor"/>
    </font>
    <font>
      <sz val="11"/>
      <name val="Franklin Gothic Book"/>
      <family val="2"/>
      <scheme val="minor"/>
    </font>
    <font>
      <b/>
      <u/>
      <sz val="11"/>
      <name val="Franklin Gothic Book"/>
      <family val="2"/>
      <scheme val="minor"/>
    </font>
    <font>
      <i/>
      <sz val="11"/>
      <name val="Franklin Gothic Book"/>
      <family val="2"/>
      <scheme val="minor"/>
    </font>
  </fonts>
  <fills count="9">
    <fill>
      <patternFill patternType="none"/>
    </fill>
    <fill>
      <patternFill patternType="gray125"/>
    </fill>
    <fill>
      <patternFill patternType="solid">
        <fgColor theme="4"/>
      </patternFill>
    </fill>
    <fill>
      <patternFill patternType="solid">
        <fgColor rgb="FFFFFF99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9" tint="0.39997558519241921"/>
        <bgColor indexed="64"/>
      </patternFill>
    </fill>
    <fill>
      <patternFill patternType="solid">
        <fgColor rgb="FFFFFF00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8">
    <xf numFmtId="0" fontId="0" fillId="0" borderId="0"/>
    <xf numFmtId="0" fontId="6" fillId="2" borderId="0" applyNumberFormat="0" applyBorder="0" applyAlignment="0" applyProtection="0"/>
    <xf numFmtId="0" fontId="5" fillId="0" borderId="0"/>
    <xf numFmtId="0" fontId="7" fillId="0" borderId="0"/>
    <xf numFmtId="0" fontId="7" fillId="0" borderId="0"/>
    <xf numFmtId="43" fontId="7" fillId="0" borderId="0" applyFont="0" applyFill="0" applyBorder="0" applyAlignment="0" applyProtection="0"/>
    <xf numFmtId="9" fontId="7" fillId="0" borderId="0" applyFont="0" applyFill="0" applyBorder="0" applyAlignment="0" applyProtection="0"/>
    <xf numFmtId="0" fontId="4" fillId="0" borderId="0"/>
    <xf numFmtId="43" fontId="8" fillId="0" borderId="0" applyFont="0" applyFill="0" applyBorder="0" applyAlignment="0" applyProtection="0"/>
    <xf numFmtId="0" fontId="3" fillId="0" borderId="0"/>
    <xf numFmtId="43" fontId="3" fillId="0" borderId="0" applyFont="0" applyFill="0" applyBorder="0" applyAlignment="0" applyProtection="0"/>
    <xf numFmtId="44" fontId="3" fillId="0" borderId="0" applyFont="0" applyFill="0" applyBorder="0" applyAlignment="0" applyProtection="0"/>
    <xf numFmtId="44" fontId="8" fillId="0" borderId="0" applyFont="0" applyFill="0" applyBorder="0" applyAlignment="0" applyProtection="0"/>
    <xf numFmtId="9" fontId="8" fillId="0" borderId="0" applyFont="0" applyFill="0" applyBorder="0" applyAlignment="0" applyProtection="0"/>
    <xf numFmtId="0" fontId="2" fillId="0" borderId="0"/>
    <xf numFmtId="44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43" fontId="2" fillId="0" borderId="0" applyFont="0" applyFill="0" applyBorder="0" applyAlignment="0" applyProtection="0"/>
  </cellStyleXfs>
  <cellXfs count="75">
    <xf numFmtId="0" fontId="0" fillId="0" borderId="0" xfId="0"/>
    <xf numFmtId="0" fontId="10" fillId="0" borderId="0" xfId="14" applyFont="1"/>
    <xf numFmtId="0" fontId="9" fillId="7" borderId="0" xfId="14" applyFont="1" applyFill="1"/>
    <xf numFmtId="44" fontId="9" fillId="7" borderId="0" xfId="15" applyFont="1" applyFill="1"/>
    <xf numFmtId="0" fontId="10" fillId="0" borderId="3" xfId="14" applyFont="1" applyBorder="1"/>
    <xf numFmtId="0" fontId="11" fillId="0" borderId="0" xfId="14" applyFont="1" applyAlignment="1">
      <alignment horizontal="center" wrapText="1"/>
    </xf>
    <xf numFmtId="44" fontId="11" fillId="0" borderId="0" xfId="15" applyFont="1" applyFill="1" applyBorder="1" applyAlignment="1">
      <alignment horizontal="center"/>
    </xf>
    <xf numFmtId="0" fontId="11" fillId="0" borderId="6" xfId="14" applyFont="1" applyBorder="1" applyAlignment="1">
      <alignment horizontal="center" wrapText="1"/>
    </xf>
    <xf numFmtId="0" fontId="12" fillId="0" borderId="0" xfId="14" applyFont="1" applyAlignment="1">
      <alignment horizontal="center" wrapText="1"/>
    </xf>
    <xf numFmtId="0" fontId="12" fillId="0" borderId="0" xfId="14" quotePrefix="1" applyFont="1" applyAlignment="1">
      <alignment horizontal="center" wrapText="1"/>
    </xf>
    <xf numFmtId="44" fontId="12" fillId="0" borderId="0" xfId="15" applyFont="1" applyBorder="1" applyAlignment="1">
      <alignment horizontal="center"/>
    </xf>
    <xf numFmtId="0" fontId="12" fillId="0" borderId="6" xfId="14" quotePrefix="1" applyFont="1" applyBorder="1" applyAlignment="1">
      <alignment horizontal="center" wrapText="1"/>
    </xf>
    <xf numFmtId="165" fontId="12" fillId="6" borderId="8" xfId="15" applyNumberFormat="1" applyFont="1" applyFill="1" applyBorder="1"/>
    <xf numFmtId="164" fontId="12" fillId="4" borderId="8" xfId="17" applyNumberFormat="1" applyFont="1" applyFill="1" applyBorder="1"/>
    <xf numFmtId="10" fontId="12" fillId="6" borderId="8" xfId="16" applyNumberFormat="1" applyFont="1" applyFill="1" applyBorder="1"/>
    <xf numFmtId="0" fontId="11" fillId="0" borderId="0" xfId="14" applyFont="1" applyAlignment="1">
      <alignment horizontal="center"/>
    </xf>
    <xf numFmtId="44" fontId="11" fillId="0" borderId="0" xfId="15" applyFont="1" applyBorder="1" applyAlignment="1">
      <alignment horizontal="center"/>
    </xf>
    <xf numFmtId="7" fontId="12" fillId="6" borderId="8" xfId="15" applyNumberFormat="1" applyFont="1" applyFill="1" applyBorder="1"/>
    <xf numFmtId="0" fontId="12" fillId="5" borderId="1" xfId="14" applyFont="1" applyFill="1" applyBorder="1" applyAlignment="1">
      <alignment horizontal="center" wrapText="1"/>
    </xf>
    <xf numFmtId="164" fontId="12" fillId="3" borderId="8" xfId="17" applyNumberFormat="1" applyFont="1" applyFill="1" applyBorder="1"/>
    <xf numFmtId="0" fontId="12" fillId="0" borderId="0" xfId="14" applyFont="1"/>
    <xf numFmtId="0" fontId="13" fillId="0" borderId="3" xfId="14" applyFont="1" applyBorder="1"/>
    <xf numFmtId="0" fontId="12" fillId="0" borderId="3" xfId="14" applyFont="1" applyBorder="1"/>
    <xf numFmtId="0" fontId="14" fillId="0" borderId="0" xfId="14" applyFont="1" applyAlignment="1">
      <alignment horizontal="center"/>
    </xf>
    <xf numFmtId="0" fontId="14" fillId="0" borderId="0" xfId="14" applyFont="1" applyAlignment="1">
      <alignment horizontal="center" wrapText="1"/>
    </xf>
    <xf numFmtId="44" fontId="14" fillId="0" borderId="0" xfId="15" applyFont="1" applyFill="1" applyBorder="1" applyAlignment="1">
      <alignment horizontal="center"/>
    </xf>
    <xf numFmtId="0" fontId="12" fillId="0" borderId="0" xfId="14" applyFont="1" applyAlignment="1">
      <alignment horizontal="center"/>
    </xf>
    <xf numFmtId="43" fontId="12" fillId="4" borderId="8" xfId="17" applyFont="1" applyFill="1" applyBorder="1"/>
    <xf numFmtId="43" fontId="12" fillId="6" borderId="8" xfId="17" applyFont="1" applyFill="1" applyBorder="1"/>
    <xf numFmtId="43" fontId="12" fillId="3" borderId="8" xfId="17" applyFont="1" applyFill="1" applyBorder="1"/>
    <xf numFmtId="5" fontId="12" fillId="6" borderId="8" xfId="15" applyNumberFormat="1" applyFont="1" applyFill="1" applyBorder="1"/>
    <xf numFmtId="44" fontId="11" fillId="0" borderId="0" xfId="12" applyFont="1" applyBorder="1" applyAlignment="1">
      <alignment horizontal="center"/>
    </xf>
    <xf numFmtId="0" fontId="12" fillId="0" borderId="0" xfId="0" applyFont="1" applyAlignment="1">
      <alignment horizontal="center" wrapText="1"/>
    </xf>
    <xf numFmtId="0" fontId="11" fillId="0" borderId="0" xfId="14" applyFont="1" applyBorder="1" applyAlignment="1">
      <alignment horizontal="center" wrapText="1"/>
    </xf>
    <xf numFmtId="0" fontId="11" fillId="0" borderId="10" xfId="0" applyFont="1" applyBorder="1" applyAlignment="1">
      <alignment horizontal="center" wrapText="1"/>
    </xf>
    <xf numFmtId="9" fontId="1" fillId="6" borderId="8" xfId="14" applyNumberFormat="1" applyFont="1" applyFill="1" applyBorder="1"/>
    <xf numFmtId="165" fontId="1" fillId="3" borderId="8" xfId="14" applyNumberFormat="1" applyFont="1" applyFill="1" applyBorder="1"/>
    <xf numFmtId="165" fontId="12" fillId="4" borderId="8" xfId="15" applyNumberFormat="1" applyFont="1" applyFill="1" applyBorder="1"/>
    <xf numFmtId="9" fontId="12" fillId="3" borderId="8" xfId="16" applyFont="1" applyFill="1" applyBorder="1"/>
    <xf numFmtId="10" fontId="12" fillId="3" borderId="8" xfId="16" applyNumberFormat="1" applyFont="1" applyFill="1" applyBorder="1"/>
    <xf numFmtId="166" fontId="12" fillId="3" borderId="8" xfId="16" applyNumberFormat="1" applyFont="1" applyFill="1" applyBorder="1"/>
    <xf numFmtId="0" fontId="1" fillId="0" borderId="7" xfId="14" applyFont="1" applyBorder="1"/>
    <xf numFmtId="44" fontId="12" fillId="6" borderId="8" xfId="15" applyFont="1" applyFill="1" applyBorder="1"/>
    <xf numFmtId="44" fontId="1" fillId="7" borderId="9" xfId="14" applyNumberFormat="1" applyFont="1" applyFill="1" applyBorder="1"/>
    <xf numFmtId="0" fontId="1" fillId="0" borderId="0" xfId="14" applyFont="1"/>
    <xf numFmtId="0" fontId="1" fillId="6" borderId="0" xfId="14" applyFont="1" applyFill="1"/>
    <xf numFmtId="0" fontId="1" fillId="4" borderId="0" xfId="14" applyFont="1" applyFill="1"/>
    <xf numFmtId="44" fontId="1" fillId="0" borderId="0" xfId="14" applyNumberFormat="1" applyFont="1"/>
    <xf numFmtId="0" fontId="1" fillId="3" borderId="0" xfId="14" applyFont="1" applyFill="1"/>
    <xf numFmtId="0" fontId="1" fillId="7" borderId="0" xfId="14" applyFont="1" applyFill="1"/>
    <xf numFmtId="0" fontId="1" fillId="0" borderId="2" xfId="14" applyFont="1" applyBorder="1"/>
    <xf numFmtId="0" fontId="1" fillId="0" borderId="3" xfId="14" applyFont="1" applyBorder="1"/>
    <xf numFmtId="0" fontId="1" fillId="0" borderId="4" xfId="14" applyFont="1" applyBorder="1"/>
    <xf numFmtId="0" fontId="1" fillId="0" borderId="5" xfId="14" applyFont="1" applyBorder="1"/>
    <xf numFmtId="0" fontId="1" fillId="5" borderId="1" xfId="14" applyFont="1" applyFill="1" applyBorder="1" applyAlignment="1">
      <alignment horizontal="center" wrapText="1"/>
    </xf>
    <xf numFmtId="0" fontId="1" fillId="0" borderId="0" xfId="14" applyFont="1" applyAlignment="1">
      <alignment wrapText="1"/>
    </xf>
    <xf numFmtId="0" fontId="12" fillId="5" borderId="1" xfId="0" applyFont="1" applyFill="1" applyBorder="1" applyAlignment="1">
      <alignment horizontal="center" wrapText="1"/>
    </xf>
    <xf numFmtId="0" fontId="12" fillId="5" borderId="11" xfId="0" applyFont="1" applyFill="1" applyBorder="1" applyAlignment="1">
      <alignment horizontal="center" wrapText="1"/>
    </xf>
    <xf numFmtId="0" fontId="12" fillId="0" borderId="0" xfId="0" applyFont="1"/>
    <xf numFmtId="0" fontId="12" fillId="0" borderId="6" xfId="0" applyFont="1" applyBorder="1"/>
    <xf numFmtId="0" fontId="1" fillId="0" borderId="0" xfId="14" applyFont="1" applyAlignment="1">
      <alignment horizontal="center"/>
    </xf>
    <xf numFmtId="0" fontId="1" fillId="0" borderId="0" xfId="14" applyFont="1" applyAlignment="1">
      <alignment horizontal="center" wrapText="1"/>
    </xf>
    <xf numFmtId="0" fontId="1" fillId="0" borderId="0" xfId="14" quotePrefix="1" applyFont="1" applyBorder="1" applyAlignment="1">
      <alignment horizontal="center" wrapText="1"/>
    </xf>
    <xf numFmtId="0" fontId="12" fillId="0" borderId="0" xfId="0" applyFont="1" applyBorder="1" applyAlignment="1">
      <alignment horizontal="center" wrapText="1"/>
    </xf>
    <xf numFmtId="0" fontId="12" fillId="0" borderId="6" xfId="0" applyFont="1" applyBorder="1" applyAlignment="1">
      <alignment horizontal="center"/>
    </xf>
    <xf numFmtId="164" fontId="12" fillId="6" borderId="8" xfId="17" applyNumberFormat="1" applyFont="1" applyFill="1" applyBorder="1"/>
    <xf numFmtId="44" fontId="1" fillId="7" borderId="8" xfId="14" applyNumberFormat="1" applyFont="1" applyFill="1" applyBorder="1"/>
    <xf numFmtId="43" fontId="12" fillId="4" borderId="8" xfId="8" applyFont="1" applyFill="1" applyBorder="1"/>
    <xf numFmtId="43" fontId="12" fillId="6" borderId="8" xfId="8" applyFont="1" applyFill="1" applyBorder="1"/>
    <xf numFmtId="9" fontId="12" fillId="3" borderId="8" xfId="13" applyFont="1" applyFill="1" applyBorder="1"/>
    <xf numFmtId="44" fontId="12" fillId="7" borderId="9" xfId="0" applyNumberFormat="1" applyFont="1" applyFill="1" applyBorder="1"/>
    <xf numFmtId="0" fontId="1" fillId="0" borderId="6" xfId="14" quotePrefix="1" applyFont="1" applyBorder="1" applyAlignment="1">
      <alignment horizontal="center" wrapText="1"/>
    </xf>
    <xf numFmtId="43" fontId="12" fillId="4" borderId="8" xfId="17" applyNumberFormat="1" applyFont="1" applyFill="1" applyBorder="1"/>
    <xf numFmtId="165" fontId="1" fillId="8" borderId="12" xfId="12" applyNumberFormat="1" applyFont="1" applyFill="1" applyBorder="1"/>
    <xf numFmtId="44" fontId="9" fillId="0" borderId="0" xfId="14" applyNumberFormat="1" applyFont="1"/>
  </cellXfs>
  <cellStyles count="18">
    <cellStyle name="Accent1" xfId="1" builtinId="29" customBuiltin="1"/>
    <cellStyle name="Comma" xfId="8" builtinId="3"/>
    <cellStyle name="Comma 2" xfId="5"/>
    <cellStyle name="Comma 3" xfId="10"/>
    <cellStyle name="Comma 4" xfId="17"/>
    <cellStyle name="Currency" xfId="12" builtinId="4"/>
    <cellStyle name="Currency 2" xfId="11"/>
    <cellStyle name="Currency 3" xfId="15"/>
    <cellStyle name="Normal" xfId="0" builtinId="0" customBuiltin="1"/>
    <cellStyle name="Normal 17" xfId="3"/>
    <cellStyle name="Normal 18" xfId="4"/>
    <cellStyle name="Normal 2" xfId="7"/>
    <cellStyle name="Normal 3" xfId="9"/>
    <cellStyle name="Normal 4" xfId="14"/>
    <cellStyle name="Normal 6" xfId="2"/>
    <cellStyle name="Percent" xfId="13" builtinId="5"/>
    <cellStyle name="Percent 2" xfId="16"/>
    <cellStyle name="Percent 2 2" xfId="6"/>
  </cellStyles>
  <dxfs count="0"/>
  <tableStyles count="0" defaultTableStyle="TableStyleMedium2" defaultPivotStyle="PivotStyleLight16"/>
  <colors>
    <mruColors>
      <color rgb="FFA9D08E"/>
      <color rgb="FFC9C9C9"/>
      <color rgb="FFE4E4E5"/>
      <color rgb="FF4D4D4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Relationship Id="rId9" Type="http://schemas.microsoft.com/office/2017/10/relationships/person" Target="persons/person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21</xdr:col>
      <xdr:colOff>571500</xdr:colOff>
      <xdr:row>12</xdr:row>
      <xdr:rowOff>346364</xdr:rowOff>
    </xdr:from>
    <xdr:to>
      <xdr:col>31</xdr:col>
      <xdr:colOff>51954</xdr:colOff>
      <xdr:row>15</xdr:row>
      <xdr:rowOff>67377</xdr:rowOff>
    </xdr:to>
    <xdr:pic>
      <xdr:nvPicPr>
        <xdr:cNvPr id="2" name="Picture 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2046045" y="3810000"/>
          <a:ext cx="6407727" cy="1314286"/>
        </a:xfrm>
        <a:prstGeom prst="rect">
          <a:avLst/>
        </a:prstGeom>
      </xdr:spPr>
    </xdr:pic>
    <xdr:clientData/>
  </xdr:twoCellAnchor>
  <xdr:twoCellAnchor editAs="oneCell">
    <xdr:from>
      <xdr:col>21</xdr:col>
      <xdr:colOff>554184</xdr:colOff>
      <xdr:row>1</xdr:row>
      <xdr:rowOff>121227</xdr:rowOff>
    </xdr:from>
    <xdr:to>
      <xdr:col>30</xdr:col>
      <xdr:colOff>576781</xdr:colOff>
      <xdr:row>12</xdr:row>
      <xdr:rowOff>417790</xdr:rowOff>
    </xdr:to>
    <xdr:pic>
      <xdr:nvPicPr>
        <xdr:cNvPr id="3" name="Picture 2"/>
        <xdr:cNvPicPr>
          <a:picLocks noChangeAspect="1"/>
        </xdr:cNvPicPr>
      </xdr:nvPicPr>
      <xdr:blipFill>
        <a:blip xmlns:r="http://schemas.openxmlformats.org/officeDocument/2006/relationships" r:embed="rId2"/>
        <a:stretch>
          <a:fillRect/>
        </a:stretch>
      </xdr:blipFill>
      <xdr:spPr>
        <a:xfrm>
          <a:off x="22028729" y="329045"/>
          <a:ext cx="6257143" cy="3552381"/>
        </a:xfrm>
        <a:prstGeom prst="rect">
          <a:avLst/>
        </a:prstGeom>
      </xdr:spPr>
    </xdr:pic>
    <xdr:clientData/>
  </xdr:twoCellAnchor>
  <xdr:twoCellAnchor>
    <xdr:from>
      <xdr:col>9</xdr:col>
      <xdr:colOff>34637</xdr:colOff>
      <xdr:row>2</xdr:row>
      <xdr:rowOff>86591</xdr:rowOff>
    </xdr:from>
    <xdr:to>
      <xdr:col>26</xdr:col>
      <xdr:colOff>121227</xdr:colOff>
      <xdr:row>12</xdr:row>
      <xdr:rowOff>467591</xdr:rowOff>
    </xdr:to>
    <xdr:cxnSp macro="">
      <xdr:nvCxnSpPr>
        <xdr:cNvPr id="5" name="Straight Arrow Connector 4"/>
        <xdr:cNvCxnSpPr/>
      </xdr:nvCxnSpPr>
      <xdr:spPr>
        <a:xfrm>
          <a:off x="11118273" y="502227"/>
          <a:ext cx="13941136" cy="3429000"/>
        </a:xfrm>
        <a:prstGeom prst="straightConnector1">
          <a:avLst/>
        </a:prstGeom>
        <a:ln>
          <a:solidFill>
            <a:srgbClr val="FF0000"/>
          </a:solidFill>
          <a:tailEnd type="triangl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Office Theme">
  <a:themeElements>
    <a:clrScheme name="Teriary Color Palette">
      <a:dk1>
        <a:srgbClr val="54575A"/>
      </a:dk1>
      <a:lt1>
        <a:srgbClr val="FFFFFF"/>
      </a:lt1>
      <a:dk2>
        <a:srgbClr val="002856"/>
      </a:dk2>
      <a:lt2>
        <a:srgbClr val="FFFFFF"/>
      </a:lt2>
      <a:accent1>
        <a:srgbClr val="152768"/>
      </a:accent1>
      <a:accent2>
        <a:srgbClr val="265EAC"/>
      </a:accent2>
      <a:accent3>
        <a:srgbClr val="1FA9E1"/>
      </a:accent3>
      <a:accent4>
        <a:srgbClr val="9BDAED"/>
      </a:accent4>
      <a:accent5>
        <a:srgbClr val="4555A5"/>
      </a:accent5>
      <a:accent6>
        <a:srgbClr val="7E83C0"/>
      </a:accent6>
      <a:hlink>
        <a:srgbClr val="0069B6"/>
      </a:hlink>
      <a:folHlink>
        <a:srgbClr val="64B3E8"/>
      </a:folHlink>
    </a:clrScheme>
    <a:fontScheme name="OD Word Fonts 05-2017">
      <a:majorFont>
        <a:latin typeface="Franklin Gothic Medium"/>
        <a:ea typeface=""/>
        <a:cs typeface=""/>
      </a:majorFont>
      <a:minorFont>
        <a:latin typeface="Franklin Gothic Book"/>
        <a:ea typeface=""/>
        <a:cs typeface="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79998168889431442"/>
  </sheetPr>
  <dimension ref="B1:Q46"/>
  <sheetViews>
    <sheetView tabSelected="1" zoomScale="55" zoomScaleNormal="55" workbookViewId="0">
      <selection activeCell="M29" sqref="M29"/>
    </sheetView>
  </sheetViews>
  <sheetFormatPr defaultColWidth="9" defaultRowHeight="15" x14ac:dyDescent="0.35"/>
  <cols>
    <col min="1" max="1" width="4.09765625" style="44" customWidth="1"/>
    <col min="2" max="2" width="11.09765625" style="44" customWidth="1"/>
    <col min="3" max="3" width="25.8984375" style="44" customWidth="1"/>
    <col min="4" max="4" width="10.8984375" style="44" customWidth="1"/>
    <col min="5" max="5" width="12.69921875" style="44" customWidth="1"/>
    <col min="6" max="6" width="28.3984375" style="44" customWidth="1"/>
    <col min="7" max="7" width="16" style="44" customWidth="1"/>
    <col min="8" max="8" width="15.5" style="44" customWidth="1"/>
    <col min="9" max="9" width="21" style="44" customWidth="1"/>
    <col min="10" max="10" width="11.59765625" style="44" customWidth="1"/>
    <col min="11" max="11" width="16.59765625" style="44" bestFit="1" customWidth="1"/>
    <col min="12" max="12" width="9.09765625" style="44" customWidth="1"/>
    <col min="13" max="13" width="13.19921875" style="44" customWidth="1"/>
    <col min="14" max="14" width="12.3984375" style="44" customWidth="1"/>
    <col min="15" max="15" width="13.5" style="44" customWidth="1"/>
    <col min="16" max="16" width="14.69921875" style="44" customWidth="1"/>
    <col min="17" max="16384" width="9" style="44"/>
  </cols>
  <sheetData>
    <row r="1" spans="2:17" x14ac:dyDescent="0.35">
      <c r="F1" s="45" t="s">
        <v>25</v>
      </c>
      <c r="H1" s="1" t="s">
        <v>72</v>
      </c>
    </row>
    <row r="2" spans="2:17" x14ac:dyDescent="0.35">
      <c r="C2" s="1" t="s">
        <v>26</v>
      </c>
      <c r="F2" s="46" t="s">
        <v>27</v>
      </c>
      <c r="H2" s="2" t="s">
        <v>28</v>
      </c>
      <c r="I2" s="3">
        <f>P10+P16+M22+I28+I34+I40+I46</f>
        <v>10195155.194242602</v>
      </c>
      <c r="J2" s="47"/>
    </row>
    <row r="3" spans="2:17" x14ac:dyDescent="0.35">
      <c r="F3" s="48" t="s">
        <v>29</v>
      </c>
      <c r="I3" s="73">
        <v>-100000</v>
      </c>
    </row>
    <row r="4" spans="2:17" x14ac:dyDescent="0.35">
      <c r="F4" s="49" t="s">
        <v>24</v>
      </c>
      <c r="I4" s="74">
        <f>I2+I3</f>
        <v>10095155.194242602</v>
      </c>
    </row>
    <row r="5" spans="2:17" ht="15.6" thickBot="1" x14ac:dyDescent="0.4">
      <c r="I5" s="47"/>
    </row>
    <row r="6" spans="2:17" x14ac:dyDescent="0.35">
      <c r="B6" s="50"/>
      <c r="C6" s="4" t="s">
        <v>4</v>
      </c>
      <c r="D6" s="51"/>
      <c r="E6" s="51"/>
      <c r="F6" s="51"/>
      <c r="G6" s="51"/>
      <c r="H6" s="51"/>
      <c r="I6" s="51"/>
      <c r="J6" s="51"/>
      <c r="K6" s="51"/>
      <c r="L6" s="51"/>
      <c r="M6" s="51"/>
      <c r="N6" s="51"/>
      <c r="O6" s="51"/>
      <c r="P6" s="52"/>
    </row>
    <row r="7" spans="2:17" ht="60" x14ac:dyDescent="0.35">
      <c r="B7" s="53" t="s">
        <v>30</v>
      </c>
      <c r="C7" s="54" t="s">
        <v>31</v>
      </c>
      <c r="D7" s="54" t="s">
        <v>32</v>
      </c>
      <c r="E7" s="54" t="s">
        <v>12</v>
      </c>
      <c r="F7" s="54" t="s">
        <v>13</v>
      </c>
      <c r="G7" s="54" t="s">
        <v>14</v>
      </c>
      <c r="H7" s="54" t="s">
        <v>15</v>
      </c>
      <c r="I7" s="54" t="s">
        <v>16</v>
      </c>
      <c r="J7" s="54" t="s">
        <v>17</v>
      </c>
      <c r="K7" s="54" t="s">
        <v>33</v>
      </c>
      <c r="L7" s="54" t="s">
        <v>8</v>
      </c>
      <c r="M7" s="54" t="s">
        <v>34</v>
      </c>
      <c r="N7" s="54" t="s">
        <v>35</v>
      </c>
      <c r="O7" s="54" t="s">
        <v>36</v>
      </c>
      <c r="P7" s="54" t="s">
        <v>11</v>
      </c>
      <c r="Q7" s="55"/>
    </row>
    <row r="8" spans="2:17" ht="30" x14ac:dyDescent="0.35">
      <c r="B8" s="53" t="s">
        <v>18</v>
      </c>
      <c r="C8" s="5" t="s">
        <v>37</v>
      </c>
      <c r="D8" s="5"/>
      <c r="E8" s="5" t="s">
        <v>38</v>
      </c>
      <c r="F8" s="5" t="s">
        <v>39</v>
      </c>
      <c r="G8" s="5"/>
      <c r="H8" s="5" t="s">
        <v>40</v>
      </c>
      <c r="I8" s="5" t="s">
        <v>41</v>
      </c>
      <c r="J8" s="5" t="s">
        <v>38</v>
      </c>
      <c r="K8" s="5"/>
      <c r="L8" s="5"/>
      <c r="M8" s="5" t="s">
        <v>38</v>
      </c>
      <c r="N8" s="5" t="s">
        <v>38</v>
      </c>
      <c r="O8" s="6"/>
      <c r="P8" s="7" t="s">
        <v>38</v>
      </c>
    </row>
    <row r="9" spans="2:17" ht="30" x14ac:dyDescent="0.35">
      <c r="B9" s="53" t="s">
        <v>42</v>
      </c>
      <c r="C9" s="8" t="s">
        <v>19</v>
      </c>
      <c r="D9" s="8" t="s">
        <v>20</v>
      </c>
      <c r="E9" s="8" t="s">
        <v>43</v>
      </c>
      <c r="F9" s="8" t="s">
        <v>44</v>
      </c>
      <c r="G9" s="8" t="s">
        <v>45</v>
      </c>
      <c r="H9" s="8" t="s">
        <v>22</v>
      </c>
      <c r="I9" s="8" t="s">
        <v>23</v>
      </c>
      <c r="J9" s="9" t="s">
        <v>46</v>
      </c>
      <c r="K9" s="8" t="s">
        <v>47</v>
      </c>
      <c r="L9" s="8" t="s">
        <v>48</v>
      </c>
      <c r="M9" s="8" t="s">
        <v>49</v>
      </c>
      <c r="N9" s="8" t="s">
        <v>50</v>
      </c>
      <c r="O9" s="10" t="s">
        <v>51</v>
      </c>
      <c r="P9" s="11" t="s">
        <v>52</v>
      </c>
    </row>
    <row r="10" spans="2:17" ht="15.6" thickBot="1" x14ac:dyDescent="0.4">
      <c r="B10" s="41"/>
      <c r="C10" s="12">
        <v>2200000</v>
      </c>
      <c r="D10" s="35">
        <v>0.85</v>
      </c>
      <c r="E10" s="36">
        <f>C10*D10</f>
        <v>1870000</v>
      </c>
      <c r="F10" s="37">
        <v>3744451.4200000009</v>
      </c>
      <c r="G10" s="38">
        <f>IF(F10&gt;=E10,100%, 0%)</f>
        <v>1</v>
      </c>
      <c r="H10" s="13">
        <v>3242770.5588765489</v>
      </c>
      <c r="I10" s="13">
        <v>10572895</v>
      </c>
      <c r="J10" s="39">
        <f>H10/I10</f>
        <v>0.30670602128145119</v>
      </c>
      <c r="K10" s="14">
        <v>0.1</v>
      </c>
      <c r="L10" s="14">
        <v>1.25</v>
      </c>
      <c r="M10" s="40">
        <f>L10*K10</f>
        <v>0.125</v>
      </c>
      <c r="N10" s="39">
        <f>G10*MIN(M10,J10)</f>
        <v>0.125</v>
      </c>
      <c r="O10" s="42">
        <v>33333.333333000002</v>
      </c>
      <c r="P10" s="43">
        <f>N10*100*O10</f>
        <v>416666.66666250001</v>
      </c>
    </row>
    <row r="11" spans="2:17" ht="15.6" thickBot="1" x14ac:dyDescent="0.4"/>
    <row r="12" spans="2:17" x14ac:dyDescent="0.35">
      <c r="B12" s="50"/>
      <c r="C12" s="4" t="s">
        <v>3</v>
      </c>
      <c r="D12" s="51"/>
      <c r="E12" s="51"/>
      <c r="F12" s="51"/>
      <c r="G12" s="51"/>
      <c r="H12" s="51"/>
      <c r="I12" s="51"/>
      <c r="J12" s="51"/>
      <c r="K12" s="51"/>
      <c r="L12" s="51"/>
      <c r="M12" s="51"/>
      <c r="N12" s="51"/>
      <c r="O12" s="51"/>
      <c r="P12" s="52"/>
    </row>
    <row r="13" spans="2:17" ht="60" x14ac:dyDescent="0.35">
      <c r="B13" s="53" t="s">
        <v>30</v>
      </c>
      <c r="C13" s="54" t="s">
        <v>31</v>
      </c>
      <c r="D13" s="54" t="s">
        <v>32</v>
      </c>
      <c r="E13" s="54" t="s">
        <v>12</v>
      </c>
      <c r="F13" s="54" t="s">
        <v>13</v>
      </c>
      <c r="G13" s="54" t="s">
        <v>14</v>
      </c>
      <c r="H13" s="54" t="s">
        <v>15</v>
      </c>
      <c r="I13" s="54" t="s">
        <v>16</v>
      </c>
      <c r="J13" s="54" t="s">
        <v>17</v>
      </c>
      <c r="K13" s="54" t="s">
        <v>33</v>
      </c>
      <c r="L13" s="54" t="s">
        <v>8</v>
      </c>
      <c r="M13" s="54" t="s">
        <v>34</v>
      </c>
      <c r="N13" s="54" t="s">
        <v>35</v>
      </c>
      <c r="O13" s="54" t="s">
        <v>36</v>
      </c>
      <c r="P13" s="54" t="s">
        <v>11</v>
      </c>
    </row>
    <row r="14" spans="2:17" ht="30" x14ac:dyDescent="0.35">
      <c r="B14" s="53" t="s">
        <v>18</v>
      </c>
      <c r="C14" s="5" t="s">
        <v>37</v>
      </c>
      <c r="D14" s="5"/>
      <c r="E14" s="5" t="s">
        <v>38</v>
      </c>
      <c r="F14" s="5" t="s">
        <v>39</v>
      </c>
      <c r="G14" s="5"/>
      <c r="H14" s="5" t="s">
        <v>40</v>
      </c>
      <c r="I14" s="5" t="s">
        <v>41</v>
      </c>
      <c r="J14" s="5" t="s">
        <v>38</v>
      </c>
      <c r="K14" s="5"/>
      <c r="L14" s="5"/>
      <c r="M14" s="5" t="s">
        <v>38</v>
      </c>
      <c r="N14" s="5" t="s">
        <v>38</v>
      </c>
      <c r="O14" s="6"/>
      <c r="P14" s="7" t="s">
        <v>38</v>
      </c>
    </row>
    <row r="15" spans="2:17" ht="30" x14ac:dyDescent="0.35">
      <c r="B15" s="53" t="s">
        <v>42</v>
      </c>
      <c r="C15" s="8" t="s">
        <v>19</v>
      </c>
      <c r="D15" s="8" t="s">
        <v>20</v>
      </c>
      <c r="E15" s="8" t="s">
        <v>43</v>
      </c>
      <c r="F15" s="8" t="s">
        <v>44</v>
      </c>
      <c r="G15" s="8" t="s">
        <v>45</v>
      </c>
      <c r="H15" s="8" t="s">
        <v>22</v>
      </c>
      <c r="I15" s="8" t="s">
        <v>23</v>
      </c>
      <c r="J15" s="9" t="s">
        <v>46</v>
      </c>
      <c r="K15" s="8" t="s">
        <v>47</v>
      </c>
      <c r="L15" s="8" t="s">
        <v>48</v>
      </c>
      <c r="M15" s="8" t="s">
        <v>49</v>
      </c>
      <c r="N15" s="8" t="s">
        <v>50</v>
      </c>
      <c r="O15" s="10" t="s">
        <v>51</v>
      </c>
      <c r="P15" s="11" t="s">
        <v>52</v>
      </c>
    </row>
    <row r="16" spans="2:17" ht="15.6" thickBot="1" x14ac:dyDescent="0.4">
      <c r="B16" s="41"/>
      <c r="C16" s="12">
        <v>3020490</v>
      </c>
      <c r="D16" s="35">
        <v>0.85</v>
      </c>
      <c r="E16" s="36">
        <f>C16*D16</f>
        <v>2567416.5</v>
      </c>
      <c r="F16" s="37">
        <v>3076024.09</v>
      </c>
      <c r="G16" s="38">
        <f>IF(F16&gt;=E16,100%, 0%)</f>
        <v>1</v>
      </c>
      <c r="H16" s="13">
        <v>1903293</v>
      </c>
      <c r="I16" s="13">
        <v>12011576</v>
      </c>
      <c r="J16" s="39">
        <f>H16/I16</f>
        <v>0.1584548938457368</v>
      </c>
      <c r="K16" s="14">
        <v>0.1</v>
      </c>
      <c r="L16" s="14">
        <v>1.25</v>
      </c>
      <c r="M16" s="40">
        <f>L16*K16</f>
        <v>0.125</v>
      </c>
      <c r="N16" s="39">
        <f>G16*MIN(M16,J16)</f>
        <v>0.125</v>
      </c>
      <c r="O16" s="42">
        <v>33333.333333000002</v>
      </c>
      <c r="P16" s="43">
        <f>N16*100*O16</f>
        <v>416666.66666250001</v>
      </c>
    </row>
    <row r="17" spans="2:13" ht="15.6" thickBot="1" x14ac:dyDescent="0.4"/>
    <row r="18" spans="2:13" x14ac:dyDescent="0.35">
      <c r="B18" s="50"/>
      <c r="C18" s="4" t="s">
        <v>2</v>
      </c>
      <c r="D18" s="51"/>
      <c r="E18" s="51"/>
      <c r="F18" s="51"/>
      <c r="G18" s="51"/>
      <c r="H18" s="51"/>
      <c r="I18" s="51"/>
      <c r="J18" s="51"/>
      <c r="K18" s="51"/>
      <c r="L18" s="51"/>
      <c r="M18" s="52"/>
    </row>
    <row r="19" spans="2:13" ht="45" x14ac:dyDescent="0.35">
      <c r="B19" s="53" t="s">
        <v>30</v>
      </c>
      <c r="C19" s="54" t="s">
        <v>53</v>
      </c>
      <c r="D19" s="54" t="s">
        <v>54</v>
      </c>
      <c r="E19" s="54" t="s">
        <v>8</v>
      </c>
      <c r="F19" s="54" t="s">
        <v>9</v>
      </c>
      <c r="G19" s="54" t="s">
        <v>10</v>
      </c>
      <c r="H19" s="54" t="s">
        <v>55</v>
      </c>
      <c r="I19" s="54" t="s">
        <v>65</v>
      </c>
      <c r="J19" s="56" t="s">
        <v>66</v>
      </c>
      <c r="K19" s="56" t="s">
        <v>67</v>
      </c>
      <c r="L19" s="56" t="s">
        <v>68</v>
      </c>
      <c r="M19" s="57" t="s">
        <v>11</v>
      </c>
    </row>
    <row r="20" spans="2:13" ht="30" x14ac:dyDescent="0.35">
      <c r="B20" s="53" t="s">
        <v>18</v>
      </c>
      <c r="C20" s="15" t="s">
        <v>40</v>
      </c>
      <c r="D20" s="5"/>
      <c r="E20" s="5"/>
      <c r="F20" s="5" t="s">
        <v>38</v>
      </c>
      <c r="G20" s="5" t="s">
        <v>38</v>
      </c>
      <c r="H20" s="16"/>
      <c r="I20" s="33" t="s">
        <v>38</v>
      </c>
      <c r="J20" s="34" t="s">
        <v>40</v>
      </c>
      <c r="K20" s="58"/>
      <c r="L20" s="31" t="s">
        <v>38</v>
      </c>
      <c r="M20" s="59"/>
    </row>
    <row r="21" spans="2:13" ht="60" x14ac:dyDescent="0.35">
      <c r="B21" s="53" t="s">
        <v>42</v>
      </c>
      <c r="C21" s="60" t="s">
        <v>19</v>
      </c>
      <c r="D21" s="61" t="s">
        <v>20</v>
      </c>
      <c r="E21" s="61" t="s">
        <v>21</v>
      </c>
      <c r="F21" s="61" t="s">
        <v>56</v>
      </c>
      <c r="G21" s="61" t="s">
        <v>57</v>
      </c>
      <c r="H21" s="10" t="s">
        <v>22</v>
      </c>
      <c r="I21" s="62" t="s">
        <v>58</v>
      </c>
      <c r="J21" s="63" t="s">
        <v>69</v>
      </c>
      <c r="K21" s="32" t="s">
        <v>47</v>
      </c>
      <c r="L21" s="32" t="s">
        <v>70</v>
      </c>
      <c r="M21" s="64" t="s">
        <v>71</v>
      </c>
    </row>
    <row r="22" spans="2:13" ht="15.6" thickBot="1" x14ac:dyDescent="0.4">
      <c r="B22" s="41"/>
      <c r="C22" s="13">
        <v>36001.833616746189</v>
      </c>
      <c r="D22" s="65">
        <v>35250</v>
      </c>
      <c r="E22" s="14">
        <v>1.05</v>
      </c>
      <c r="F22" s="19">
        <f>E22*D22</f>
        <v>37012.5</v>
      </c>
      <c r="G22" s="19">
        <f>MIN(F22,C22)</f>
        <v>36001.833616746189</v>
      </c>
      <c r="H22" s="17">
        <v>4.7281323877068555</v>
      </c>
      <c r="I22" s="66">
        <f>G22*H22</f>
        <v>170221.43554017111</v>
      </c>
      <c r="J22" s="67">
        <v>1.22</v>
      </c>
      <c r="K22" s="68">
        <v>1</v>
      </c>
      <c r="L22" s="69">
        <f>IF(J22&gt;K22,100%, 0%)</f>
        <v>1</v>
      </c>
      <c r="M22" s="70">
        <f>L22*I22</f>
        <v>170221.43554017111</v>
      </c>
    </row>
    <row r="23" spans="2:13" ht="15.6" thickBot="1" x14ac:dyDescent="0.4"/>
    <row r="24" spans="2:13" x14ac:dyDescent="0.35">
      <c r="B24" s="50"/>
      <c r="C24" s="4" t="s">
        <v>0</v>
      </c>
      <c r="D24" s="51"/>
      <c r="E24" s="51"/>
      <c r="F24" s="51"/>
      <c r="G24" s="51"/>
      <c r="H24" s="51"/>
      <c r="I24" s="52"/>
    </row>
    <row r="25" spans="2:13" ht="90" x14ac:dyDescent="0.35">
      <c r="B25" s="53" t="s">
        <v>30</v>
      </c>
      <c r="C25" s="18" t="s">
        <v>62</v>
      </c>
      <c r="D25" s="54" t="s">
        <v>54</v>
      </c>
      <c r="E25" s="54" t="s">
        <v>8</v>
      </c>
      <c r="F25" s="54" t="s">
        <v>9</v>
      </c>
      <c r="G25" s="54" t="s">
        <v>10</v>
      </c>
      <c r="H25" s="54" t="s">
        <v>55</v>
      </c>
      <c r="I25" s="54" t="s">
        <v>11</v>
      </c>
    </row>
    <row r="26" spans="2:13" x14ac:dyDescent="0.35">
      <c r="B26" s="53" t="s">
        <v>18</v>
      </c>
      <c r="C26" s="15" t="s">
        <v>40</v>
      </c>
      <c r="D26" s="5"/>
      <c r="E26" s="5"/>
      <c r="F26" s="5" t="s">
        <v>38</v>
      </c>
      <c r="G26" s="5" t="s">
        <v>38</v>
      </c>
      <c r="H26" s="16"/>
      <c r="I26" s="7" t="s">
        <v>38</v>
      </c>
    </row>
    <row r="27" spans="2:13" ht="30" x14ac:dyDescent="0.35">
      <c r="B27" s="53" t="s">
        <v>42</v>
      </c>
      <c r="C27" s="60" t="s">
        <v>19</v>
      </c>
      <c r="D27" s="61" t="s">
        <v>20</v>
      </c>
      <c r="E27" s="61" t="s">
        <v>21</v>
      </c>
      <c r="F27" s="61" t="s">
        <v>56</v>
      </c>
      <c r="G27" s="61" t="s">
        <v>57</v>
      </c>
      <c r="H27" s="10" t="s">
        <v>22</v>
      </c>
      <c r="I27" s="71" t="s">
        <v>58</v>
      </c>
    </row>
    <row r="28" spans="2:13" ht="15.6" thickBot="1" x14ac:dyDescent="0.4">
      <c r="B28" s="41"/>
      <c r="C28" s="13">
        <v>237299.46148949064</v>
      </c>
      <c r="D28" s="65">
        <v>235485.75777668637</v>
      </c>
      <c r="E28" s="14">
        <v>1.1499999999999999</v>
      </c>
      <c r="F28" s="19">
        <f>E28*D28</f>
        <v>270808.62144318933</v>
      </c>
      <c r="G28" s="19">
        <f>MIN(F28,C28)</f>
        <v>237299.46148949064</v>
      </c>
      <c r="H28" s="17">
        <v>7.6467933088588982</v>
      </c>
      <c r="I28" s="43">
        <f>G28*H28</f>
        <v>1814579.9343136568</v>
      </c>
    </row>
    <row r="29" spans="2:13" ht="15.75" customHeight="1" thickBot="1" x14ac:dyDescent="0.4">
      <c r="C29" s="20"/>
      <c r="D29" s="20"/>
      <c r="E29" s="20"/>
      <c r="F29" s="20"/>
      <c r="G29" s="20"/>
      <c r="H29" s="20"/>
    </row>
    <row r="30" spans="2:13" x14ac:dyDescent="0.35">
      <c r="B30" s="50"/>
      <c r="C30" s="21" t="s">
        <v>1</v>
      </c>
      <c r="D30" s="22"/>
      <c r="E30" s="22"/>
      <c r="F30" s="22"/>
      <c r="G30" s="22"/>
      <c r="H30" s="22"/>
      <c r="I30" s="52"/>
    </row>
    <row r="31" spans="2:13" ht="120" x14ac:dyDescent="0.35">
      <c r="B31" s="53" t="s">
        <v>30</v>
      </c>
      <c r="C31" s="18" t="s">
        <v>63</v>
      </c>
      <c r="D31" s="18" t="s">
        <v>7</v>
      </c>
      <c r="E31" s="18" t="s">
        <v>8</v>
      </c>
      <c r="F31" s="18" t="s">
        <v>59</v>
      </c>
      <c r="G31" s="18" t="s">
        <v>10</v>
      </c>
      <c r="H31" s="18" t="s">
        <v>60</v>
      </c>
      <c r="I31" s="54" t="s">
        <v>11</v>
      </c>
    </row>
    <row r="32" spans="2:13" x14ac:dyDescent="0.35">
      <c r="B32" s="53" t="s">
        <v>18</v>
      </c>
      <c r="C32" s="23" t="s">
        <v>40</v>
      </c>
      <c r="D32" s="24"/>
      <c r="E32" s="24"/>
      <c r="F32" s="24" t="s">
        <v>38</v>
      </c>
      <c r="G32" s="24" t="s">
        <v>38</v>
      </c>
      <c r="H32" s="25"/>
      <c r="I32" s="7" t="s">
        <v>38</v>
      </c>
    </row>
    <row r="33" spans="2:11" ht="30" x14ac:dyDescent="0.35">
      <c r="B33" s="53" t="s">
        <v>42</v>
      </c>
      <c r="C33" s="26" t="s">
        <v>19</v>
      </c>
      <c r="D33" s="8" t="s">
        <v>20</v>
      </c>
      <c r="E33" s="8" t="s">
        <v>21</v>
      </c>
      <c r="F33" s="8" t="s">
        <v>56</v>
      </c>
      <c r="G33" s="8" t="s">
        <v>57</v>
      </c>
      <c r="H33" s="10" t="s">
        <v>22</v>
      </c>
      <c r="I33" s="71" t="s">
        <v>58</v>
      </c>
    </row>
    <row r="34" spans="2:11" ht="15.6" thickBot="1" x14ac:dyDescent="0.4">
      <c r="B34" s="41"/>
      <c r="C34" s="72">
        <v>8.1960870061675308</v>
      </c>
      <c r="D34" s="28">
        <v>14.095246147570007</v>
      </c>
      <c r="E34" s="14">
        <v>1.25</v>
      </c>
      <c r="F34" s="29">
        <f>E34*D34</f>
        <v>17.619057684462508</v>
      </c>
      <c r="G34" s="29">
        <f>MIN(F34,C34)</f>
        <v>8.1960870061675308</v>
      </c>
      <c r="H34" s="30">
        <v>87086.329223320106</v>
      </c>
      <c r="I34" s="43">
        <f>G34*H34</f>
        <v>713767.13136208162</v>
      </c>
    </row>
    <row r="35" spans="2:11" ht="15.6" thickBot="1" x14ac:dyDescent="0.4">
      <c r="C35" s="20"/>
      <c r="D35" s="20"/>
      <c r="E35" s="20"/>
      <c r="F35" s="20"/>
      <c r="G35" s="20"/>
      <c r="H35" s="20"/>
    </row>
    <row r="36" spans="2:11" x14ac:dyDescent="0.35">
      <c r="B36" s="50"/>
      <c r="C36" s="21" t="s">
        <v>5</v>
      </c>
      <c r="D36" s="22"/>
      <c r="E36" s="22"/>
      <c r="F36" s="22"/>
      <c r="G36" s="22"/>
      <c r="H36" s="22"/>
      <c r="I36" s="52"/>
    </row>
    <row r="37" spans="2:11" ht="120" x14ac:dyDescent="0.35">
      <c r="B37" s="53" t="s">
        <v>30</v>
      </c>
      <c r="C37" s="18" t="s">
        <v>64</v>
      </c>
      <c r="D37" s="18" t="s">
        <v>7</v>
      </c>
      <c r="E37" s="18" t="s">
        <v>8</v>
      </c>
      <c r="F37" s="18" t="s">
        <v>59</v>
      </c>
      <c r="G37" s="18" t="s">
        <v>10</v>
      </c>
      <c r="H37" s="18" t="s">
        <v>60</v>
      </c>
      <c r="I37" s="54" t="s">
        <v>11</v>
      </c>
    </row>
    <row r="38" spans="2:11" x14ac:dyDescent="0.35">
      <c r="B38" s="53" t="s">
        <v>18</v>
      </c>
      <c r="C38" s="23" t="s">
        <v>40</v>
      </c>
      <c r="D38" s="24"/>
      <c r="E38" s="24"/>
      <c r="F38" s="24" t="s">
        <v>38</v>
      </c>
      <c r="G38" s="24" t="s">
        <v>38</v>
      </c>
      <c r="H38" s="25"/>
      <c r="I38" s="7" t="s">
        <v>38</v>
      </c>
    </row>
    <row r="39" spans="2:11" ht="30" x14ac:dyDescent="0.35">
      <c r="B39" s="53" t="s">
        <v>42</v>
      </c>
      <c r="C39" s="60" t="s">
        <v>19</v>
      </c>
      <c r="D39" s="61" t="s">
        <v>20</v>
      </c>
      <c r="E39" s="61" t="s">
        <v>21</v>
      </c>
      <c r="F39" s="61" t="s">
        <v>56</v>
      </c>
      <c r="G39" s="61" t="s">
        <v>57</v>
      </c>
      <c r="H39" s="10" t="s">
        <v>22</v>
      </c>
      <c r="I39" s="71" t="s">
        <v>58</v>
      </c>
    </row>
    <row r="40" spans="2:11" ht="15.6" thickBot="1" x14ac:dyDescent="0.4">
      <c r="B40" s="41"/>
      <c r="C40" s="27">
        <v>45.818657909799718</v>
      </c>
      <c r="D40" s="28">
        <v>46.686293104759834</v>
      </c>
      <c r="E40" s="14">
        <v>1.25</v>
      </c>
      <c r="F40" s="29">
        <f>E40*D40</f>
        <v>58.357866380949794</v>
      </c>
      <c r="G40" s="29">
        <f>MIN(F40,C40)</f>
        <v>45.818657909799718</v>
      </c>
      <c r="H40" s="30">
        <v>108897.2736001795</v>
      </c>
      <c r="I40" s="43">
        <f>G40*H40</f>
        <v>4989526.9263964882</v>
      </c>
      <c r="K40" s="47"/>
    </row>
    <row r="41" spans="2:11" ht="15.6" thickBot="1" x14ac:dyDescent="0.4"/>
    <row r="42" spans="2:11" x14ac:dyDescent="0.35">
      <c r="B42" s="50"/>
      <c r="C42" s="4" t="s">
        <v>6</v>
      </c>
      <c r="D42" s="51"/>
      <c r="E42" s="51"/>
      <c r="F42" s="51"/>
      <c r="G42" s="51"/>
      <c r="H42" s="51"/>
      <c r="I42" s="52"/>
    </row>
    <row r="43" spans="2:11" ht="45" x14ac:dyDescent="0.35">
      <c r="B43" s="53" t="s">
        <v>30</v>
      </c>
      <c r="C43" s="54" t="s">
        <v>61</v>
      </c>
      <c r="D43" s="54" t="s">
        <v>7</v>
      </c>
      <c r="E43" s="54" t="s">
        <v>8</v>
      </c>
      <c r="F43" s="54" t="s">
        <v>59</v>
      </c>
      <c r="G43" s="54" t="s">
        <v>10</v>
      </c>
      <c r="H43" s="54" t="s">
        <v>60</v>
      </c>
      <c r="I43" s="54" t="s">
        <v>11</v>
      </c>
    </row>
    <row r="44" spans="2:11" x14ac:dyDescent="0.35">
      <c r="B44" s="53" t="s">
        <v>18</v>
      </c>
      <c r="C44" s="15" t="s">
        <v>40</v>
      </c>
      <c r="D44" s="5"/>
      <c r="E44" s="5"/>
      <c r="F44" s="5" t="s">
        <v>38</v>
      </c>
      <c r="G44" s="5" t="s">
        <v>38</v>
      </c>
      <c r="H44" s="16"/>
      <c r="I44" s="7" t="s">
        <v>38</v>
      </c>
    </row>
    <row r="45" spans="2:11" ht="30" x14ac:dyDescent="0.35">
      <c r="B45" s="53" t="s">
        <v>42</v>
      </c>
      <c r="C45" s="60" t="s">
        <v>19</v>
      </c>
      <c r="D45" s="61" t="s">
        <v>20</v>
      </c>
      <c r="E45" s="61" t="s">
        <v>21</v>
      </c>
      <c r="F45" s="61" t="s">
        <v>56</v>
      </c>
      <c r="G45" s="61" t="s">
        <v>57</v>
      </c>
      <c r="H45" s="10" t="s">
        <v>22</v>
      </c>
      <c r="I45" s="71" t="s">
        <v>58</v>
      </c>
    </row>
    <row r="46" spans="2:11" ht="15.6" thickBot="1" x14ac:dyDescent="0.4">
      <c r="B46" s="41"/>
      <c r="C46" s="27">
        <v>84.1</v>
      </c>
      <c r="D46" s="28">
        <v>74.830446585679994</v>
      </c>
      <c r="E46" s="14">
        <v>1.25</v>
      </c>
      <c r="F46" s="29">
        <f>E46*D46</f>
        <v>93.538058232099985</v>
      </c>
      <c r="G46" s="29">
        <f>MIN(F46,C46)</f>
        <v>84.1</v>
      </c>
      <c r="H46" s="30">
        <v>19901.622274734917</v>
      </c>
      <c r="I46" s="43">
        <f>G46*H46</f>
        <v>1673726.4333052065</v>
      </c>
    </row>
  </sheetData>
  <pageMargins left="0.6" right="0.6" top="0.6" bottom="0.6" header="0.3" footer="0.3"/>
  <pageSetup paperSize="17" scale="85" orientation="landscape" r:id="rId1"/>
  <headerFooter>
    <oddHeader>&amp;R&amp;"Arial,Regular"&amp;12Appendix N - Earnings Opportunity Calculator</oddHeader>
    <oddFooter>&amp;L&amp;"Arial,Regular"&amp;12MEEIA 2019-24 Plan&amp;R&amp;"Arial,Regular"&amp;12Schedule CPA-D6
Page &amp;P</oddFooter>
  </headerFooter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omments xmlns="$ListId:Library;" xsi:nil="true"/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3A00D16565766046AD66FE5CD799F667" ma:contentTypeVersion="" ma:contentTypeDescription="Create a new document." ma:contentTypeScope="" ma:versionID="6f244a38415ea8df7e1d91395d71836f">
  <xsd:schema xmlns:xsd="http://www.w3.org/2001/XMLSchema" xmlns:xs="http://www.w3.org/2001/XMLSchema" xmlns:p="http://schemas.microsoft.com/office/2006/metadata/properties" xmlns:ns2="$ListId:Library;" xmlns:ns3="67e41609-3a20-4215-b51d-97d9b7cff2fa" targetNamespace="http://schemas.microsoft.com/office/2006/metadata/properties" ma:root="true" ma:fieldsID="ad1225efa2e736a808bbefa3c6abcfdc" ns2:_="" ns3:_="">
    <xsd:import namespace="$ListId:Library;"/>
    <xsd:import namespace="67e41609-3a20-4215-b51d-97d9b7cff2fa"/>
    <xsd:element name="properties">
      <xsd:complexType>
        <xsd:sequence>
          <xsd:element name="documentManagement">
            <xsd:complexType>
              <xsd:all>
                <xsd:element ref="ns2:Comments" minOccurs="0"/>
                <xsd:element ref="ns3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$ListId:Library;" elementFormDefault="qualified">
    <xsd:import namespace="http://schemas.microsoft.com/office/2006/documentManagement/types"/>
    <xsd:import namespace="http://schemas.microsoft.com/office/infopath/2007/PartnerControls"/>
    <xsd:element name="Comments" ma:index="8" nillable="true" ma:displayName="Comments" ma:internalName="Comments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7e41609-3a20-4215-b51d-97d9b7cff2fa" elementFormDefault="qualified">
    <xsd:import namespace="http://schemas.microsoft.com/office/2006/documentManagement/types"/>
    <xsd:import namespace="http://schemas.microsoft.com/office/infopath/2007/PartnerControls"/>
    <xsd:element name="SharedWithUsers" ma:index="9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7B597C2C-512D-44BD-8FA8-6765EE941AF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30B7AB26-9020-4EE9-BA85-CB6AA80B22AA}">
  <ds:schemaRefs>
    <ds:schemaRef ds:uri="$ListId:Library;"/>
    <ds:schemaRef ds:uri="http://schemas.microsoft.com/office/2006/documentManagement/types"/>
    <ds:schemaRef ds:uri="http://purl.org/dc/terms/"/>
    <ds:schemaRef ds:uri="http://schemas.openxmlformats.org/package/2006/metadata/core-properties"/>
    <ds:schemaRef ds:uri="http://purl.org/dc/dcmitype/"/>
    <ds:schemaRef ds:uri="http://schemas.microsoft.com/office/infopath/2007/PartnerControls"/>
    <ds:schemaRef ds:uri="http://purl.org/dc/elements/1.1/"/>
    <ds:schemaRef ds:uri="http://schemas.microsoft.com/office/2006/metadata/properties"/>
    <ds:schemaRef ds:uri="67e41609-3a20-4215-b51d-97d9b7cff2fa"/>
    <ds:schemaRef ds:uri="http://www.w3.org/XML/1998/namespace"/>
  </ds:schemaRefs>
</ds:datastoreItem>
</file>

<file path=customXml/itemProps3.xml><?xml version="1.0" encoding="utf-8"?>
<ds:datastoreItem xmlns:ds="http://schemas.openxmlformats.org/officeDocument/2006/customXml" ds:itemID="{34A164E9-D6C8-4AB6-A0C4-DB17AF4014C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$ListId:Library;"/>
    <ds:schemaRef ds:uri="67e41609-3a20-4215-b51d-97d9b7cff2fa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Earnings Opportunity_Tables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Jayden Wilson</dc:creator>
  <cp:lastModifiedBy>Best, Geri A</cp:lastModifiedBy>
  <cp:lastPrinted>2021-12-01T15:38:14Z</cp:lastPrinted>
  <dcterms:created xsi:type="dcterms:W3CDTF">2015-11-06T01:04:12Z</dcterms:created>
  <dcterms:modified xsi:type="dcterms:W3CDTF">2021-12-01T15:38:21Z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0x0101003A00D16565766046AD66FE5CD799F667</vt:lpwstr>
  </property>
  <property fmtid="{D5CDD505-2E9C-101B-9397-08002B2CF9AE}" pid="3" name="SV_QUERY_LIST_4F35BF76-6C0D-4D9B-82B2-816C12CF3733">
    <vt:lpwstr>empty_477D106A-C0D6-4607-AEBD-E2C9D60EA279</vt:lpwstr>
  </property>
  <property fmtid="{D5CDD505-2E9C-101B-9397-08002B2CF9AE}" pid="4" name="SV_HIDDEN_GRID_QUERY_LIST_4F35BF76-6C0D-4D9B-82B2-816C12CF3733">
    <vt:lpwstr>empty_477D106A-C0D6-4607-AEBD-E2C9D60EA279</vt:lpwstr>
  </property>
</Properties>
</file>