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560" windowHeight="10692"/>
  </bookViews>
  <sheets>
    <sheet name="MEEIA 2" sheetId="2" r:id="rId1"/>
    <sheet name="MEEIA 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39" i="3" l="1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9" i="3"/>
  <c r="AM35" i="3"/>
  <c r="AM36" i="3"/>
  <c r="AM37" i="3"/>
  <c r="AM38" i="3"/>
  <c r="AM34" i="3"/>
  <c r="AM33" i="3"/>
  <c r="BE49" i="3"/>
  <c r="BA55" i="3"/>
  <c r="BA54" i="3"/>
  <c r="BA53" i="3"/>
  <c r="BA52" i="3"/>
  <c r="BA51" i="3"/>
  <c r="BA50" i="3"/>
  <c r="BA49" i="3"/>
  <c r="BE41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BE18" i="3"/>
  <c r="BE10" i="3"/>
  <c r="BE17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BE9" i="3"/>
  <c r="CL9" i="2"/>
  <c r="CL10" i="2"/>
  <c r="CP9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L36" i="2" l="1"/>
  <c r="AE88" i="3"/>
  <c r="CP10" i="2" l="1"/>
  <c r="BS29" i="2" l="1"/>
  <c r="BK29" i="2"/>
  <c r="BQ29" i="2"/>
  <c r="BO29" i="2" l="1"/>
  <c r="BP29" i="2"/>
  <c r="BR29" i="2"/>
  <c r="BL29" i="2" l="1"/>
  <c r="BM29" i="2"/>
  <c r="BN29" i="2"/>
  <c r="BE60" i="3" l="1"/>
  <c r="BE61" i="3" l="1"/>
  <c r="BE57" i="3" l="1"/>
  <c r="BE58" i="3"/>
  <c r="BE59" i="3"/>
  <c r="BE62" i="3" l="1"/>
  <c r="BE20" i="3"/>
  <c r="AL57" i="3" l="1"/>
  <c r="AY24" i="3" l="1"/>
  <c r="AQ24" i="3"/>
  <c r="AT24" i="3"/>
  <c r="BA24" i="3"/>
  <c r="AM24" i="3"/>
  <c r="AZ24" i="3"/>
  <c r="AU24" i="3"/>
  <c r="AN24" i="3"/>
  <c r="AV24" i="3"/>
  <c r="AR24" i="3"/>
  <c r="AO24" i="3"/>
  <c r="AW24" i="3"/>
  <c r="AS24" i="3"/>
  <c r="AP24" i="3"/>
  <c r="AX24" i="3"/>
  <c r="CN9" i="2" l="1"/>
  <c r="CI9" i="2" l="1"/>
  <c r="CR9" i="2" s="1"/>
  <c r="CI24" i="2"/>
  <c r="BB49" i="3"/>
  <c r="BB41" i="3"/>
  <c r="BE43" i="3" s="1"/>
  <c r="BB33" i="3"/>
  <c r="BB25" i="3"/>
  <c r="BB17" i="3"/>
  <c r="BB9" i="3"/>
  <c r="BE12" i="3"/>
  <c r="BE22" i="3" l="1"/>
  <c r="AE16" i="3" l="1"/>
  <c r="AH16" i="3"/>
  <c r="AF16" i="3"/>
  <c r="AD16" i="3"/>
  <c r="AG16" i="3"/>
  <c r="AK16" i="3"/>
  <c r="AC16" i="3"/>
  <c r="AJ16" i="3"/>
  <c r="AB16" i="3"/>
  <c r="AI16" i="3"/>
  <c r="AA16" i="3"/>
  <c r="BI15" i="3"/>
  <c r="BI14" i="3"/>
  <c r="BI13" i="3"/>
  <c r="BI12" i="3"/>
  <c r="BI11" i="3"/>
  <c r="BI10" i="3"/>
  <c r="BI9" i="3"/>
  <c r="AZ56" i="3"/>
  <c r="AY56" i="3"/>
  <c r="AX56" i="3"/>
  <c r="AW56" i="3"/>
  <c r="AV56" i="3"/>
  <c r="AU56" i="3"/>
  <c r="AT56" i="3"/>
  <c r="AS56" i="3"/>
  <c r="AR56" i="3"/>
  <c r="AQ56" i="3"/>
  <c r="AP56" i="3"/>
  <c r="BI55" i="3"/>
  <c r="BI54" i="3"/>
  <c r="BI53" i="3"/>
  <c r="BI52" i="3"/>
  <c r="BI51" i="3"/>
  <c r="BE51" i="3"/>
  <c r="BI49" i="3"/>
  <c r="AO56" i="3"/>
  <c r="AZ48" i="3"/>
  <c r="AY48" i="3"/>
  <c r="AX48" i="3"/>
  <c r="AW48" i="3"/>
  <c r="AV48" i="3"/>
  <c r="AU48" i="3"/>
  <c r="AT48" i="3"/>
  <c r="AS48" i="3"/>
  <c r="AR48" i="3"/>
  <c r="AQ48" i="3"/>
  <c r="AP48" i="3"/>
  <c r="AP8" i="3"/>
  <c r="AQ8" i="3" s="1"/>
  <c r="AR8" i="3" s="1"/>
  <c r="AS8" i="3" s="1"/>
  <c r="AT8" i="3" s="1"/>
  <c r="AU8" i="3" s="1"/>
  <c r="AV8" i="3" s="1"/>
  <c r="AW8" i="3" s="1"/>
  <c r="AX8" i="3" s="1"/>
  <c r="AY8" i="3" s="1"/>
  <c r="AZ8" i="3" s="1"/>
  <c r="BA8" i="3" s="1"/>
  <c r="BI47" i="3"/>
  <c r="BI46" i="3"/>
  <c r="BI45" i="3"/>
  <c r="BI44" i="3"/>
  <c r="BI43" i="3"/>
  <c r="BI42" i="3"/>
  <c r="BI41" i="3"/>
  <c r="BI33" i="3"/>
  <c r="AV40" i="3"/>
  <c r="AZ63" i="3"/>
  <c r="AX63" i="3"/>
  <c r="AW63" i="3"/>
  <c r="AV63" i="3"/>
  <c r="AU63" i="3"/>
  <c r="AT63" i="3"/>
  <c r="AR63" i="3"/>
  <c r="AP63" i="3"/>
  <c r="BA62" i="3"/>
  <c r="AZ62" i="3"/>
  <c r="AY62" i="3"/>
  <c r="AX62" i="3"/>
  <c r="AV62" i="3"/>
  <c r="AT62" i="3"/>
  <c r="AS62" i="3"/>
  <c r="AR62" i="3"/>
  <c r="AQ62" i="3"/>
  <c r="AP62" i="3"/>
  <c r="AZ61" i="3"/>
  <c r="AX61" i="3"/>
  <c r="AW61" i="3"/>
  <c r="AV61" i="3"/>
  <c r="AU61" i="3"/>
  <c r="AT61" i="3"/>
  <c r="AR61" i="3"/>
  <c r="BA60" i="3"/>
  <c r="AZ60" i="3"/>
  <c r="AY60" i="3"/>
  <c r="AX60" i="3"/>
  <c r="AV60" i="3"/>
  <c r="AT60" i="3"/>
  <c r="AS60" i="3"/>
  <c r="AR60" i="3"/>
  <c r="AQ60" i="3"/>
  <c r="AP60" i="3"/>
  <c r="AZ59" i="3"/>
  <c r="AX59" i="3"/>
  <c r="AW59" i="3"/>
  <c r="AV59" i="3"/>
  <c r="AU59" i="3"/>
  <c r="AT59" i="3"/>
  <c r="AR59" i="3"/>
  <c r="AQ59" i="3"/>
  <c r="BA58" i="3"/>
  <c r="AZ58" i="3"/>
  <c r="AY58" i="3"/>
  <c r="AX58" i="3"/>
  <c r="AV58" i="3"/>
  <c r="AT58" i="3"/>
  <c r="AS58" i="3"/>
  <c r="AR58" i="3"/>
  <c r="AQ58" i="3"/>
  <c r="AP58" i="3"/>
  <c r="AZ57" i="3"/>
  <c r="AX57" i="3"/>
  <c r="AW57" i="3"/>
  <c r="AU57" i="3"/>
  <c r="AR57" i="3"/>
  <c r="AP57" i="3"/>
  <c r="CT28" i="2"/>
  <c r="CT27" i="2"/>
  <c r="CT26" i="2"/>
  <c r="CT25" i="2"/>
  <c r="CT24" i="2"/>
  <c r="CT15" i="2"/>
  <c r="CT14" i="2"/>
  <c r="CT13" i="2"/>
  <c r="CT12" i="2"/>
  <c r="CT11" i="2"/>
  <c r="CT10" i="2"/>
  <c r="CT9" i="2"/>
  <c r="CB16" i="2"/>
  <c r="CA16" i="2"/>
  <c r="CH16" i="2"/>
  <c r="CG16" i="2"/>
  <c r="CF16" i="2"/>
  <c r="CE16" i="2"/>
  <c r="CD16" i="2"/>
  <c r="CC16" i="2"/>
  <c r="BZ16" i="2"/>
  <c r="BY16" i="2"/>
  <c r="BX16" i="2"/>
  <c r="BW16" i="2"/>
  <c r="AU58" i="3" l="1"/>
  <c r="AQ61" i="3"/>
  <c r="AU32" i="3"/>
  <c r="AS57" i="3"/>
  <c r="BA57" i="3"/>
  <c r="AW58" i="3"/>
  <c r="AS59" i="3"/>
  <c r="BA59" i="3"/>
  <c r="AW60" i="3"/>
  <c r="AS61" i="3"/>
  <c r="BA61" i="3"/>
  <c r="AW62" i="3"/>
  <c r="AS63" i="3"/>
  <c r="BA63" i="3"/>
  <c r="AY57" i="3"/>
  <c r="AY59" i="3"/>
  <c r="AY61" i="3"/>
  <c r="AQ63" i="3"/>
  <c r="AQ32" i="3"/>
  <c r="BI25" i="3"/>
  <c r="BI27" i="3"/>
  <c r="BI29" i="3"/>
  <c r="BI31" i="3"/>
  <c r="BI34" i="3"/>
  <c r="BI36" i="3"/>
  <c r="BI38" i="3"/>
  <c r="AR40" i="3"/>
  <c r="AZ40" i="3"/>
  <c r="BA56" i="3"/>
  <c r="BI19" i="3"/>
  <c r="BI21" i="3"/>
  <c r="BI26" i="3"/>
  <c r="BI28" i="3"/>
  <c r="BI30" i="3"/>
  <c r="BI35" i="3"/>
  <c r="BI37" i="3"/>
  <c r="BI39" i="3"/>
  <c r="AQ57" i="3"/>
  <c r="AQ64" i="3" s="1"/>
  <c r="AU60" i="3"/>
  <c r="AU62" i="3"/>
  <c r="BI62" i="3" s="1"/>
  <c r="AY63" i="3"/>
  <c r="AY32" i="3"/>
  <c r="BI23" i="3"/>
  <c r="AV57" i="3"/>
  <c r="AV64" i="3" s="1"/>
  <c r="BI17" i="3"/>
  <c r="BI18" i="3"/>
  <c r="AP59" i="3"/>
  <c r="AP61" i="3"/>
  <c r="AW32" i="3"/>
  <c r="AS32" i="3"/>
  <c r="BA32" i="3"/>
  <c r="AT40" i="3"/>
  <c r="AP40" i="3"/>
  <c r="AX40" i="3"/>
  <c r="BI20" i="3"/>
  <c r="BI22" i="3"/>
  <c r="BI50" i="3"/>
  <c r="BI56" i="3" s="1"/>
  <c r="AT57" i="3"/>
  <c r="AT64" i="3" s="1"/>
  <c r="AX64" i="3"/>
  <c r="AU40" i="3"/>
  <c r="AQ40" i="3"/>
  <c r="AY40" i="3"/>
  <c r="AW40" i="3"/>
  <c r="AS40" i="3"/>
  <c r="BA40" i="3"/>
  <c r="AT32" i="3"/>
  <c r="AP32" i="3"/>
  <c r="AX32" i="3"/>
  <c r="BA48" i="3"/>
  <c r="AV32" i="3"/>
  <c r="AR32" i="3"/>
  <c r="AZ32" i="3"/>
  <c r="AR64" i="3"/>
  <c r="AZ64" i="3"/>
  <c r="AS64" i="3" l="1"/>
  <c r="BI60" i="3"/>
  <c r="BI61" i="3"/>
  <c r="BA64" i="3"/>
  <c r="AW64" i="3"/>
  <c r="BI63" i="3"/>
  <c r="BI57" i="3"/>
  <c r="AY64" i="3"/>
  <c r="BI58" i="3"/>
  <c r="AU64" i="3"/>
  <c r="BI59" i="3"/>
  <c r="AP64" i="3"/>
  <c r="CT29" i="2"/>
  <c r="BI16" i="3" l="1"/>
  <c r="F63" i="3" l="1"/>
  <c r="E63" i="3"/>
  <c r="D63" i="3"/>
  <c r="C63" i="3"/>
  <c r="B63" i="3"/>
  <c r="F62" i="3"/>
  <c r="E62" i="3"/>
  <c r="D62" i="3"/>
  <c r="C62" i="3"/>
  <c r="B62" i="3"/>
  <c r="F61" i="3"/>
  <c r="E61" i="3"/>
  <c r="D61" i="3"/>
  <c r="C61" i="3"/>
  <c r="B61" i="3"/>
  <c r="F60" i="3"/>
  <c r="E60" i="3"/>
  <c r="D60" i="3"/>
  <c r="C60" i="3"/>
  <c r="B60" i="3"/>
  <c r="F59" i="3"/>
  <c r="E59" i="3"/>
  <c r="D59" i="3"/>
  <c r="C59" i="3"/>
  <c r="B59" i="3"/>
  <c r="F58" i="3"/>
  <c r="E58" i="3"/>
  <c r="D58" i="3"/>
  <c r="C58" i="3"/>
  <c r="B58" i="3"/>
  <c r="F57" i="3"/>
  <c r="E57" i="3"/>
  <c r="D57" i="3"/>
  <c r="C57" i="3"/>
  <c r="B57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X57" i="3"/>
  <c r="T57" i="3"/>
  <c r="P57" i="3"/>
  <c r="L57" i="3"/>
  <c r="H57" i="3"/>
  <c r="BH29" i="2"/>
  <c r="BD29" i="2"/>
  <c r="AZ29" i="2"/>
  <c r="AV29" i="2"/>
  <c r="AR29" i="2"/>
  <c r="AN29" i="2"/>
  <c r="AJ29" i="2"/>
  <c r="AF29" i="2"/>
  <c r="AB29" i="2"/>
  <c r="X29" i="2"/>
  <c r="T29" i="2"/>
  <c r="P29" i="2"/>
  <c r="L29" i="2"/>
  <c r="H29" i="2"/>
  <c r="D29" i="2"/>
  <c r="AK61" i="3" l="1"/>
  <c r="E29" i="2"/>
  <c r="V29" i="2"/>
  <c r="AL29" i="2"/>
  <c r="BB29" i="2"/>
  <c r="D64" i="3"/>
  <c r="AD58" i="3"/>
  <c r="BI48" i="3"/>
  <c r="AA57" i="3"/>
  <c r="AE57" i="3"/>
  <c r="AI57" i="3"/>
  <c r="AM57" i="3"/>
  <c r="AD57" i="3"/>
  <c r="AH57" i="3"/>
  <c r="AA58" i="3"/>
  <c r="AE58" i="3"/>
  <c r="AI58" i="3"/>
  <c r="AM58" i="3"/>
  <c r="AN32" i="3"/>
  <c r="AB59" i="3"/>
  <c r="AJ59" i="3"/>
  <c r="AA62" i="3"/>
  <c r="AB63" i="3"/>
  <c r="AF57" i="3"/>
  <c r="AJ57" i="3"/>
  <c r="AN57" i="3"/>
  <c r="AE62" i="3"/>
  <c r="AI62" i="3"/>
  <c r="AG57" i="3"/>
  <c r="AK57" i="3"/>
  <c r="AO57" i="3"/>
  <c r="AO40" i="3"/>
  <c r="AE60" i="3"/>
  <c r="AD59" i="3"/>
  <c r="AH59" i="3"/>
  <c r="AL59" i="3"/>
  <c r="AA60" i="3"/>
  <c r="AB61" i="3"/>
  <c r="AF61" i="3"/>
  <c r="AJ61" i="3"/>
  <c r="AN61" i="3"/>
  <c r="AH63" i="3"/>
  <c r="AL63" i="3"/>
  <c r="AC57" i="3"/>
  <c r="AB58" i="3"/>
  <c r="AF58" i="3"/>
  <c r="AJ58" i="3"/>
  <c r="AN58" i="3"/>
  <c r="AF59" i="3"/>
  <c r="AN59" i="3"/>
  <c r="AD61" i="3"/>
  <c r="AH61" i="3"/>
  <c r="AL61" i="3"/>
  <c r="AF63" i="3"/>
  <c r="AJ63" i="3"/>
  <c r="AN63" i="3"/>
  <c r="AN40" i="3"/>
  <c r="T64" i="3"/>
  <c r="AC58" i="3"/>
  <c r="AG58" i="3"/>
  <c r="AK58" i="3"/>
  <c r="AC59" i="3"/>
  <c r="AG59" i="3"/>
  <c r="AK59" i="3"/>
  <c r="AO59" i="3"/>
  <c r="AD60" i="3"/>
  <c r="AH60" i="3"/>
  <c r="AL60" i="3"/>
  <c r="AA61" i="3"/>
  <c r="AE61" i="3"/>
  <c r="AI61" i="3"/>
  <c r="AM61" i="3"/>
  <c r="AB62" i="3"/>
  <c r="AF62" i="3"/>
  <c r="AJ62" i="3"/>
  <c r="AN62" i="3"/>
  <c r="AC63" i="3"/>
  <c r="AG63" i="3"/>
  <c r="AK63" i="3"/>
  <c r="AO63" i="3"/>
  <c r="AH58" i="3"/>
  <c r="AL58" i="3"/>
  <c r="AM62" i="3"/>
  <c r="AD63" i="3"/>
  <c r="E64" i="3"/>
  <c r="I16" i="3"/>
  <c r="M16" i="3"/>
  <c r="U16" i="3"/>
  <c r="Y16" i="3"/>
  <c r="P16" i="3"/>
  <c r="AI60" i="3"/>
  <c r="AM60" i="3"/>
  <c r="AC62" i="3"/>
  <c r="AG62" i="3"/>
  <c r="AK62" i="3"/>
  <c r="AO62" i="3"/>
  <c r="L16" i="2"/>
  <c r="X16" i="2"/>
  <c r="AJ16" i="2"/>
  <c r="AV16" i="2"/>
  <c r="BH16" i="2"/>
  <c r="BL16" i="2"/>
  <c r="BP16" i="2"/>
  <c r="BT16" i="2"/>
  <c r="D16" i="2"/>
  <c r="P16" i="2"/>
  <c r="AB16" i="2"/>
  <c r="AR16" i="2"/>
  <c r="BD16" i="2"/>
  <c r="H16" i="2"/>
  <c r="T16" i="2"/>
  <c r="AF16" i="2"/>
  <c r="AN16" i="2"/>
  <c r="AZ16" i="2"/>
  <c r="CP11" i="2"/>
  <c r="CP12" i="2" s="1"/>
  <c r="J29" i="2"/>
  <c r="N29" i="2"/>
  <c r="AD29" i="2"/>
  <c r="AT29" i="2"/>
  <c r="S29" i="2"/>
  <c r="AA29" i="2"/>
  <c r="AI29" i="2"/>
  <c r="AQ29" i="2"/>
  <c r="BG29" i="2"/>
  <c r="I16" i="2"/>
  <c r="U16" i="2"/>
  <c r="Y16" i="2"/>
  <c r="AG16" i="2"/>
  <c r="AK16" i="2"/>
  <c r="AS16" i="2"/>
  <c r="AW16" i="2"/>
  <c r="BA16" i="2"/>
  <c r="BE16" i="2"/>
  <c r="BI16" i="2"/>
  <c r="BM16" i="2"/>
  <c r="BQ16" i="2"/>
  <c r="BU16" i="2"/>
  <c r="M29" i="2"/>
  <c r="Q29" i="2"/>
  <c r="U29" i="2"/>
  <c r="Y29" i="2"/>
  <c r="AC29" i="2"/>
  <c r="AG29" i="2"/>
  <c r="AK29" i="2"/>
  <c r="AO29" i="2"/>
  <c r="AS29" i="2"/>
  <c r="AW29" i="2"/>
  <c r="BA29" i="2"/>
  <c r="BE29" i="2"/>
  <c r="BI29" i="2"/>
  <c r="M16" i="2"/>
  <c r="AC16" i="2"/>
  <c r="AO16" i="2"/>
  <c r="F29" i="2"/>
  <c r="R29" i="2"/>
  <c r="Z29" i="2"/>
  <c r="AH29" i="2"/>
  <c r="AP29" i="2"/>
  <c r="AX29" i="2"/>
  <c r="BF29" i="2"/>
  <c r="I29" i="2"/>
  <c r="BJ29" i="2"/>
  <c r="E16" i="2"/>
  <c r="Q16" i="2"/>
  <c r="G16" i="2"/>
  <c r="K16" i="2"/>
  <c r="O16" i="2"/>
  <c r="S16" i="2"/>
  <c r="W16" i="2"/>
  <c r="AA16" i="2"/>
  <c r="AE16" i="2"/>
  <c r="AI16" i="2"/>
  <c r="AM16" i="2"/>
  <c r="AQ16" i="2"/>
  <c r="AU16" i="2"/>
  <c r="AY16" i="2"/>
  <c r="BC16" i="2"/>
  <c r="BG16" i="2"/>
  <c r="BK16" i="2"/>
  <c r="BO16" i="2"/>
  <c r="BS16" i="2"/>
  <c r="CL11" i="2"/>
  <c r="CL13" i="2" s="1"/>
  <c r="F16" i="2"/>
  <c r="J16" i="2"/>
  <c r="N16" i="2"/>
  <c r="R16" i="2"/>
  <c r="V16" i="2"/>
  <c r="Z16" i="2"/>
  <c r="AD16" i="2"/>
  <c r="AH16" i="2"/>
  <c r="AL16" i="2"/>
  <c r="AP16" i="2"/>
  <c r="AT16" i="2"/>
  <c r="AX16" i="2"/>
  <c r="BB16" i="2"/>
  <c r="BF16" i="2"/>
  <c r="BJ16" i="2"/>
  <c r="BN16" i="2"/>
  <c r="BR16" i="2"/>
  <c r="BV16" i="2"/>
  <c r="G29" i="2"/>
  <c r="O29" i="2"/>
  <c r="W29" i="2"/>
  <c r="AE29" i="2"/>
  <c r="AM29" i="2"/>
  <c r="AU29" i="2"/>
  <c r="BC29" i="2"/>
  <c r="AY29" i="2"/>
  <c r="Q16" i="3"/>
  <c r="AB57" i="3"/>
  <c r="I57" i="3"/>
  <c r="I64" i="3" s="1"/>
  <c r="J16" i="3"/>
  <c r="J57" i="3"/>
  <c r="J64" i="3" s="1"/>
  <c r="N16" i="3"/>
  <c r="N57" i="3"/>
  <c r="N64" i="3" s="1"/>
  <c r="R16" i="3"/>
  <c r="R57" i="3"/>
  <c r="R64" i="3" s="1"/>
  <c r="V16" i="3"/>
  <c r="V57" i="3"/>
  <c r="V64" i="3" s="1"/>
  <c r="Z16" i="3"/>
  <c r="Z57" i="3"/>
  <c r="Z64" i="3" s="1"/>
  <c r="T16" i="3"/>
  <c r="AO58" i="3"/>
  <c r="AO32" i="3"/>
  <c r="AO48" i="3"/>
  <c r="M57" i="3"/>
  <c r="M64" i="3" s="1"/>
  <c r="Y57" i="3"/>
  <c r="Y64" i="3" s="1"/>
  <c r="G16" i="3"/>
  <c r="G57" i="3"/>
  <c r="G64" i="3" s="1"/>
  <c r="K16" i="3"/>
  <c r="K57" i="3"/>
  <c r="K64" i="3" s="1"/>
  <c r="O16" i="3"/>
  <c r="O57" i="3"/>
  <c r="O64" i="3" s="1"/>
  <c r="S16" i="3"/>
  <c r="S57" i="3"/>
  <c r="S64" i="3" s="1"/>
  <c r="W16" i="3"/>
  <c r="W57" i="3"/>
  <c r="W64" i="3" s="1"/>
  <c r="H16" i="3"/>
  <c r="X16" i="3"/>
  <c r="Q57" i="3"/>
  <c r="Q64" i="3" s="1"/>
  <c r="H64" i="3"/>
  <c r="L64" i="3"/>
  <c r="P64" i="3"/>
  <c r="X64" i="3"/>
  <c r="L16" i="3"/>
  <c r="AA59" i="3"/>
  <c r="AE59" i="3"/>
  <c r="AI59" i="3"/>
  <c r="AM59" i="3"/>
  <c r="AC61" i="3"/>
  <c r="AG61" i="3"/>
  <c r="AO61" i="3"/>
  <c r="AM32" i="3"/>
  <c r="AM40" i="3"/>
  <c r="U57" i="3"/>
  <c r="U64" i="3" s="1"/>
  <c r="AB60" i="3"/>
  <c r="AF60" i="3"/>
  <c r="AJ60" i="3"/>
  <c r="AN60" i="3"/>
  <c r="B64" i="3"/>
  <c r="F64" i="3"/>
  <c r="AC60" i="3"/>
  <c r="AG60" i="3"/>
  <c r="AK60" i="3"/>
  <c r="AO60" i="3"/>
  <c r="AD62" i="3"/>
  <c r="AH62" i="3"/>
  <c r="AL62" i="3"/>
  <c r="AA63" i="3"/>
  <c r="AE63" i="3"/>
  <c r="AI63" i="3"/>
  <c r="AM63" i="3"/>
  <c r="C64" i="3"/>
  <c r="CL25" i="2"/>
  <c r="BB57" i="3" l="1"/>
  <c r="CT16" i="2"/>
  <c r="BI24" i="3"/>
  <c r="BI32" i="3"/>
  <c r="BI40" i="3"/>
  <c r="AD64" i="3"/>
  <c r="AM64" i="3"/>
  <c r="AH64" i="3"/>
  <c r="AG64" i="3"/>
  <c r="AF64" i="3"/>
  <c r="AA64" i="3"/>
  <c r="AN64" i="3"/>
  <c r="AI64" i="3"/>
  <c r="AC64" i="3"/>
  <c r="AO64" i="3"/>
  <c r="AL64" i="3"/>
  <c r="AK64" i="3"/>
  <c r="AJ64" i="3"/>
  <c r="AE64" i="3"/>
  <c r="AB64" i="3"/>
  <c r="BE24" i="3"/>
  <c r="BE13" i="3"/>
  <c r="BI64" i="3" l="1"/>
  <c r="BE63" i="3"/>
  <c r="AO77" i="3" l="1"/>
  <c r="AY77" i="3"/>
  <c r="BI76" i="3"/>
  <c r="BI74" i="3"/>
  <c r="AZ77" i="3" l="1"/>
  <c r="BI73" i="3"/>
  <c r="Z77" i="3" l="1"/>
  <c r="J77" i="3" l="1"/>
  <c r="K77" i="3"/>
  <c r="Q77" i="3"/>
  <c r="Y77" i="3"/>
  <c r="AG77" i="3"/>
  <c r="I77" i="3"/>
  <c r="AI77" i="3"/>
  <c r="U77" i="3"/>
  <c r="O77" i="3"/>
  <c r="F77" i="3"/>
  <c r="M77" i="3"/>
  <c r="W77" i="3"/>
  <c r="H77" i="3"/>
  <c r="X77" i="3"/>
  <c r="D77" i="3"/>
  <c r="V77" i="3"/>
  <c r="E77" i="3"/>
  <c r="AJ77" i="3"/>
  <c r="R77" i="3"/>
  <c r="AH77" i="3" l="1"/>
  <c r="N77" i="3"/>
  <c r="AL77" i="3"/>
  <c r="AD77" i="3"/>
  <c r="AC77" i="3"/>
  <c r="P77" i="3"/>
  <c r="T77" i="3"/>
  <c r="AA77" i="3"/>
  <c r="AB77" i="3"/>
  <c r="AF77" i="3"/>
  <c r="AE77" i="3"/>
  <c r="S77" i="3"/>
  <c r="G77" i="3"/>
  <c r="L77" i="3"/>
  <c r="AK77" i="3" l="1"/>
  <c r="AN77" i="3" l="1"/>
  <c r="AM77" i="3" l="1"/>
  <c r="AW77" i="3"/>
  <c r="AT77" i="3"/>
  <c r="AX77" i="3"/>
  <c r="AS77" i="3"/>
  <c r="AV77" i="3"/>
  <c r="AU77" i="3"/>
  <c r="AR77" i="3"/>
  <c r="BI72" i="3"/>
  <c r="AQ77" i="3"/>
  <c r="BA77" i="3" l="1"/>
  <c r="BB72" i="3"/>
  <c r="AP77" i="3"/>
  <c r="BE73" i="3" l="1"/>
  <c r="BI75" i="3"/>
  <c r="BI77" i="3" s="1"/>
</calcChain>
</file>

<file path=xl/sharedStrings.xml><?xml version="1.0" encoding="utf-8"?>
<sst xmlns="http://schemas.openxmlformats.org/spreadsheetml/2006/main" count="188" uniqueCount="99">
  <si>
    <t>TD</t>
  </si>
  <si>
    <t>M3 PY 21</t>
  </si>
  <si>
    <t>M3 PY 22</t>
  </si>
  <si>
    <t>Total</t>
  </si>
  <si>
    <t>PC</t>
  </si>
  <si>
    <t>Rider EEIC Data - by Program Year</t>
  </si>
  <si>
    <t xml:space="preserve">     Res</t>
  </si>
  <si>
    <t xml:space="preserve">     Biz</t>
  </si>
  <si>
    <t xml:space="preserve">     Low Income</t>
  </si>
  <si>
    <t xml:space="preserve">     General</t>
  </si>
  <si>
    <t>M2</t>
  </si>
  <si>
    <t>M3</t>
  </si>
  <si>
    <t xml:space="preserve">     1M - RES</t>
  </si>
  <si>
    <t xml:space="preserve">     2M - SGS</t>
  </si>
  <si>
    <t xml:space="preserve">     3M - LGS</t>
  </si>
  <si>
    <t xml:space="preserve">     4M - SPS</t>
  </si>
  <si>
    <t xml:space="preserve">     11M - LPS</t>
  </si>
  <si>
    <t>Green = match previous Rider EEIC</t>
  </si>
  <si>
    <t>M2 non-LL and LL actuals</t>
  </si>
  <si>
    <t>Difference from O/U</t>
  </si>
  <si>
    <t>Difference from forecast</t>
  </si>
  <si>
    <t>Difference</t>
  </si>
  <si>
    <t>&lt;-- Actuals</t>
  </si>
  <si>
    <t>Forecast --&gt;</t>
  </si>
  <si>
    <t>M3 PY19 and PY20 actuals</t>
  </si>
  <si>
    <t>M3 PY20 forecast</t>
  </si>
  <si>
    <t>M3 PY19 forecast</t>
  </si>
  <si>
    <t>Total PY2019+PY2020 from TD Calcs</t>
  </si>
  <si>
    <t>M3 TOTAL</t>
  </si>
  <si>
    <t>Total from M2 non-LL (rebased 4/2020)</t>
  </si>
  <si>
    <t>Check Actuals</t>
  </si>
  <si>
    <t>Check Forecast</t>
  </si>
  <si>
    <t>Total Actuals</t>
  </si>
  <si>
    <t>Total Forecast</t>
  </si>
  <si>
    <t>Total Actuals + Forecast</t>
  </si>
  <si>
    <t>Check Actuals + Forecast</t>
  </si>
  <si>
    <t>Program Costs (based on actuals through October 2020)</t>
  </si>
  <si>
    <t>x</t>
  </si>
  <si>
    <t>Check</t>
  </si>
  <si>
    <t>Total M3 Program Costs through 2/2022</t>
  </si>
  <si>
    <t>Source file:</t>
  </si>
  <si>
    <t>Check Total Actuals + Forecast</t>
  </si>
  <si>
    <t>Forecast</t>
  </si>
  <si>
    <t>&lt;--Rider EEIC Workpaper 2; "PPC" tab; cells G26:J26</t>
  </si>
  <si>
    <t>&lt;--Rider EEIC Workpaper 2; "PPC" tab; cells G10:J10</t>
  </si>
  <si>
    <t>12 months: Feb 2022-Jan 2023 --&gt;</t>
  </si>
  <si>
    <t>Feb-22 to Jan-23 Total</t>
  </si>
  <si>
    <t>Based on Actuals through October 2021</t>
  </si>
  <si>
    <t>M3 PY 23</t>
  </si>
  <si>
    <t>Total M3 PY2020 start to 1/2023</t>
  </si>
  <si>
    <t>Total from M2 LL thru 10/2021</t>
  </si>
  <si>
    <t>Total M2 non-LL and LL thru 10/2021</t>
  </si>
  <si>
    <t>Compare to O/U thru 10/2021</t>
  </si>
  <si>
    <t>Total from M2 LL thru 1/2023</t>
  </si>
  <si>
    <t>Difference (11/2020-1/2023)</t>
  </si>
  <si>
    <t>"Forecast" includes known TD values: kWh savings is complete, evaluated and approved; TD ends 3/1/22 with rebasing</t>
  </si>
  <si>
    <t>Total from M3 PY2019 thru 10/2021</t>
  </si>
  <si>
    <t>Total M3 PY2019 start to 1/2023</t>
  </si>
  <si>
    <t>Total M3 PY2021 start to 1/2023</t>
  </si>
  <si>
    <t>Total M3 PY2022 thru 1/2023</t>
  </si>
  <si>
    <t>Total M3 PY2023 thru 1/2023</t>
  </si>
  <si>
    <t>PY2022 thru 1/2023</t>
  </si>
  <si>
    <t>PY2023 thru 1/2023</t>
  </si>
  <si>
    <t>PY2021 thru 1/2023</t>
  </si>
  <si>
    <t>PY2020 thru 1/2023</t>
  </si>
  <si>
    <t>PY2019 thru 1/2023</t>
  </si>
  <si>
    <t>Total M3 Program Costs through 1/2023</t>
  </si>
  <si>
    <t>Program Costs (based on actuals through October 2021)</t>
  </si>
  <si>
    <t>M2 from M2 LL thru 10/2021</t>
  </si>
  <si>
    <t>Assumption: kWh through Sept 2021 rebased March 2022</t>
  </si>
  <si>
    <t>Total from M3 PY2020 thru 10/2021</t>
  </si>
  <si>
    <t>Total from M3 PY2021 thru 10/2021</t>
  </si>
  <si>
    <t>Total from PY2019+PY2020+PY2021</t>
  </si>
  <si>
    <t>PAYS Labor correction for charges since Prudence Review through current (10/1/20-10/31/21)</t>
  </si>
  <si>
    <t>Interest</t>
  </si>
  <si>
    <t>Total PAYS Labor correction</t>
  </si>
  <si>
    <t xml:space="preserve">Throughput Disincentive by Program Year (Monthly; rather than Cumulative) </t>
  </si>
  <si>
    <t>2021 Rate Case finding correction - ER-2021-0240</t>
  </si>
  <si>
    <t>See Rate Case correction to right (cell AM83) --&gt;</t>
  </si>
  <si>
    <t>PY2019-PY2020 based on Evaluated savings; PY2021 based on Deemed savings with 85% NTG and actuals through October 2021; PY2022-PY2023 based on forecast savings and 82.5% NTG</t>
  </si>
  <si>
    <t>Based on Evaluated savings and actuals through October 2021</t>
  </si>
  <si>
    <t>2021 Prudence Review finding correction - EO-2021-0157</t>
  </si>
  <si>
    <t>Resource Type 34 (Purchasing Rate) correction for MEEIA 3 through 2/28/21</t>
  </si>
  <si>
    <t>Total RT 34 correction</t>
  </si>
  <si>
    <t>See Prudence Review correction to right (cell AE88) --&gt;</t>
  </si>
  <si>
    <t>See Prudence Review correction to right (cell BL36) --&gt;</t>
  </si>
  <si>
    <t>^ Rider EEIC Workpaper 2; "PCR (M3)" tab; beginning in cell Y15</t>
  </si>
  <si>
    <t>^ Rider EEIC Workpaper 3; "M2 Allocations - TD" tab; beginning in cell BH14</t>
  </si>
  <si>
    <t>^ Rider EEIC Workpaper 2; "PCR (M2)" tab; beginning in cell BH15</t>
  </si>
  <si>
    <t>^ Rider EEIC Workpaper 3; "M3 Allocations - TD" tab; beginning in cell AA20</t>
  </si>
  <si>
    <t>CPA8.A - MEEIA 2016-19 nonLL_TD Calc_2020-06-19.xlsx</t>
  </si>
  <si>
    <t>CPA8.B - MEEIA 2016-18 LL_TD Calc_post trueup_Rebase_2021-10-08.xlsx</t>
  </si>
  <si>
    <t>CPA8.C - MEEIA 2019-21 PY19_TD Calc_post trueup_Rebase_2021-10-08.xlsx</t>
  </si>
  <si>
    <t>CPA8.D - MEEIA 2019-21 PY20_TD Calc_post trueup_Rebase_2021-10-08.xlsx</t>
  </si>
  <si>
    <t>CPA8.E - MEEIA 2019-21 PY21_TD Calc_actuals+ forecast_Rebase_2021-11-09.xlsx</t>
  </si>
  <si>
    <t>CPA8.F - MEEIA 2019-21 PY22_TD Calc w forecast_2021-11-09.xlsx</t>
  </si>
  <si>
    <t>CPA8.G - MEEIA 2019-21 PY23_TD Calc w forecast_2021-10-18.xlsx</t>
  </si>
  <si>
    <t>CPA8 file and supporting files A-G included because similar files were requested in the last Rider filing</t>
  </si>
  <si>
    <t>Below is asummary of TD forecast and supporting files are TD calculations by MEEIA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</si>
</sst>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\-yy;@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5DFF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/>
      <diagonal/>
    </border>
    <border>
      <left style="thin">
        <color indexed="64"/>
      </left>
      <right style="mediumDashed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/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/>
      <bottom style="medium">
        <color indexed="64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Dashed">
        <color auto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Dashed">
        <color auto="1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n">
        <color indexed="64"/>
      </left>
      <right style="mediumDashed">
        <color indexed="64"/>
      </right>
      <top style="thick">
        <color rgb="FFFF0000"/>
      </top>
      <bottom style="medium">
        <color indexed="64"/>
      </bottom>
      <diagonal/>
    </border>
    <border>
      <left style="thin">
        <color indexed="64"/>
      </left>
      <right/>
      <top style="thick">
        <color rgb="FFFF0000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4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3" fillId="0" borderId="1" xfId="0" applyFont="1" applyBorder="1" applyAlignment="1">
      <alignment horizontal="center"/>
    </xf>
    <xf numFmtId="0" fontId="7" fillId="0" borderId="0" xfId="0" applyFont="1"/>
    <xf numFmtId="165" fontId="0" fillId="0" borderId="5" xfId="1" applyNumberFormat="1" applyFont="1" applyFill="1" applyBorder="1"/>
    <xf numFmtId="165" fontId="5" fillId="0" borderId="0" xfId="1" applyNumberFormat="1" applyFont="1"/>
    <xf numFmtId="165" fontId="0" fillId="0" borderId="0" xfId="1" applyNumberFormat="1" applyFont="1"/>
    <xf numFmtId="44" fontId="0" fillId="0" borderId="0" xfId="1" applyFont="1"/>
    <xf numFmtId="165" fontId="0" fillId="0" borderId="8" xfId="1" applyNumberFormat="1" applyFont="1" applyFill="1" applyBorder="1"/>
    <xf numFmtId="165" fontId="8" fillId="0" borderId="0" xfId="0" applyNumberFormat="1" applyFont="1"/>
    <xf numFmtId="165" fontId="0" fillId="0" borderId="0" xfId="0" applyNumberFormat="1"/>
    <xf numFmtId="165" fontId="5" fillId="0" borderId="0" xfId="0" applyNumberFormat="1" applyFont="1"/>
    <xf numFmtId="165" fontId="9" fillId="0" borderId="0" xfId="1" applyNumberFormat="1" applyFont="1" applyFill="1" applyBorder="1"/>
    <xf numFmtId="165" fontId="2" fillId="0" borderId="0" xfId="0" applyNumberFormat="1" applyFont="1"/>
    <xf numFmtId="165" fontId="0" fillId="0" borderId="0" xfId="0" applyNumberFormat="1" applyFill="1"/>
    <xf numFmtId="44" fontId="0" fillId="0" borderId="0" xfId="1" applyFont="1" applyFill="1"/>
    <xf numFmtId="164" fontId="3" fillId="5" borderId="2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0" fontId="0" fillId="5" borderId="0" xfId="0" applyFill="1"/>
    <xf numFmtId="165" fontId="3" fillId="0" borderId="0" xfId="0" applyNumberFormat="1" applyFont="1" applyFill="1"/>
    <xf numFmtId="164" fontId="3" fillId="5" borderId="3" xfId="0" applyNumberFormat="1" applyFont="1" applyFill="1" applyBorder="1" applyAlignment="1">
      <alignment horizontal="center"/>
    </xf>
    <xf numFmtId="165" fontId="0" fillId="0" borderId="6" xfId="1" applyNumberFormat="1" applyFont="1" applyFill="1" applyBorder="1"/>
    <xf numFmtId="165" fontId="0" fillId="0" borderId="9" xfId="1" applyNumberFormat="1" applyFont="1" applyFill="1" applyBorder="1"/>
    <xf numFmtId="165" fontId="0" fillId="8" borderId="14" xfId="1" applyNumberFormat="1" applyFont="1" applyFill="1" applyBorder="1"/>
    <xf numFmtId="165" fontId="0" fillId="4" borderId="13" xfId="1" quotePrefix="1" applyNumberFormat="1" applyFont="1" applyFill="1" applyBorder="1"/>
    <xf numFmtId="165" fontId="0" fillId="0" borderId="14" xfId="1" applyNumberFormat="1" applyFont="1" applyFill="1" applyBorder="1"/>
    <xf numFmtId="165" fontId="0" fillId="7" borderId="17" xfId="1" quotePrefix="1" applyNumberFormat="1" applyFont="1" applyFill="1" applyBorder="1"/>
    <xf numFmtId="165" fontId="0" fillId="7" borderId="18" xfId="1" applyNumberFormat="1" applyFont="1" applyFill="1" applyBorder="1"/>
    <xf numFmtId="165" fontId="0" fillId="7" borderId="19" xfId="1" applyNumberFormat="1" applyFont="1" applyFill="1" applyBorder="1"/>
    <xf numFmtId="165" fontId="0" fillId="3" borderId="13" xfId="1" applyNumberFormat="1" applyFont="1" applyFill="1" applyBorder="1"/>
    <xf numFmtId="165" fontId="0" fillId="7" borderId="10" xfId="1" quotePrefix="1" applyNumberFormat="1" applyFont="1" applyFill="1" applyBorder="1"/>
    <xf numFmtId="165" fontId="0" fillId="7" borderId="11" xfId="1" applyNumberFormat="1" applyFont="1" applyFill="1" applyBorder="1"/>
    <xf numFmtId="165" fontId="0" fillId="7" borderId="12" xfId="1" applyNumberFormat="1" applyFont="1" applyFill="1" applyBorder="1"/>
    <xf numFmtId="165" fontId="0" fillId="3" borderId="4" xfId="1" applyNumberFormat="1" applyFont="1" applyFill="1" applyBorder="1"/>
    <xf numFmtId="165" fontId="0" fillId="0" borderId="16" xfId="1" applyNumberFormat="1" applyFont="1" applyFill="1" applyBorder="1"/>
    <xf numFmtId="165" fontId="5" fillId="0" borderId="0" xfId="1" applyNumberFormat="1" applyFont="1" applyFill="1"/>
    <xf numFmtId="165" fontId="0" fillId="0" borderId="0" xfId="1" applyNumberFormat="1" applyFont="1" applyFill="1"/>
    <xf numFmtId="165" fontId="0" fillId="4" borderId="4" xfId="1" applyNumberFormat="1" applyFont="1" applyFill="1" applyBorder="1"/>
    <xf numFmtId="165" fontId="0" fillId="11" borderId="0" xfId="0" applyNumberFormat="1" applyFill="1"/>
    <xf numFmtId="165" fontId="5" fillId="0" borderId="0" xfId="0" applyNumberFormat="1" applyFont="1" applyFill="1"/>
    <xf numFmtId="165" fontId="0" fillId="0" borderId="0" xfId="1" applyNumberFormat="1" applyFont="1" applyFill="1" applyBorder="1"/>
    <xf numFmtId="165" fontId="0" fillId="4" borderId="7" xfId="1" quotePrefix="1" applyNumberFormat="1" applyFont="1" applyFill="1" applyBorder="1"/>
    <xf numFmtId="0" fontId="2" fillId="0" borderId="0" xfId="0" applyFont="1" applyFill="1"/>
    <xf numFmtId="0" fontId="6" fillId="5" borderId="0" xfId="0" applyFont="1" applyFill="1" applyAlignment="1">
      <alignment horizontal="center"/>
    </xf>
    <xf numFmtId="165" fontId="2" fillId="0" borderId="0" xfId="0" applyNumberFormat="1" applyFont="1" applyAlignment="1">
      <alignment horizontal="right"/>
    </xf>
    <xf numFmtId="165" fontId="0" fillId="7" borderId="20" xfId="1" applyNumberFormat="1" applyFont="1" applyFill="1" applyBorder="1"/>
    <xf numFmtId="165" fontId="0" fillId="7" borderId="21" xfId="1" applyNumberFormat="1" applyFont="1" applyFill="1" applyBorder="1"/>
    <xf numFmtId="0" fontId="0" fillId="0" borderId="0" xfId="0" applyFont="1"/>
    <xf numFmtId="165" fontId="2" fillId="0" borderId="5" xfId="1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Fill="1" applyAlignment="1">
      <alignment horizontal="right"/>
    </xf>
    <xf numFmtId="165" fontId="12" fillId="0" borderId="0" xfId="0" applyNumberFormat="1" applyFont="1" applyFill="1"/>
    <xf numFmtId="165" fontId="13" fillId="0" borderId="0" xfId="0" applyNumberFormat="1" applyFont="1" applyFill="1"/>
    <xf numFmtId="165" fontId="11" fillId="11" borderId="14" xfId="1" applyNumberFormat="1" applyFont="1" applyFill="1" applyBorder="1"/>
    <xf numFmtId="165" fontId="0" fillId="12" borderId="14" xfId="1" applyNumberFormat="1" applyFont="1" applyFill="1" applyBorder="1"/>
    <xf numFmtId="165" fontId="0" fillId="12" borderId="16" xfId="1" applyNumberFormat="1" applyFont="1" applyFill="1" applyBorder="1"/>
    <xf numFmtId="165" fontId="0" fillId="7" borderId="11" xfId="1" applyNumberFormat="1" applyFont="1" applyFill="1" applyBorder="1" applyAlignment="1">
      <alignment horizontal="center"/>
    </xf>
    <xf numFmtId="165" fontId="15" fillId="0" borderId="0" xfId="0" applyNumberFormat="1" applyFont="1"/>
    <xf numFmtId="165" fontId="15" fillId="0" borderId="0" xfId="0" applyNumberFormat="1" applyFont="1" applyAlignment="1">
      <alignment horizontal="right"/>
    </xf>
    <xf numFmtId="165" fontId="15" fillId="0" borderId="0" xfId="0" applyNumberFormat="1" applyFont="1" applyFill="1"/>
    <xf numFmtId="165" fontId="15" fillId="0" borderId="0" xfId="0" applyNumberFormat="1" applyFont="1" applyFill="1" applyAlignment="1">
      <alignment horizontal="right"/>
    </xf>
    <xf numFmtId="0" fontId="6" fillId="13" borderId="23" xfId="0" applyFont="1" applyFill="1" applyBorder="1" applyAlignment="1">
      <alignment horizontal="center"/>
    </xf>
    <xf numFmtId="0" fontId="0" fillId="0" borderId="23" xfId="0" applyFill="1" applyBorder="1"/>
    <xf numFmtId="0" fontId="0" fillId="0" borderId="23" xfId="0" applyBorder="1"/>
    <xf numFmtId="164" fontId="3" fillId="6" borderId="24" xfId="0" applyNumberFormat="1" applyFont="1" applyFill="1" applyBorder="1" applyAlignment="1">
      <alignment horizontal="center"/>
    </xf>
    <xf numFmtId="165" fontId="0" fillId="7" borderId="29" xfId="1" applyNumberFormat="1" applyFont="1" applyFill="1" applyBorder="1"/>
    <xf numFmtId="165" fontId="0" fillId="0" borderId="26" xfId="1" applyNumberFormat="1" applyFont="1" applyFill="1" applyBorder="1"/>
    <xf numFmtId="165" fontId="0" fillId="0" borderId="28" xfId="1" applyNumberFormat="1" applyFont="1" applyFill="1" applyBorder="1"/>
    <xf numFmtId="165" fontId="0" fillId="7" borderId="30" xfId="1" applyNumberFormat="1" applyFont="1" applyFill="1" applyBorder="1"/>
    <xf numFmtId="165" fontId="0" fillId="12" borderId="8" xfId="1" applyNumberFormat="1" applyFont="1" applyFill="1" applyBorder="1"/>
    <xf numFmtId="165" fontId="2" fillId="0" borderId="5" xfId="1" applyNumberFormat="1" applyFont="1" applyFill="1" applyBorder="1"/>
    <xf numFmtId="0" fontId="6" fillId="0" borderId="0" xfId="0" applyFont="1" applyFill="1"/>
    <xf numFmtId="165" fontId="11" fillId="12" borderId="5" xfId="1" applyNumberFormat="1" applyFont="1" applyFill="1" applyBorder="1"/>
    <xf numFmtId="165" fontId="11" fillId="12" borderId="14" xfId="1" applyNumberFormat="1" applyFont="1" applyFill="1" applyBorder="1"/>
    <xf numFmtId="165" fontId="11" fillId="12" borderId="8" xfId="1" applyNumberFormat="1" applyFont="1" applyFill="1" applyBorder="1"/>
    <xf numFmtId="0" fontId="15" fillId="0" borderId="0" xfId="0" applyNumberFormat="1" applyFont="1" applyFill="1" applyBorder="1"/>
    <xf numFmtId="0" fontId="15" fillId="0" borderId="0" xfId="0" applyNumberFormat="1" applyFont="1" applyFill="1"/>
    <xf numFmtId="0" fontId="15" fillId="0" borderId="22" xfId="0" applyNumberFormat="1" applyFont="1" applyFill="1" applyBorder="1"/>
    <xf numFmtId="165" fontId="15" fillId="0" borderId="22" xfId="0" applyNumberFormat="1" applyFont="1" applyFill="1" applyBorder="1"/>
    <xf numFmtId="0" fontId="3" fillId="5" borderId="0" xfId="0" applyFont="1" applyFill="1"/>
    <xf numFmtId="0" fontId="0" fillId="0" borderId="0" xfId="0" applyFont="1" applyFill="1"/>
    <xf numFmtId="165" fontId="2" fillId="0" borderId="0" xfId="0" quotePrefix="1" applyNumberFormat="1" applyFont="1" applyFill="1" applyAlignment="1">
      <alignment wrapText="1"/>
    </xf>
    <xf numFmtId="165" fontId="2" fillId="0" borderId="0" xfId="0" quotePrefix="1" applyNumberFormat="1" applyFont="1" applyFill="1" applyAlignment="1">
      <alignment vertical="top" wrapText="1"/>
    </xf>
    <xf numFmtId="165" fontId="2" fillId="0" borderId="0" xfId="0" quotePrefix="1" applyNumberFormat="1" applyFont="1" applyFill="1" applyAlignment="1"/>
    <xf numFmtId="165" fontId="2" fillId="0" borderId="0" xfId="0" quotePrefix="1" applyNumberFormat="1" applyFont="1" applyFill="1" applyAlignment="1">
      <alignment vertical="top"/>
    </xf>
    <xf numFmtId="165" fontId="2" fillId="0" borderId="0" xfId="0" applyNumberFormat="1" applyFont="1" applyFill="1" applyAlignment="1">
      <alignment vertical="top" wrapText="1"/>
    </xf>
    <xf numFmtId="165" fontId="15" fillId="0" borderId="0" xfId="0" applyNumberFormat="1" applyFont="1" applyFill="1" applyBorder="1"/>
    <xf numFmtId="44" fontId="0" fillId="7" borderId="11" xfId="1" applyNumberFormat="1" applyFont="1" applyFill="1" applyBorder="1" applyAlignment="1">
      <alignment horizontal="center"/>
    </xf>
    <xf numFmtId="44" fontId="0" fillId="7" borderId="12" xfId="1" applyNumberFormat="1" applyFont="1" applyFill="1" applyBorder="1"/>
    <xf numFmtId="44" fontId="0" fillId="7" borderId="11" xfId="1" applyNumberFormat="1" applyFont="1" applyFill="1" applyBorder="1"/>
    <xf numFmtId="165" fontId="0" fillId="7" borderId="10" xfId="1" applyNumberFormat="1" applyFont="1" applyFill="1" applyBorder="1"/>
    <xf numFmtId="0" fontId="3" fillId="5" borderId="0" xfId="0" applyFont="1" applyFill="1" applyAlignment="1">
      <alignment horizontal="center"/>
    </xf>
    <xf numFmtId="165" fontId="0" fillId="12" borderId="37" xfId="1" applyNumberFormat="1" applyFont="1" applyFill="1" applyBorder="1"/>
    <xf numFmtId="165" fontId="0" fillId="12" borderId="38" xfId="1" applyNumberFormat="1" applyFont="1" applyFill="1" applyBorder="1"/>
    <xf numFmtId="165" fontId="0" fillId="9" borderId="37" xfId="1" applyNumberFormat="1" applyFont="1" applyFill="1" applyBorder="1"/>
    <xf numFmtId="165" fontId="0" fillId="9" borderId="38" xfId="1" applyNumberFormat="1" applyFont="1" applyFill="1" applyBorder="1"/>
    <xf numFmtId="165" fontId="2" fillId="0" borderId="0" xfId="1" applyNumberFormat="1" applyFont="1"/>
    <xf numFmtId="165" fontId="0" fillId="0" borderId="13" xfId="1" applyNumberFormat="1" applyFont="1" applyFill="1" applyBorder="1"/>
    <xf numFmtId="165" fontId="0" fillId="12" borderId="2" xfId="1" applyNumberFormat="1" applyFont="1" applyFill="1" applyBorder="1"/>
    <xf numFmtId="165" fontId="0" fillId="12" borderId="49" xfId="1" applyNumberFormat="1" applyFont="1" applyFill="1" applyBorder="1"/>
    <xf numFmtId="165" fontId="0" fillId="0" borderId="49" xfId="1" applyNumberFormat="1" applyFont="1" applyFill="1" applyBorder="1"/>
    <xf numFmtId="165" fontId="2" fillId="0" borderId="0" xfId="1" applyNumberFormat="1" applyFont="1" applyFill="1"/>
    <xf numFmtId="165" fontId="0" fillId="0" borderId="7" xfId="1" applyNumberFormat="1" applyFont="1" applyFill="1" applyBorder="1"/>
    <xf numFmtId="165" fontId="11" fillId="12" borderId="2" xfId="1" applyNumberFormat="1" applyFont="1" applyFill="1" applyBorder="1"/>
    <xf numFmtId="165" fontId="0" fillId="7" borderId="56" xfId="1" applyNumberFormat="1" applyFont="1" applyFill="1" applyBorder="1"/>
    <xf numFmtId="0" fontId="15" fillId="0" borderId="55" xfId="0" applyNumberFormat="1" applyFont="1" applyFill="1" applyBorder="1"/>
    <xf numFmtId="165" fontId="15" fillId="0" borderId="55" xfId="0" applyNumberFormat="1" applyFont="1" applyFill="1" applyBorder="1"/>
    <xf numFmtId="0" fontId="0" fillId="0" borderId="55" xfId="0" applyBorder="1"/>
    <xf numFmtId="164" fontId="3" fillId="5" borderId="57" xfId="0" applyNumberFormat="1" applyFont="1" applyFill="1" applyBorder="1" applyAlignment="1">
      <alignment horizontal="center"/>
    </xf>
    <xf numFmtId="165" fontId="0" fillId="0" borderId="58" xfId="1" applyNumberFormat="1" applyFont="1" applyFill="1" applyBorder="1"/>
    <xf numFmtId="165" fontId="0" fillId="0" borderId="59" xfId="1" applyNumberFormat="1" applyFont="1" applyFill="1" applyBorder="1"/>
    <xf numFmtId="165" fontId="0" fillId="12" borderId="59" xfId="1" applyNumberFormat="1" applyFont="1" applyFill="1" applyBorder="1"/>
    <xf numFmtId="165" fontId="0" fillId="7" borderId="61" xfId="1" applyNumberFormat="1" applyFont="1" applyFill="1" applyBorder="1"/>
    <xf numFmtId="165" fontId="0" fillId="7" borderId="62" xfId="1" applyNumberFormat="1" applyFont="1" applyFill="1" applyBorder="1"/>
    <xf numFmtId="165" fontId="0" fillId="0" borderId="60" xfId="1" applyNumberFormat="1" applyFont="1" applyFill="1" applyBorder="1"/>
    <xf numFmtId="0" fontId="0" fillId="0" borderId="0" xfId="0" applyBorder="1"/>
    <xf numFmtId="165" fontId="15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/>
    <xf numFmtId="165" fontId="2" fillId="0" borderId="0" xfId="0" applyNumberFormat="1" applyFont="1" applyFill="1" applyBorder="1" applyAlignment="1">
      <alignment vertical="top" wrapText="1"/>
    </xf>
    <xf numFmtId="165" fontId="0" fillId="0" borderId="0" xfId="0" applyNumberFormat="1" applyBorder="1"/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55" xfId="0" applyNumberFormat="1" applyFill="1" applyBorder="1"/>
    <xf numFmtId="165" fontId="0" fillId="0" borderId="55" xfId="0" applyNumberFormat="1" applyBorder="1"/>
    <xf numFmtId="165" fontId="2" fillId="0" borderId="0" xfId="0" applyNumberFormat="1" applyFont="1" applyBorder="1"/>
    <xf numFmtId="0" fontId="2" fillId="0" borderId="0" xfId="0" applyFont="1" applyFill="1" applyBorder="1" applyAlignment="1">
      <alignment horizontal="left"/>
    </xf>
    <xf numFmtId="0" fontId="0" fillId="0" borderId="65" xfId="0" applyBorder="1"/>
    <xf numFmtId="165" fontId="2" fillId="0" borderId="0" xfId="0" quotePrefix="1" applyNumberFormat="1" applyFont="1" applyFill="1" applyBorder="1" applyAlignment="1">
      <alignment wrapText="1"/>
    </xf>
    <xf numFmtId="165" fontId="15" fillId="0" borderId="0" xfId="0" applyNumberFormat="1" applyFont="1" applyBorder="1"/>
    <xf numFmtId="164" fontId="3" fillId="6" borderId="1" xfId="0" applyNumberFormat="1" applyFont="1" applyFill="1" applyBorder="1" applyAlignment="1">
      <alignment horizontal="center"/>
    </xf>
    <xf numFmtId="165" fontId="0" fillId="7" borderId="10" xfId="1" applyNumberFormat="1" applyFont="1" applyFill="1" applyBorder="1" applyAlignment="1">
      <alignment horizontal="center"/>
    </xf>
    <xf numFmtId="0" fontId="2" fillId="0" borderId="0" xfId="0" applyFont="1" applyFill="1" applyBorder="1"/>
    <xf numFmtId="44" fontId="0" fillId="7" borderId="29" xfId="1" applyNumberFormat="1" applyFont="1" applyFill="1" applyBorder="1"/>
    <xf numFmtId="0" fontId="6" fillId="5" borderId="0" xfId="0" applyFont="1" applyFill="1" applyBorder="1" applyAlignment="1">
      <alignment horizontal="center"/>
    </xf>
    <xf numFmtId="165" fontId="0" fillId="8" borderId="8" xfId="1" applyNumberFormat="1" applyFont="1" applyFill="1" applyBorder="1"/>
    <xf numFmtId="165" fontId="0" fillId="0" borderId="4" xfId="1" applyNumberFormat="1" applyFont="1" applyFill="1" applyBorder="1"/>
    <xf numFmtId="165" fontId="0" fillId="7" borderId="17" xfId="1" applyNumberFormat="1" applyFont="1" applyFill="1" applyBorder="1"/>
    <xf numFmtId="165" fontId="0" fillId="7" borderId="70" xfId="1" applyNumberFormat="1" applyFont="1" applyFill="1" applyBorder="1"/>
    <xf numFmtId="0" fontId="15" fillId="0" borderId="71" xfId="0" applyNumberFormat="1" applyFont="1" applyFill="1" applyBorder="1"/>
    <xf numFmtId="165" fontId="11" fillId="0" borderId="60" xfId="1" applyNumberFormat="1" applyFont="1" applyFill="1" applyBorder="1"/>
    <xf numFmtId="165" fontId="7" fillId="0" borderId="0" xfId="1" applyNumberFormat="1" applyFont="1" applyFill="1"/>
    <xf numFmtId="0" fontId="7" fillId="0" borderId="0" xfId="0" applyFont="1" applyFill="1"/>
    <xf numFmtId="0" fontId="5" fillId="0" borderId="0" xfId="0" applyFont="1" applyFill="1"/>
    <xf numFmtId="165" fontId="14" fillId="0" borderId="0" xfId="1" applyNumberFormat="1" applyFont="1" applyFill="1"/>
    <xf numFmtId="0" fontId="17" fillId="0" borderId="0" xfId="0" applyFont="1" applyFill="1"/>
    <xf numFmtId="165" fontId="2" fillId="12" borderId="0" xfId="0" applyNumberFormat="1" applyFont="1" applyFill="1" applyBorder="1" applyAlignment="1">
      <alignment horizontal="left"/>
    </xf>
    <xf numFmtId="165" fontId="15" fillId="12" borderId="0" xfId="0" applyNumberFormat="1" applyFont="1" applyFill="1" applyBorder="1"/>
    <xf numFmtId="165" fontId="15" fillId="12" borderId="55" xfId="0" applyNumberFormat="1" applyFont="1" applyFill="1" applyBorder="1"/>
    <xf numFmtId="165" fontId="15" fillId="12" borderId="0" xfId="0" applyNumberFormat="1" applyFont="1" applyFill="1"/>
    <xf numFmtId="165" fontId="15" fillId="12" borderId="0" xfId="0" applyNumberFormat="1" applyFont="1" applyFill="1" applyAlignment="1">
      <alignment horizontal="right"/>
    </xf>
    <xf numFmtId="165" fontId="11" fillId="12" borderId="6" xfId="1" applyNumberFormat="1" applyFont="1" applyFill="1" applyBorder="1"/>
    <xf numFmtId="165" fontId="11" fillId="12" borderId="58" xfId="1" applyNumberFormat="1" applyFont="1" applyFill="1" applyBorder="1"/>
    <xf numFmtId="165" fontId="11" fillId="12" borderId="16" xfId="1" applyNumberFormat="1" applyFont="1" applyFill="1" applyBorder="1"/>
    <xf numFmtId="165" fontId="11" fillId="12" borderId="59" xfId="1" applyNumberFormat="1" applyFont="1" applyFill="1" applyBorder="1"/>
    <xf numFmtId="165" fontId="11" fillId="12" borderId="9" xfId="1" applyNumberFormat="1" applyFont="1" applyFill="1" applyBorder="1"/>
    <xf numFmtId="165" fontId="11" fillId="12" borderId="60" xfId="1" applyNumberFormat="1" applyFont="1" applyFill="1" applyBorder="1"/>
    <xf numFmtId="165" fontId="11" fillId="8" borderId="5" xfId="1" applyNumberFormat="1" applyFont="1" applyFill="1" applyBorder="1"/>
    <xf numFmtId="165" fontId="11" fillId="8" borderId="14" xfId="1" applyNumberFormat="1" applyFont="1" applyFill="1" applyBorder="1"/>
    <xf numFmtId="165" fontId="11" fillId="8" borderId="8" xfId="1" applyNumberFormat="1" applyFont="1" applyFill="1" applyBorder="1"/>
    <xf numFmtId="165" fontId="0" fillId="12" borderId="9" xfId="1" applyNumberFormat="1" applyFont="1" applyFill="1" applyBorder="1"/>
    <xf numFmtId="165" fontId="0" fillId="12" borderId="60" xfId="1" applyNumberFormat="1" applyFont="1" applyFill="1" applyBorder="1"/>
    <xf numFmtId="165" fontId="11" fillId="0" borderId="8" xfId="1" applyNumberFormat="1" applyFont="1" applyFill="1" applyBorder="1"/>
    <xf numFmtId="165" fontId="7" fillId="0" borderId="33" xfId="1" applyNumberFormat="1" applyFont="1" applyFill="1" applyBorder="1"/>
    <xf numFmtId="165" fontId="7" fillId="0" borderId="31" xfId="1" applyNumberFormat="1" applyFont="1" applyFill="1" applyBorder="1"/>
    <xf numFmtId="165" fontId="7" fillId="0" borderId="35" xfId="1" applyNumberFormat="1" applyFont="1" applyFill="1" applyBorder="1"/>
    <xf numFmtId="165" fontId="7" fillId="0" borderId="32" xfId="1" applyNumberFormat="1" applyFont="1" applyFill="1" applyBorder="1"/>
    <xf numFmtId="165" fontId="7" fillId="0" borderId="34" xfId="1" applyNumberFormat="1" applyFont="1" applyFill="1" applyBorder="1"/>
    <xf numFmtId="165" fontId="7" fillId="0" borderId="36" xfId="1" applyNumberFormat="1" applyFont="1" applyFill="1" applyBorder="1"/>
    <xf numFmtId="0" fontId="10" fillId="0" borderId="0" xfId="0" applyFont="1" applyFill="1"/>
    <xf numFmtId="165" fontId="0" fillId="7" borderId="73" xfId="1" applyNumberFormat="1" applyFont="1" applyFill="1" applyBorder="1"/>
    <xf numFmtId="165" fontId="0" fillId="7" borderId="72" xfId="1" applyNumberFormat="1" applyFont="1" applyFill="1" applyBorder="1"/>
    <xf numFmtId="165" fontId="0" fillId="0" borderId="25" xfId="1" applyNumberFormat="1" applyFont="1" applyFill="1" applyBorder="1"/>
    <xf numFmtId="0" fontId="16" fillId="0" borderId="0" xfId="0" applyFont="1" applyFill="1"/>
    <xf numFmtId="44" fontId="7" fillId="0" borderId="0" xfId="1" applyFont="1" applyFill="1"/>
    <xf numFmtId="165" fontId="11" fillId="0" borderId="14" xfId="1" applyNumberFormat="1" applyFont="1" applyFill="1" applyBorder="1"/>
    <xf numFmtId="165" fontId="11" fillId="0" borderId="25" xfId="1" applyNumberFormat="1" applyFont="1" applyFill="1" applyBorder="1"/>
    <xf numFmtId="165" fontId="11" fillId="0" borderId="26" xfId="1" applyNumberFormat="1" applyFont="1" applyFill="1" applyBorder="1"/>
    <xf numFmtId="165" fontId="11" fillId="0" borderId="28" xfId="1" applyNumberFormat="1" applyFont="1" applyFill="1" applyBorder="1"/>
    <xf numFmtId="164" fontId="3" fillId="5" borderId="74" xfId="0" applyNumberFormat="1" applyFont="1" applyFill="1" applyBorder="1" applyAlignment="1">
      <alignment horizontal="center"/>
    </xf>
    <xf numFmtId="165" fontId="0" fillId="10" borderId="81" xfId="0" applyNumberFormat="1" applyFill="1" applyBorder="1"/>
    <xf numFmtId="165" fontId="0" fillId="10" borderId="82" xfId="0" applyNumberFormat="1" applyFill="1" applyBorder="1" applyAlignment="1">
      <alignment horizontal="center"/>
    </xf>
    <xf numFmtId="165" fontId="0" fillId="4" borderId="78" xfId="0" applyNumberFormat="1" applyFill="1" applyBorder="1"/>
    <xf numFmtId="165" fontId="0" fillId="4" borderId="79" xfId="0" applyNumberFormat="1" applyFill="1" applyBorder="1"/>
    <xf numFmtId="165" fontId="0" fillId="4" borderId="84" xfId="0" applyNumberFormat="1" applyFill="1" applyBorder="1"/>
    <xf numFmtId="165" fontId="0" fillId="4" borderId="85" xfId="0" applyNumberFormat="1" applyFill="1" applyBorder="1"/>
    <xf numFmtId="0" fontId="0" fillId="4" borderId="35" xfId="0" applyFill="1" applyBorder="1"/>
    <xf numFmtId="0" fontId="0" fillId="4" borderId="65" xfId="0" applyFill="1" applyBorder="1"/>
    <xf numFmtId="165" fontId="3" fillId="3" borderId="13" xfId="1" applyNumberFormat="1" applyFont="1" applyFill="1" applyBorder="1"/>
    <xf numFmtId="165" fontId="3" fillId="4" borderId="13" xfId="1" quotePrefix="1" applyNumberFormat="1" applyFont="1" applyFill="1" applyBorder="1"/>
    <xf numFmtId="165" fontId="3" fillId="4" borderId="7" xfId="1" quotePrefix="1" applyNumberFormat="1" applyFont="1" applyFill="1" applyBorder="1"/>
    <xf numFmtId="165" fontId="3" fillId="3" borderId="4" xfId="1" applyNumberFormat="1" applyFont="1" applyFill="1" applyBorder="1"/>
    <xf numFmtId="165" fontId="3" fillId="3" borderId="13" xfId="1" quotePrefix="1" applyNumberFormat="1" applyFont="1" applyFill="1" applyBorder="1"/>
    <xf numFmtId="0" fontId="3" fillId="4" borderId="36" xfId="0" applyFont="1" applyFill="1" applyBorder="1" applyAlignment="1">
      <alignment horizontal="right"/>
    </xf>
    <xf numFmtId="165" fontId="0" fillId="4" borderId="80" xfId="0" applyNumberFormat="1" applyFont="1" applyFill="1" applyBorder="1" applyAlignment="1">
      <alignment horizontal="right"/>
    </xf>
    <xf numFmtId="165" fontId="0" fillId="4" borderId="86" xfId="0" applyNumberFormat="1" applyFont="1" applyFill="1" applyBorder="1" applyAlignment="1">
      <alignment horizontal="right"/>
    </xf>
    <xf numFmtId="165" fontId="3" fillId="10" borderId="83" xfId="0" applyNumberFormat="1" applyFont="1" applyFill="1" applyBorder="1" applyAlignment="1">
      <alignment horizontal="center"/>
    </xf>
    <xf numFmtId="165" fontId="3" fillId="0" borderId="14" xfId="1" applyNumberFormat="1" applyFont="1" applyFill="1" applyBorder="1"/>
    <xf numFmtId="165" fontId="3" fillId="0" borderId="18" xfId="1" applyNumberFormat="1" applyFont="1" applyFill="1" applyBorder="1"/>
    <xf numFmtId="165" fontId="3" fillId="0" borderId="17" xfId="1" applyNumberFormat="1" applyFont="1" applyFill="1" applyBorder="1"/>
    <xf numFmtId="165" fontId="3" fillId="0" borderId="27" xfId="1" applyNumberFormat="1" applyFont="1" applyFill="1" applyBorder="1"/>
    <xf numFmtId="165" fontId="3" fillId="0" borderId="19" xfId="1" applyNumberFormat="1" applyFont="1" applyFill="1" applyBorder="1"/>
    <xf numFmtId="165" fontId="3" fillId="0" borderId="61" xfId="1" applyNumberFormat="1" applyFont="1" applyFill="1" applyBorder="1"/>
    <xf numFmtId="165" fontId="3" fillId="0" borderId="13" xfId="1" applyNumberFormat="1" applyFont="1" applyFill="1" applyBorder="1"/>
    <xf numFmtId="165" fontId="3" fillId="0" borderId="8" xfId="1" applyNumberFormat="1" applyFont="1" applyFill="1" applyBorder="1"/>
    <xf numFmtId="165" fontId="3" fillId="0" borderId="39" xfId="1" applyNumberFormat="1" applyFont="1" applyFill="1" applyBorder="1"/>
    <xf numFmtId="165" fontId="3" fillId="0" borderId="40" xfId="1" applyNumberFormat="1" applyFont="1" applyFill="1" applyBorder="1"/>
    <xf numFmtId="165" fontId="3" fillId="0" borderId="66" xfId="1" applyNumberFormat="1" applyFont="1" applyFill="1" applyBorder="1"/>
    <xf numFmtId="165" fontId="3" fillId="0" borderId="41" xfId="1" applyNumberFormat="1" applyFont="1" applyFill="1" applyBorder="1"/>
    <xf numFmtId="165" fontId="3" fillId="0" borderId="42" xfId="1" applyNumberFormat="1" applyFont="1" applyFill="1" applyBorder="1"/>
    <xf numFmtId="165" fontId="3" fillId="0" borderId="63" xfId="1" applyNumberFormat="1" applyFont="1" applyFill="1" applyBorder="1"/>
    <xf numFmtId="165" fontId="3" fillId="0" borderId="43" xfId="1" applyNumberFormat="1" applyFont="1" applyFill="1" applyBorder="1"/>
    <xf numFmtId="165" fontId="3" fillId="0" borderId="44" xfId="1" applyNumberFormat="1" applyFont="1" applyFill="1" applyBorder="1"/>
    <xf numFmtId="165" fontId="3" fillId="0" borderId="26" xfId="1" applyNumberFormat="1" applyFont="1" applyFill="1" applyBorder="1"/>
    <xf numFmtId="165" fontId="3" fillId="0" borderId="16" xfId="1" applyNumberFormat="1" applyFont="1" applyFill="1" applyBorder="1"/>
    <xf numFmtId="165" fontId="3" fillId="0" borderId="59" xfId="1" applyNumberFormat="1" applyFont="1" applyFill="1" applyBorder="1"/>
    <xf numFmtId="165" fontId="3" fillId="0" borderId="15" xfId="1" applyNumberFormat="1" applyFont="1" applyFill="1" applyBorder="1"/>
    <xf numFmtId="165" fontId="3" fillId="0" borderId="50" xfId="1" applyNumberFormat="1" applyFont="1" applyFill="1" applyBorder="1"/>
    <xf numFmtId="165" fontId="3" fillId="0" borderId="51" xfId="1" applyNumberFormat="1" applyFont="1" applyFill="1" applyBorder="1"/>
    <xf numFmtId="165" fontId="3" fillId="0" borderId="67" xfId="1" applyNumberFormat="1" applyFont="1" applyFill="1" applyBorder="1"/>
    <xf numFmtId="165" fontId="3" fillId="0" borderId="52" xfId="1" applyNumberFormat="1" applyFont="1" applyFill="1" applyBorder="1"/>
    <xf numFmtId="165" fontId="3" fillId="0" borderId="53" xfId="1" applyNumberFormat="1" applyFont="1" applyFill="1" applyBorder="1"/>
    <xf numFmtId="165" fontId="6" fillId="0" borderId="64" xfId="1" applyNumberFormat="1" applyFont="1" applyFill="1" applyBorder="1"/>
    <xf numFmtId="165" fontId="6" fillId="0" borderId="54" xfId="1" applyNumberFormat="1" applyFont="1" applyFill="1" applyBorder="1"/>
    <xf numFmtId="165" fontId="3" fillId="7" borderId="20" xfId="1" applyNumberFormat="1" applyFont="1" applyFill="1" applyBorder="1"/>
    <xf numFmtId="165" fontId="3" fillId="7" borderId="11" xfId="1" applyNumberFormat="1" applyFont="1" applyFill="1" applyBorder="1"/>
    <xf numFmtId="165" fontId="3" fillId="7" borderId="10" xfId="1" applyNumberFormat="1" applyFont="1" applyFill="1" applyBorder="1"/>
    <xf numFmtId="165" fontId="3" fillId="7" borderId="29" xfId="1" applyNumberFormat="1" applyFont="1" applyFill="1" applyBorder="1"/>
    <xf numFmtId="165" fontId="3" fillId="7" borderId="12" xfId="1" applyNumberFormat="1" applyFont="1" applyFill="1" applyBorder="1"/>
    <xf numFmtId="165" fontId="3" fillId="7" borderId="56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165" fontId="3" fillId="0" borderId="24" xfId="1" applyNumberFormat="1" applyFont="1" applyFill="1" applyBorder="1"/>
    <xf numFmtId="165" fontId="3" fillId="0" borderId="3" xfId="1" applyNumberFormat="1" applyFont="1" applyFill="1" applyBorder="1"/>
    <xf numFmtId="165" fontId="3" fillId="0" borderId="57" xfId="1" applyNumberFormat="1" applyFont="1" applyFill="1" applyBorder="1"/>
    <xf numFmtId="165" fontId="3" fillId="0" borderId="45" xfId="1" applyNumberFormat="1" applyFont="1" applyFill="1" applyBorder="1"/>
    <xf numFmtId="165" fontId="3" fillId="0" borderId="46" xfId="1" applyNumberFormat="1" applyFont="1" applyFill="1" applyBorder="1"/>
    <xf numFmtId="165" fontId="3" fillId="0" borderId="68" xfId="1" applyNumberFormat="1" applyFont="1" applyFill="1" applyBorder="1"/>
    <xf numFmtId="165" fontId="3" fillId="0" borderId="47" xfId="1" applyNumberFormat="1" applyFont="1" applyFill="1" applyBorder="1"/>
    <xf numFmtId="165" fontId="3" fillId="0" borderId="48" xfId="1" applyNumberFormat="1" applyFont="1" applyFill="1" applyBorder="1"/>
    <xf numFmtId="165" fontId="3" fillId="2" borderId="4" xfId="1" applyNumberFormat="1" applyFont="1" applyFill="1" applyBorder="1"/>
    <xf numFmtId="165" fontId="3" fillId="0" borderId="5" xfId="1" applyNumberFormat="1" applyFont="1" applyFill="1" applyBorder="1"/>
    <xf numFmtId="165" fontId="3" fillId="0" borderId="25" xfId="1" applyNumberFormat="1" applyFont="1" applyFill="1" applyBorder="1"/>
    <xf numFmtId="165" fontId="3" fillId="8" borderId="2" xfId="1" applyNumberFormat="1" applyFont="1" applyFill="1" applyBorder="1"/>
    <xf numFmtId="165" fontId="3" fillId="8" borderId="57" xfId="1" applyNumberFormat="1" applyFont="1" applyFill="1" applyBorder="1"/>
    <xf numFmtId="165" fontId="3" fillId="8" borderId="3" xfId="1" applyNumberFormat="1" applyFont="1" applyFill="1" applyBorder="1"/>
    <xf numFmtId="165" fontId="3" fillId="2" borderId="13" xfId="1" quotePrefix="1" applyNumberFormat="1" applyFont="1" applyFill="1" applyBorder="1"/>
    <xf numFmtId="165" fontId="3" fillId="11" borderId="14" xfId="1" applyNumberFormat="1" applyFont="1" applyFill="1" applyBorder="1"/>
    <xf numFmtId="165" fontId="3" fillId="8" borderId="8" xfId="1" applyNumberFormat="1" applyFont="1" applyFill="1" applyBorder="1"/>
    <xf numFmtId="165" fontId="3" fillId="8" borderId="69" xfId="1" applyNumberFormat="1" applyFont="1" applyFill="1" applyBorder="1"/>
    <xf numFmtId="165" fontId="3" fillId="8" borderId="42" xfId="1" applyNumberFormat="1" applyFont="1" applyFill="1" applyBorder="1"/>
    <xf numFmtId="165" fontId="3" fillId="8" borderId="66" xfId="1" applyNumberFormat="1" applyFont="1" applyFill="1" applyBorder="1"/>
    <xf numFmtId="165" fontId="3" fillId="8" borderId="41" xfId="1" applyNumberFormat="1" applyFont="1" applyFill="1" applyBorder="1"/>
    <xf numFmtId="165" fontId="3" fillId="8" borderId="40" xfId="1" applyNumberFormat="1" applyFont="1" applyFill="1" applyBorder="1"/>
    <xf numFmtId="165" fontId="3" fillId="8" borderId="63" xfId="1" applyNumberFormat="1" applyFont="1" applyFill="1" applyBorder="1"/>
    <xf numFmtId="165" fontId="3" fillId="8" borderId="43" xfId="1" applyNumberFormat="1" applyFont="1" applyFill="1" applyBorder="1"/>
    <xf numFmtId="165" fontId="3" fillId="11" borderId="15" xfId="1" applyNumberFormat="1" applyFont="1" applyFill="1" applyBorder="1"/>
    <xf numFmtId="165" fontId="3" fillId="8" borderId="14" xfId="1" applyNumberFormat="1" applyFont="1" applyFill="1" applyBorder="1"/>
    <xf numFmtId="165" fontId="3" fillId="8" borderId="16" xfId="1" applyNumberFormat="1" applyFont="1" applyFill="1" applyBorder="1"/>
    <xf numFmtId="165" fontId="3" fillId="8" borderId="15" xfId="1" applyNumberFormat="1" applyFont="1" applyFill="1" applyBorder="1"/>
    <xf numFmtId="165" fontId="3" fillId="8" borderId="13" xfId="1" applyNumberFormat="1" applyFont="1" applyFill="1" applyBorder="1"/>
    <xf numFmtId="165" fontId="3" fillId="8" borderId="26" xfId="1" applyNumberFormat="1" applyFont="1" applyFill="1" applyBorder="1"/>
    <xf numFmtId="165" fontId="3" fillId="8" borderId="48" xfId="1" applyNumberFormat="1" applyFont="1" applyFill="1" applyBorder="1"/>
    <xf numFmtId="165" fontId="3" fillId="8" borderId="46" xfId="1" applyNumberFormat="1" applyFont="1" applyFill="1" applyBorder="1"/>
    <xf numFmtId="165" fontId="6" fillId="11" borderId="14" xfId="1" applyNumberFormat="1" applyFont="1" applyFill="1" applyBorder="1"/>
    <xf numFmtId="165" fontId="6" fillId="11" borderId="69" xfId="1" applyNumberFormat="1" applyFont="1" applyFill="1" applyBorder="1"/>
    <xf numFmtId="165" fontId="6" fillId="11" borderId="15" xfId="1" applyNumberFormat="1" applyFont="1" applyFill="1" applyBorder="1"/>
    <xf numFmtId="165" fontId="3" fillId="12" borderId="16" xfId="1" applyNumberFormat="1" applyFont="1" applyFill="1" applyBorder="1"/>
    <xf numFmtId="165" fontId="3" fillId="12" borderId="14" xfId="1" applyNumberFormat="1" applyFont="1" applyFill="1" applyBorder="1"/>
    <xf numFmtId="165" fontId="3" fillId="12" borderId="59" xfId="1" applyNumberFormat="1" applyFont="1" applyFill="1" applyBorder="1"/>
    <xf numFmtId="165" fontId="3" fillId="8" borderId="53" xfId="1" applyNumberFormat="1" applyFont="1" applyFill="1" applyBorder="1"/>
    <xf numFmtId="165" fontId="3" fillId="8" borderId="51" xfId="1" applyNumberFormat="1" applyFont="1" applyFill="1" applyBorder="1"/>
    <xf numFmtId="165" fontId="3" fillId="8" borderId="64" xfId="1" applyNumberFormat="1" applyFont="1" applyFill="1" applyBorder="1"/>
    <xf numFmtId="165" fontId="3" fillId="8" borderId="54" xfId="1" applyNumberFormat="1" applyFont="1" applyFill="1" applyBorder="1"/>
    <xf numFmtId="165" fontId="3" fillId="11" borderId="13" xfId="1" applyNumberFormat="1" applyFont="1" applyFill="1" applyBorder="1"/>
    <xf numFmtId="165" fontId="3" fillId="11" borderId="8" xfId="1" applyNumberFormat="1" applyFont="1" applyFill="1" applyBorder="1"/>
    <xf numFmtId="165" fontId="3" fillId="11" borderId="7" xfId="1" applyNumberFormat="1" applyFont="1" applyFill="1" applyBorder="1"/>
    <xf numFmtId="165" fontId="3" fillId="11" borderId="2" xfId="1" applyNumberFormat="1" applyFont="1" applyFill="1" applyBorder="1"/>
    <xf numFmtId="165" fontId="3" fillId="11" borderId="18" xfId="1" applyNumberFormat="1" applyFont="1" applyFill="1" applyBorder="1"/>
    <xf numFmtId="165" fontId="3" fillId="11" borderId="17" xfId="1" applyNumberFormat="1" applyFont="1" applyFill="1" applyBorder="1"/>
    <xf numFmtId="165" fontId="3" fillId="11" borderId="1" xfId="1" applyNumberFormat="1" applyFont="1" applyFill="1" applyBorder="1"/>
    <xf numFmtId="164" fontId="3" fillId="6" borderId="74" xfId="0" applyNumberFormat="1" applyFont="1" applyFill="1" applyBorder="1" applyAlignment="1">
      <alignment horizontal="center"/>
    </xf>
    <xf numFmtId="0" fontId="0" fillId="4" borderId="78" xfId="0" applyFill="1" applyBorder="1"/>
    <xf numFmtId="0" fontId="0" fillId="4" borderId="79" xfId="0" applyFill="1" applyBorder="1"/>
    <xf numFmtId="0" fontId="0" fillId="4" borderId="80" xfId="0" applyFill="1" applyBorder="1" applyAlignment="1">
      <alignment horizontal="right"/>
    </xf>
    <xf numFmtId="0" fontId="0" fillId="4" borderId="84" xfId="0" applyFill="1" applyBorder="1"/>
    <xf numFmtId="0" fontId="0" fillId="4" borderId="85" xfId="0" applyFill="1" applyBorder="1"/>
    <xf numFmtId="0" fontId="0" fillId="4" borderId="86" xfId="0" applyFill="1" applyBorder="1" applyAlignment="1">
      <alignment horizontal="right"/>
    </xf>
    <xf numFmtId="0" fontId="0" fillId="4" borderId="88" xfId="0" applyFill="1" applyBorder="1"/>
    <xf numFmtId="0" fontId="0" fillId="4" borderId="89" xfId="0" applyFill="1" applyBorder="1"/>
    <xf numFmtId="0" fontId="3" fillId="4" borderId="90" xfId="0" applyFont="1" applyFill="1" applyBorder="1" applyAlignment="1">
      <alignment horizontal="right"/>
    </xf>
    <xf numFmtId="44" fontId="0" fillId="10" borderId="81" xfId="1" applyFont="1" applyFill="1" applyBorder="1"/>
    <xf numFmtId="44" fontId="0" fillId="10" borderId="82" xfId="1" applyFont="1" applyFill="1" applyBorder="1"/>
    <xf numFmtId="44" fontId="3" fillId="10" borderId="87" xfId="1" applyFont="1" applyFill="1" applyBorder="1"/>
    <xf numFmtId="0" fontId="3" fillId="0" borderId="0" xfId="0" applyNumberFormat="1" applyFont="1"/>
    <xf numFmtId="165" fontId="2" fillId="0" borderId="0" xfId="0" applyNumberFormat="1" applyFont="1" applyFill="1"/>
    <xf numFmtId="165" fontId="3" fillId="8" borderId="68" xfId="1" applyNumberFormat="1" applyFont="1" applyFill="1" applyBorder="1"/>
    <xf numFmtId="165" fontId="3" fillId="8" borderId="91" xfId="1" applyNumberFormat="1" applyFont="1" applyFill="1" applyBorder="1"/>
    <xf numFmtId="165" fontId="3" fillId="8" borderId="44" xfId="1" applyNumberFormat="1" applyFont="1" applyFill="1" applyBorder="1"/>
    <xf numFmtId="165" fontId="3" fillId="0" borderId="91" xfId="1" applyNumberFormat="1" applyFont="1" applyFill="1" applyBorder="1"/>
    <xf numFmtId="165" fontId="14" fillId="0" borderId="0" xfId="1" applyNumberFormat="1" applyFont="1" applyFill="1" applyBorder="1" applyAlignment="1">
      <alignment vertical="top" wrapText="1"/>
    </xf>
    <xf numFmtId="0" fontId="10" fillId="14" borderId="0" xfId="0" applyFont="1" applyFill="1"/>
    <xf numFmtId="0" fontId="0" fillId="14" borderId="0" xfId="0" applyFill="1"/>
    <xf numFmtId="0" fontId="3" fillId="0" borderId="75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165" fontId="6" fillId="0" borderId="75" xfId="0" applyNumberFormat="1" applyFont="1" applyFill="1" applyBorder="1" applyAlignment="1">
      <alignment horizontal="center"/>
    </xf>
    <xf numFmtId="165" fontId="6" fillId="0" borderId="76" xfId="0" applyNumberFormat="1" applyFont="1" applyFill="1" applyBorder="1" applyAlignment="1">
      <alignment horizontal="center"/>
    </xf>
    <xf numFmtId="165" fontId="6" fillId="0" borderId="77" xfId="0" applyNumberFormat="1" applyFont="1" applyFill="1" applyBorder="1" applyAlignment="1">
      <alignment horizontal="center"/>
    </xf>
    <xf numFmtId="165" fontId="14" fillId="0" borderId="19" xfId="1" applyNumberFormat="1" applyFont="1" applyFill="1" applyBorder="1" applyAlignment="1">
      <alignment horizontal="left" wrapText="1"/>
    </xf>
    <xf numFmtId="165" fontId="14" fillId="0" borderId="19" xfId="1" applyNumberFormat="1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FFE5FF"/>
      <color rgb="FF99CCFF"/>
      <color rgb="FFCCECFF"/>
      <color rgb="FFFFFF66"/>
      <color rgb="FFF3DDFF"/>
      <color rgb="FFFFDDFF"/>
      <color rgb="FFFF99FF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7620</xdr:colOff>
      <xdr:row>8</xdr:row>
      <xdr:rowOff>76200</xdr:rowOff>
    </xdr:from>
    <xdr:to>
      <xdr:col>91</xdr:col>
      <xdr:colOff>883920</xdr:colOff>
      <xdr:row>14</xdr:row>
      <xdr:rowOff>68580</xdr:rowOff>
    </xdr:to>
    <xdr:cxnSp macro="">
      <xdr:nvCxnSpPr>
        <xdr:cNvPr id="3" name="Straight Arrow Connector 2"/>
        <xdr:cNvCxnSpPr/>
      </xdr:nvCxnSpPr>
      <xdr:spPr>
        <a:xfrm>
          <a:off x="75316080" y="1295400"/>
          <a:ext cx="1112520" cy="10896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0</xdr:colOff>
      <xdr:row>9</xdr:row>
      <xdr:rowOff>76200</xdr:rowOff>
    </xdr:from>
    <xdr:to>
      <xdr:col>91</xdr:col>
      <xdr:colOff>891540</xdr:colOff>
      <xdr:row>15</xdr:row>
      <xdr:rowOff>83820</xdr:rowOff>
    </xdr:to>
    <xdr:cxnSp macro="">
      <xdr:nvCxnSpPr>
        <xdr:cNvPr id="4" name="Straight Arrow Connector 3"/>
        <xdr:cNvCxnSpPr/>
      </xdr:nvCxnSpPr>
      <xdr:spPr>
        <a:xfrm>
          <a:off x="75308460" y="1478280"/>
          <a:ext cx="1127760" cy="1104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922020</xdr:colOff>
      <xdr:row>8</xdr:row>
      <xdr:rowOff>45720</xdr:rowOff>
    </xdr:from>
    <xdr:to>
      <xdr:col>54</xdr:col>
      <xdr:colOff>160020</xdr:colOff>
      <xdr:row>38</xdr:row>
      <xdr:rowOff>167640</xdr:rowOff>
    </xdr:to>
    <xdr:sp macro="" textlink="">
      <xdr:nvSpPr>
        <xdr:cNvPr id="2" name="Right Brace 1"/>
        <xdr:cNvSpPr/>
      </xdr:nvSpPr>
      <xdr:spPr>
        <a:xfrm>
          <a:off x="51724560" y="1264920"/>
          <a:ext cx="205740" cy="5631180"/>
        </a:xfrm>
        <a:prstGeom prst="rightBrac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57</xdr:col>
      <xdr:colOff>45720</xdr:colOff>
      <xdr:row>15</xdr:row>
      <xdr:rowOff>137160</xdr:rowOff>
    </xdr:from>
    <xdr:to>
      <xdr:col>58</xdr:col>
      <xdr:colOff>883920</xdr:colOff>
      <xdr:row>16</xdr:row>
      <xdr:rowOff>91440</xdr:rowOff>
    </xdr:to>
    <xdr:cxnSp macro="">
      <xdr:nvCxnSpPr>
        <xdr:cNvPr id="5" name="Straight Arrow Connector 4"/>
        <xdr:cNvCxnSpPr/>
      </xdr:nvCxnSpPr>
      <xdr:spPr>
        <a:xfrm flipV="1">
          <a:off x="55511700" y="2636520"/>
          <a:ext cx="1074420" cy="1447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45720</xdr:colOff>
      <xdr:row>17</xdr:row>
      <xdr:rowOff>106680</xdr:rowOff>
    </xdr:from>
    <xdr:to>
      <xdr:col>58</xdr:col>
      <xdr:colOff>891540</xdr:colOff>
      <xdr:row>17</xdr:row>
      <xdr:rowOff>114300</xdr:rowOff>
    </xdr:to>
    <xdr:cxnSp macro="">
      <xdr:nvCxnSpPr>
        <xdr:cNvPr id="6" name="Straight Arrow Connector 5"/>
        <xdr:cNvCxnSpPr/>
      </xdr:nvCxnSpPr>
      <xdr:spPr>
        <a:xfrm>
          <a:off x="55511700" y="2979420"/>
          <a:ext cx="10820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7620</xdr:colOff>
      <xdr:row>8</xdr:row>
      <xdr:rowOff>106680</xdr:rowOff>
    </xdr:from>
    <xdr:to>
      <xdr:col>58</xdr:col>
      <xdr:colOff>868680</xdr:colOff>
      <xdr:row>15</xdr:row>
      <xdr:rowOff>76200</xdr:rowOff>
    </xdr:to>
    <xdr:cxnSp macro="">
      <xdr:nvCxnSpPr>
        <xdr:cNvPr id="7" name="Straight Arrow Connector 6"/>
        <xdr:cNvCxnSpPr/>
      </xdr:nvCxnSpPr>
      <xdr:spPr>
        <a:xfrm>
          <a:off x="55473600" y="1325880"/>
          <a:ext cx="1097280" cy="12496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</xdr:colOff>
      <xdr:row>9</xdr:row>
      <xdr:rowOff>129540</xdr:rowOff>
    </xdr:from>
    <xdr:to>
      <xdr:col>58</xdr:col>
      <xdr:colOff>868680</xdr:colOff>
      <xdr:row>17</xdr:row>
      <xdr:rowOff>76200</xdr:rowOff>
    </xdr:to>
    <xdr:cxnSp macro="">
      <xdr:nvCxnSpPr>
        <xdr:cNvPr id="8" name="Straight Arrow Connector 7"/>
        <xdr:cNvCxnSpPr/>
      </xdr:nvCxnSpPr>
      <xdr:spPr>
        <a:xfrm>
          <a:off x="55481220" y="1531620"/>
          <a:ext cx="1089660" cy="14173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22860</xdr:colOff>
      <xdr:row>10</xdr:row>
      <xdr:rowOff>160020</xdr:rowOff>
    </xdr:from>
    <xdr:to>
      <xdr:col>58</xdr:col>
      <xdr:colOff>891540</xdr:colOff>
      <xdr:row>19</xdr:row>
      <xdr:rowOff>91440</xdr:rowOff>
    </xdr:to>
    <xdr:cxnSp macro="">
      <xdr:nvCxnSpPr>
        <xdr:cNvPr id="9" name="Straight Arrow Connector 8"/>
        <xdr:cNvCxnSpPr/>
      </xdr:nvCxnSpPr>
      <xdr:spPr>
        <a:xfrm>
          <a:off x="55488840" y="1744980"/>
          <a:ext cx="1104900" cy="15849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68580</xdr:colOff>
      <xdr:row>25</xdr:row>
      <xdr:rowOff>121920</xdr:rowOff>
    </xdr:from>
    <xdr:to>
      <xdr:col>83</xdr:col>
      <xdr:colOff>541020</xdr:colOff>
      <xdr:row>25</xdr:row>
      <xdr:rowOff>129540</xdr:rowOff>
    </xdr:to>
    <xdr:cxnSp macro="">
      <xdr:nvCxnSpPr>
        <xdr:cNvPr id="10" name="Straight Arrow Connector 9"/>
        <xdr:cNvCxnSpPr/>
      </xdr:nvCxnSpPr>
      <xdr:spPr>
        <a:xfrm>
          <a:off x="75354180" y="4465320"/>
          <a:ext cx="10820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68580</xdr:colOff>
      <xdr:row>25</xdr:row>
      <xdr:rowOff>114300</xdr:rowOff>
    </xdr:from>
    <xdr:to>
      <xdr:col>83</xdr:col>
      <xdr:colOff>541020</xdr:colOff>
      <xdr:row>25</xdr:row>
      <xdr:rowOff>121920</xdr:rowOff>
    </xdr:to>
    <xdr:cxnSp macro="">
      <xdr:nvCxnSpPr>
        <xdr:cNvPr id="11" name="Straight Arrow Connector 10"/>
        <xdr:cNvCxnSpPr/>
      </xdr:nvCxnSpPr>
      <xdr:spPr>
        <a:xfrm>
          <a:off x="75354180" y="4457700"/>
          <a:ext cx="10820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45720</xdr:colOff>
      <xdr:row>18</xdr:row>
      <xdr:rowOff>121920</xdr:rowOff>
    </xdr:from>
    <xdr:to>
      <xdr:col>59</xdr:col>
      <xdr:colOff>0</xdr:colOff>
      <xdr:row>19</xdr:row>
      <xdr:rowOff>144780</xdr:rowOff>
    </xdr:to>
    <xdr:cxnSp macro="">
      <xdr:nvCxnSpPr>
        <xdr:cNvPr id="12" name="Straight Arrow Connector 11"/>
        <xdr:cNvCxnSpPr/>
      </xdr:nvCxnSpPr>
      <xdr:spPr>
        <a:xfrm>
          <a:off x="55511700" y="3177540"/>
          <a:ext cx="1089660" cy="2057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PA8.B%20-%20MEEIA%202016-18%20LL_TD%20Calc_post%20trueup_Rebase_2021-10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PA8.A%20-%20MEEIA%202016-18%20nonLL_TD%20Calc_2020-06-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PA8.C%20-%20MEEIA%202019-21%20PY19_TD%20Calc_post%20trueup_Rebase_2021-10-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PA8.D%20-%20MEEIA%202019-21%20PY20_TD%20Calc_post%20trueup_Rebase_2021-10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PA8.E%20-%20MEEIA%202019-21%20PY21_TD%20Calc_actuals+forecast_Rebase_2021-11-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PA8.F%20-%20MEEIA%202019-21%20PY22_TD%20Calc%20forecast_2021-11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PA8.G%20-%20MEEIA%202019-21%20PY23_TD%20Calc%20forecast_2021-10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 - Q&amp;A - Notes-SOx"/>
      <sheetName val="KWh Summary"/>
      <sheetName val="TD CALC Summary (Cumulative) "/>
      <sheetName val="KWh (Monthly) ENTRY NLI "/>
      <sheetName val="KWh (Cumulative) NLI"/>
      <sheetName val="TD Calc. NLI (Monthly)"/>
      <sheetName val="Rebasing adj NLI"/>
      <sheetName val="Index"/>
      <sheetName val="KWh (Monthly) ENTRY LI"/>
      <sheetName val="KWh (Cumulative) LI"/>
      <sheetName val="TD Calc. LI (Monthly)"/>
      <sheetName val="Rebasing adj LI"/>
    </sheetNames>
    <sheetDataSet>
      <sheetData sheetId="0"/>
      <sheetData sheetId="1"/>
      <sheetData sheetId="2">
        <row r="44"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</row>
        <row r="45">
          <cell r="BU45">
            <v>993.04</v>
          </cell>
          <cell r="BV45">
            <v>1022.71</v>
          </cell>
          <cell r="BW45">
            <v>1061.0999999999999</v>
          </cell>
          <cell r="BX45">
            <v>818.65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</row>
        <row r="46">
          <cell r="BU46">
            <v>9312.65</v>
          </cell>
          <cell r="BV46">
            <v>11751.72</v>
          </cell>
          <cell r="BW46">
            <v>12005.31</v>
          </cell>
          <cell r="BX46">
            <v>10126.530000000001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</row>
        <row r="47">
          <cell r="BU47">
            <v>10374.58</v>
          </cell>
          <cell r="BV47">
            <v>12057.45</v>
          </cell>
          <cell r="BW47">
            <v>12824.79</v>
          </cell>
          <cell r="BX47">
            <v>10330.18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</row>
        <row r="48">
          <cell r="BU48">
            <v>-54.19</v>
          </cell>
          <cell r="BV48">
            <v>-56.58</v>
          </cell>
          <cell r="BW48">
            <v>-61.18</v>
          </cell>
          <cell r="BX48">
            <v>-51.47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</row>
        <row r="49">
          <cell r="BU49">
            <v>20626.079999999998</v>
          </cell>
          <cell r="BV49">
            <v>24775.3</v>
          </cell>
          <cell r="BW49">
            <v>25830.02</v>
          </cell>
          <cell r="BX49">
            <v>21223.89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</row>
        <row r="57">
          <cell r="BT57">
            <v>907260.46000000008</v>
          </cell>
          <cell r="CI57">
            <v>999715.75000000023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CALC Summary (Cumulative) "/>
      <sheetName val="KWh Summary"/>
      <sheetName val="KWh (Monthly) ENTRY NLI "/>
      <sheetName val="KWh (Cumulative) NLI"/>
      <sheetName val="TD Calc. NLI (Monthly)"/>
      <sheetName val="Rebasing adj NLI"/>
      <sheetName val="KWh (Monthly) ENTRY LI"/>
      <sheetName val="KWh (Cumulative) LI"/>
      <sheetName val="TD Calc. LI (Monthly)"/>
      <sheetName val="Rebasing adj LI"/>
    </sheetNames>
    <sheetDataSet>
      <sheetData sheetId="0">
        <row r="27">
          <cell r="BA27">
            <v>89235997.579999998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Notes"/>
      <sheetName val="Revised Summary"/>
      <sheetName val="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11">
          <cell r="AJ11">
            <v>13109744.040420732</v>
          </cell>
          <cell r="AY11">
            <v>14090948.452100439</v>
          </cell>
        </row>
        <row r="90">
          <cell r="AK90">
            <v>244053.0160485708</v>
          </cell>
          <cell r="AL90">
            <v>253863.82876601524</v>
          </cell>
          <cell r="AM90">
            <v>258171.95754064343</v>
          </cell>
          <cell r="AN90">
            <v>225115.60932447872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</row>
        <row r="93">
          <cell r="AK93">
            <v>181455.15359533796</v>
          </cell>
          <cell r="AL93">
            <v>188642.71081723293</v>
          </cell>
          <cell r="AM93">
            <v>187187.70209405752</v>
          </cell>
          <cell r="AN93">
            <v>167945.10061950656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</row>
        <row r="94">
          <cell r="AK94">
            <v>19993.858313111847</v>
          </cell>
          <cell r="AL94">
            <v>20580.852855535064</v>
          </cell>
          <cell r="AM94">
            <v>21641.929407539428</v>
          </cell>
          <cell r="AN94">
            <v>17210.009692244123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</row>
        <row r="95">
          <cell r="AK95">
            <v>21377.014775635642</v>
          </cell>
          <cell r="AL95">
            <v>22960.489363238645</v>
          </cell>
          <cell r="AM95">
            <v>25175.588815155508</v>
          </cell>
          <cell r="AN95">
            <v>20341.591291967958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</row>
        <row r="96">
          <cell r="AK96">
            <v>13767.764994884734</v>
          </cell>
          <cell r="AL96">
            <v>12812.628421644973</v>
          </cell>
          <cell r="AM96">
            <v>15082.688231279211</v>
          </cell>
          <cell r="AN96">
            <v>11828.554302669199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</row>
        <row r="97">
          <cell r="AK97">
            <v>2725.9286354279971</v>
          </cell>
          <cell r="AL97">
            <v>2737.3265437430637</v>
          </cell>
          <cell r="AM97">
            <v>2903.159756108174</v>
          </cell>
          <cell r="AN97">
            <v>2478.8371745174309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</row>
        <row r="106">
          <cell r="AK106">
            <v>4733.295734172646</v>
          </cell>
          <cell r="AL106">
            <v>6129.8207646205756</v>
          </cell>
          <cell r="AM106">
            <v>6180.8892365035999</v>
          </cell>
          <cell r="AN106">
            <v>5311.5162435734574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or Checks"/>
      <sheetName val="YTD PROGRAM SUMMARY"/>
      <sheetName val="Revised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>
        <row r="11">
          <cell r="X11">
            <v>21408960.043718603</v>
          </cell>
          <cell r="AM11">
            <v>25155889.244022183</v>
          </cell>
        </row>
        <row r="95">
          <cell r="Y95">
            <v>886949.58337889484</v>
          </cell>
          <cell r="Z95">
            <v>984022.29720697284</v>
          </cell>
          <cell r="AA95">
            <v>1009114.7903241884</v>
          </cell>
          <cell r="AB95">
            <v>866842.52939351718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8">
          <cell r="Y98">
            <v>511712.83875763265</v>
          </cell>
          <cell r="Z98">
            <v>576376.35127919319</v>
          </cell>
          <cell r="AA98">
            <v>573155.67417983804</v>
          </cell>
          <cell r="AB98">
            <v>509665.83242845978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99">
          <cell r="Y99">
            <v>115016.65009196836</v>
          </cell>
          <cell r="Z99">
            <v>125123.32524915335</v>
          </cell>
          <cell r="AA99">
            <v>130158.65524816921</v>
          </cell>
          <cell r="AB99">
            <v>105006.25103835195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</row>
        <row r="100">
          <cell r="Y100">
            <v>170395.78373924998</v>
          </cell>
          <cell r="Z100">
            <v>181681.91250391642</v>
          </cell>
          <cell r="AA100">
            <v>198532.83348218241</v>
          </cell>
          <cell r="AB100">
            <v>161196.62208245797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Y101">
            <v>43980.560787820388</v>
          </cell>
          <cell r="Z101">
            <v>47361.23433556885</v>
          </cell>
          <cell r="AA101">
            <v>53545.66512611261</v>
          </cell>
          <cell r="AB101">
            <v>44290.180363522421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Y102">
            <v>6944.5476246193048</v>
          </cell>
          <cell r="Z102">
            <v>6912.0212059043033</v>
          </cell>
          <cell r="AA102">
            <v>7083.4593124156709</v>
          </cell>
          <cell r="AB102">
            <v>5759.1384344775906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11">
          <cell r="Y111">
            <v>38899.202377604161</v>
          </cell>
          <cell r="Z111">
            <v>46567.45263323679</v>
          </cell>
          <cell r="AA111">
            <v>46638.502975470547</v>
          </cell>
          <cell r="AB111">
            <v>40924.505046247483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Error Checks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93">
          <cell r="M93">
            <v>616996.08173927036</v>
          </cell>
          <cell r="N93">
            <v>944284.64392285771</v>
          </cell>
          <cell r="O93">
            <v>1149583.9985288549</v>
          </cell>
          <cell r="P93">
            <v>984025.33937974484</v>
          </cell>
          <cell r="Q93">
            <v>515575.65703071014</v>
          </cell>
          <cell r="R93">
            <v>457154.83630475524</v>
          </cell>
          <cell r="S93">
            <v>552786.07279563835</v>
          </cell>
          <cell r="T93">
            <v>1232515.4619663085</v>
          </cell>
          <cell r="U93">
            <v>1450709.7564133091</v>
          </cell>
          <cell r="V93">
            <v>1370539.0642072232</v>
          </cell>
          <cell r="W93">
            <v>1033745.7510457719</v>
          </cell>
          <cell r="X93">
            <v>501098.55040780973</v>
          </cell>
          <cell r="Y93">
            <v>510093.48718480591</v>
          </cell>
          <cell r="Z93">
            <v>563199.65114710387</v>
          </cell>
          <cell r="AA93">
            <v>580391.4416198309</v>
          </cell>
        </row>
        <row r="96">
          <cell r="M96">
            <v>344290.56099155964</v>
          </cell>
          <cell r="N96">
            <v>504450.93432537635</v>
          </cell>
          <cell r="O96">
            <v>569104.62885483482</v>
          </cell>
          <cell r="P96">
            <v>505864.20998504682</v>
          </cell>
          <cell r="Q96">
            <v>235122.40647507543</v>
          </cell>
          <cell r="R96">
            <v>205972.82272050143</v>
          </cell>
          <cell r="S96">
            <v>211051.64270626166</v>
          </cell>
          <cell r="T96">
            <v>487836.92624992144</v>
          </cell>
          <cell r="U96">
            <v>534815.89295131655</v>
          </cell>
          <cell r="V96">
            <v>536434.89261524356</v>
          </cell>
          <cell r="W96">
            <v>454863.7100885738</v>
          </cell>
          <cell r="X96">
            <v>201981.3601847823</v>
          </cell>
          <cell r="Y96">
            <v>232992.56454734158</v>
          </cell>
          <cell r="Z96">
            <v>255485.98424514697</v>
          </cell>
          <cell r="AA96">
            <v>253980.11538410623</v>
          </cell>
        </row>
        <row r="97">
          <cell r="M97">
            <v>87458.231220874353</v>
          </cell>
          <cell r="N97">
            <v>152931.12079909071</v>
          </cell>
          <cell r="O97">
            <v>207197.96295729509</v>
          </cell>
          <cell r="P97">
            <v>167670.26553852248</v>
          </cell>
          <cell r="Q97">
            <v>114644.37358095359</v>
          </cell>
          <cell r="R97">
            <v>104045.80816420539</v>
          </cell>
          <cell r="S97">
            <v>133907.65823304103</v>
          </cell>
          <cell r="T97">
            <v>216942.18183280661</v>
          </cell>
          <cell r="U97">
            <v>281633.48531934031</v>
          </cell>
          <cell r="V97">
            <v>241009.16518668371</v>
          </cell>
          <cell r="W97">
            <v>188970.69051657111</v>
          </cell>
          <cell r="X97">
            <v>123835.32966578483</v>
          </cell>
          <cell r="Y97">
            <v>114971.10392412354</v>
          </cell>
          <cell r="Z97">
            <v>129868.86851132858</v>
          </cell>
          <cell r="AA97">
            <v>133870.48571664083</v>
          </cell>
        </row>
        <row r="98">
          <cell r="M98">
            <v>121163.88605267981</v>
          </cell>
          <cell r="N98">
            <v>198048.09557251495</v>
          </cell>
          <cell r="O98">
            <v>264121.48759120057</v>
          </cell>
          <cell r="P98">
            <v>219638.54541587352</v>
          </cell>
          <cell r="Q98">
            <v>124082.09426188364</v>
          </cell>
          <cell r="R98">
            <v>110125.17751177194</v>
          </cell>
          <cell r="S98">
            <v>152120.14641125928</v>
          </cell>
          <cell r="T98">
            <v>366515.70558457891</v>
          </cell>
          <cell r="U98">
            <v>445806.39215055731</v>
          </cell>
          <cell r="V98">
            <v>412700.87531117693</v>
          </cell>
          <cell r="W98">
            <v>280004.82405729702</v>
          </cell>
          <cell r="X98">
            <v>132280.85434448655</v>
          </cell>
          <cell r="Y98">
            <v>121478.43002452288</v>
          </cell>
          <cell r="Z98">
            <v>132112.45684499943</v>
          </cell>
          <cell r="AA98">
            <v>141848.9839971691</v>
          </cell>
        </row>
        <row r="99">
          <cell r="M99">
            <v>27426.079919381227</v>
          </cell>
          <cell r="N99">
            <v>39650.3629629641</v>
          </cell>
          <cell r="O99">
            <v>57662.873866087699</v>
          </cell>
          <cell r="P99">
            <v>46463.531798236458</v>
          </cell>
          <cell r="Q99">
            <v>31387.189629031353</v>
          </cell>
          <cell r="R99">
            <v>28539.656196965047</v>
          </cell>
          <cell r="S99">
            <v>42628.403840968</v>
          </cell>
          <cell r="T99">
            <v>116590.74775532683</v>
          </cell>
          <cell r="U99">
            <v>140811.36042524865</v>
          </cell>
          <cell r="V99">
            <v>132699.66426179203</v>
          </cell>
          <cell r="W99">
            <v>81356.872362324561</v>
          </cell>
          <cell r="X99">
            <v>33301.188437222561</v>
          </cell>
          <cell r="Y99">
            <v>30308.899461238332</v>
          </cell>
          <cell r="Z99">
            <v>33066.7630427642</v>
          </cell>
          <cell r="AA99">
            <v>37741.706445003263</v>
          </cell>
        </row>
        <row r="100">
          <cell r="M100">
            <v>3793.5568807858149</v>
          </cell>
          <cell r="N100">
            <v>5862.2756723345501</v>
          </cell>
          <cell r="O100">
            <v>7871.9748624395643</v>
          </cell>
          <cell r="P100">
            <v>6612.0242932515521</v>
          </cell>
          <cell r="Q100">
            <v>4785.2118692856848</v>
          </cell>
          <cell r="R100">
            <v>4974.4688958852212</v>
          </cell>
          <cell r="S100">
            <v>10145.211040766915</v>
          </cell>
          <cell r="T100">
            <v>37895.60353198606</v>
          </cell>
          <cell r="U100">
            <v>39654.727004874963</v>
          </cell>
          <cell r="V100">
            <v>40076.569911258048</v>
          </cell>
          <cell r="W100">
            <v>22562.344537773588</v>
          </cell>
          <cell r="X100">
            <v>6219.0008296487622</v>
          </cell>
          <cell r="Y100">
            <v>5168.7837805875579</v>
          </cell>
          <cell r="Z100">
            <v>5241.1441311984599</v>
          </cell>
          <cell r="AA100">
            <v>5478.6518067058923</v>
          </cell>
        </row>
        <row r="109">
          <cell r="M109">
            <v>32863.766673989521</v>
          </cell>
          <cell r="N109">
            <v>43341.854590577102</v>
          </cell>
          <cell r="O109">
            <v>43625.070396997282</v>
          </cell>
          <cell r="P109">
            <v>37776.762348813929</v>
          </cell>
          <cell r="Q109">
            <v>5554.3812144804851</v>
          </cell>
          <cell r="R109">
            <v>3496.9028154262037</v>
          </cell>
          <cell r="S109">
            <v>2933.0105633414164</v>
          </cell>
          <cell r="T109">
            <v>6734.2970116888346</v>
          </cell>
          <cell r="U109">
            <v>7987.8985619714376</v>
          </cell>
          <cell r="V109">
            <v>7617.8969210691221</v>
          </cell>
          <cell r="W109">
            <v>5987.3094832318575</v>
          </cell>
          <cell r="X109">
            <v>3480.8169458847397</v>
          </cell>
          <cell r="Y109">
            <v>5173.7054469919804</v>
          </cell>
          <cell r="Z109">
            <v>7424.4343716662725</v>
          </cell>
          <cell r="AA109">
            <v>7471.4982702056623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DELETE - EE Load Impact Calc."/>
    </sheetNames>
    <sheetDataSet>
      <sheetData sheetId="0"/>
      <sheetData sheetId="1"/>
      <sheetData sheetId="2">
        <row r="11">
          <cell r="O11">
            <v>4311499.5589148207</v>
          </cell>
        </row>
        <row r="93">
          <cell r="C93">
            <v>12842.36577233645</v>
          </cell>
          <cell r="D93">
            <v>30756.601360077711</v>
          </cell>
          <cell r="E93">
            <v>44331.676775262429</v>
          </cell>
          <cell r="F93">
            <v>52416.906970152952</v>
          </cell>
          <cell r="G93">
            <v>101329.45215082452</v>
          </cell>
          <cell r="H93">
            <v>377089.32568752428</v>
          </cell>
          <cell r="I93">
            <v>626419.06521467981</v>
          </cell>
          <cell r="J93">
            <v>756953.96787125536</v>
          </cell>
          <cell r="K93">
            <v>565937.27731254196</v>
          </cell>
          <cell r="L93">
            <v>256577.71439371805</v>
          </cell>
          <cell r="M93">
            <v>321386.67767003557</v>
          </cell>
          <cell r="N93">
            <v>523540.05173226196</v>
          </cell>
          <cell r="O93">
            <v>641918.47600415011</v>
          </cell>
        </row>
        <row r="96">
          <cell r="C96">
            <v>4349.6181730692542</v>
          </cell>
          <cell r="D96">
            <v>10932.422858887845</v>
          </cell>
          <cell r="E96">
            <v>13459.934365977926</v>
          </cell>
          <cell r="F96">
            <v>10324.227426670377</v>
          </cell>
          <cell r="G96">
            <v>18845.329111922219</v>
          </cell>
          <cell r="H96">
            <v>143129.03919146853</v>
          </cell>
          <cell r="I96">
            <v>260498.87053603624</v>
          </cell>
          <cell r="J96">
            <v>325795.63137463463</v>
          </cell>
          <cell r="K96">
            <v>203306.88450222911</v>
          </cell>
          <cell r="L96">
            <v>49537.57406437429</v>
          </cell>
          <cell r="M96">
            <v>80711.749345261371</v>
          </cell>
          <cell r="N96">
            <v>149210.78383917038</v>
          </cell>
          <cell r="O96">
            <v>164163.60606846903</v>
          </cell>
        </row>
        <row r="97">
          <cell r="C97">
            <v>1225.6922454677895</v>
          </cell>
          <cell r="D97">
            <v>3554.7869293690642</v>
          </cell>
          <cell r="E97">
            <v>7458.8396703545059</v>
          </cell>
          <cell r="F97">
            <v>11845.005658938044</v>
          </cell>
          <cell r="G97">
            <v>23160.210368584318</v>
          </cell>
          <cell r="H97">
            <v>43337.666319899152</v>
          </cell>
          <cell r="I97">
            <v>68897.437923802718</v>
          </cell>
          <cell r="J97">
            <v>69426.005847048917</v>
          </cell>
          <cell r="K97">
            <v>77610.730766130364</v>
          </cell>
          <cell r="L97">
            <v>64765.238296357173</v>
          </cell>
          <cell r="M97">
            <v>69503.809621436143</v>
          </cell>
          <cell r="N97">
            <v>96866.83695769863</v>
          </cell>
          <cell r="O97">
            <v>114856.6158667422</v>
          </cell>
        </row>
        <row r="98">
          <cell r="C98">
            <v>1843.7087246754618</v>
          </cell>
          <cell r="D98">
            <v>4826.534438096156</v>
          </cell>
          <cell r="E98">
            <v>9261.6023299584576</v>
          </cell>
          <cell r="F98">
            <v>13075.894447874663</v>
          </cell>
          <cell r="G98">
            <v>26414.423991873882</v>
          </cell>
          <cell r="H98">
            <v>91649.341100143371</v>
          </cell>
          <cell r="I98">
            <v>156106.07272807063</v>
          </cell>
          <cell r="J98">
            <v>189956.96555664204</v>
          </cell>
          <cell r="K98">
            <v>158907.81414820399</v>
          </cell>
          <cell r="L98">
            <v>82643.859387125485</v>
          </cell>
          <cell r="M98">
            <v>95576.67056398766</v>
          </cell>
          <cell r="N98">
            <v>155578.08485908716</v>
          </cell>
          <cell r="O98">
            <v>205117.55974125609</v>
          </cell>
        </row>
        <row r="99">
          <cell r="C99">
            <v>5365.1975353907901</v>
          </cell>
          <cell r="D99">
            <v>9440.8298020220809</v>
          </cell>
          <cell r="E99">
            <v>9637.0586873466509</v>
          </cell>
          <cell r="F99">
            <v>9038.9949768875922</v>
          </cell>
          <cell r="G99">
            <v>18767.297058890417</v>
          </cell>
          <cell r="H99">
            <v>75203.976289353493</v>
          </cell>
          <cell r="I99">
            <v>111289.78652518956</v>
          </cell>
          <cell r="J99">
            <v>136069.36666607735</v>
          </cell>
          <cell r="K99">
            <v>85964.718684411753</v>
          </cell>
          <cell r="L99">
            <v>32162.14243616975</v>
          </cell>
          <cell r="M99">
            <v>34863.549123125806</v>
          </cell>
          <cell r="N99">
            <v>51463.138626087857</v>
          </cell>
          <cell r="O99">
            <v>72206.276608056171</v>
          </cell>
        </row>
        <row r="100">
          <cell r="C100">
            <v>37.584704969673638</v>
          </cell>
          <cell r="D100">
            <v>98.010627854742594</v>
          </cell>
          <cell r="E100">
            <v>189.96222201540789</v>
          </cell>
          <cell r="F100">
            <v>661.42220517103522</v>
          </cell>
          <cell r="G100">
            <v>1500.4040626758026</v>
          </cell>
          <cell r="H100">
            <v>2913.8209829226048</v>
          </cell>
          <cell r="I100">
            <v>3478.6276779630398</v>
          </cell>
          <cell r="J100">
            <v>7390.8884755744675</v>
          </cell>
          <cell r="K100">
            <v>8381.117495185852</v>
          </cell>
          <cell r="L100">
            <v>4104.292200348299</v>
          </cell>
          <cell r="M100">
            <v>5158.2952277059403</v>
          </cell>
          <cell r="N100">
            <v>7820.6728719679941</v>
          </cell>
          <cell r="O100">
            <v>9930.2026048525931</v>
          </cell>
        </row>
        <row r="109">
          <cell r="C109">
            <v>20.564388763482523</v>
          </cell>
          <cell r="D109">
            <v>1904.0167038478223</v>
          </cell>
          <cell r="E109">
            <v>4324.2794996094799</v>
          </cell>
          <cell r="F109">
            <v>7471.3622546112401</v>
          </cell>
          <cell r="G109">
            <v>12641.787556877884</v>
          </cell>
          <cell r="H109">
            <v>20855.481803737086</v>
          </cell>
          <cell r="I109">
            <v>26148.269823617607</v>
          </cell>
          <cell r="J109">
            <v>28315.109951277998</v>
          </cell>
          <cell r="K109">
            <v>31766.011716380919</v>
          </cell>
          <cell r="L109">
            <v>23364.608009343043</v>
          </cell>
          <cell r="M109">
            <v>35572.603788518631</v>
          </cell>
          <cell r="N109">
            <v>62600.534578249964</v>
          </cell>
          <cell r="O109">
            <v>75644.215114774008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y 5 SOX Review"/>
      <sheetName val="Notes"/>
      <sheetName val="YTD PROGRAM SUMMARY"/>
      <sheetName val="FORECAST OVERVIEW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DELETE - EE Load Impact Calc."/>
    </sheetNames>
    <sheetDataSet>
      <sheetData sheetId="0"/>
      <sheetData sheetId="1"/>
      <sheetData sheetId="2">
        <row r="11">
          <cell r="C11">
            <v>13413.519042225245</v>
          </cell>
        </row>
        <row r="93">
          <cell r="C93">
            <v>13413.519042225245</v>
          </cell>
        </row>
        <row r="96">
          <cell r="C96">
            <v>4933.1050962273812</v>
          </cell>
        </row>
        <row r="97">
          <cell r="C97">
            <v>1225.692255041628</v>
          </cell>
        </row>
        <row r="98">
          <cell r="C98">
            <v>1843.7087177615574</v>
          </cell>
        </row>
        <row r="99">
          <cell r="C99">
            <v>5365.1976099597905</v>
          </cell>
        </row>
        <row r="100">
          <cell r="C100">
            <v>37.584704595921934</v>
          </cell>
        </row>
        <row r="109">
          <cell r="C109">
            <v>8.2306586389669452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1"/>
  <sheetViews>
    <sheetView tabSelected="1" workbookViewId="0">
      <pane xSplit="1" topLeftCell="B1" activePane="topRight" state="frozen"/>
      <selection activeCell="A31" sqref="A31"/>
      <selection pane="topRight" activeCell="G4" sqref="G4"/>
    </sheetView>
  </sheetViews>
  <sheetFormatPr defaultRowHeight="14.4" x14ac:dyDescent="0.3"/>
  <cols>
    <col min="1" max="1" width="37.33203125" customWidth="1"/>
    <col min="2" max="3" width="8.88671875" customWidth="1"/>
    <col min="4" max="86" width="13.77734375" customWidth="1"/>
    <col min="87" max="87" width="14.109375" style="2" bestFit="1" customWidth="1"/>
    <col min="88" max="88" width="3.5546875" style="2" customWidth="1"/>
    <col min="89" max="89" width="34.109375" customWidth="1"/>
    <col min="90" max="90" width="16.21875" customWidth="1"/>
    <col min="91" max="91" width="3.44140625" customWidth="1"/>
    <col min="92" max="92" width="13.109375" customWidth="1"/>
    <col min="93" max="93" width="28.88671875" customWidth="1"/>
    <col min="94" max="94" width="13.6640625" customWidth="1"/>
    <col min="95" max="95" width="11.44140625" customWidth="1"/>
    <col min="96" max="96" width="14.21875" customWidth="1"/>
    <col min="97" max="97" width="11.44140625" customWidth="1"/>
    <col min="98" max="98" width="19.109375" customWidth="1"/>
    <col min="99" max="100" width="11.44140625" customWidth="1"/>
  </cols>
  <sheetData>
    <row r="1" spans="1:187" ht="18" x14ac:dyDescent="0.35">
      <c r="A1" s="1" t="s">
        <v>5</v>
      </c>
      <c r="H1" s="304" t="s">
        <v>97</v>
      </c>
      <c r="I1" s="305"/>
      <c r="J1" s="305"/>
      <c r="K1" s="305"/>
      <c r="L1" s="305"/>
      <c r="M1" s="305"/>
      <c r="BS1" s="172" t="s">
        <v>69</v>
      </c>
    </row>
    <row r="2" spans="1:187" x14ac:dyDescent="0.3">
      <c r="A2" s="75" t="s">
        <v>47</v>
      </c>
      <c r="B2" s="5"/>
      <c r="H2" s="304" t="s">
        <v>98</v>
      </c>
      <c r="I2" s="305"/>
      <c r="J2" s="305"/>
      <c r="K2" s="305"/>
      <c r="L2" s="305"/>
      <c r="M2" s="305"/>
      <c r="AX2" s="5"/>
    </row>
    <row r="5" spans="1:187" x14ac:dyDescent="0.3">
      <c r="A5" s="3" t="s">
        <v>76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BI5" s="135"/>
      <c r="BJ5" s="119"/>
      <c r="BK5" s="119"/>
      <c r="BL5" s="119"/>
      <c r="BM5" s="119"/>
      <c r="BN5" s="119"/>
      <c r="BO5" s="119"/>
      <c r="BP5" s="119"/>
      <c r="BQ5" s="119"/>
      <c r="BR5" s="119"/>
      <c r="BS5" s="65" t="s">
        <v>22</v>
      </c>
      <c r="BT5" s="137" t="s">
        <v>23</v>
      </c>
      <c r="BU5" s="119"/>
      <c r="BV5" s="111"/>
      <c r="BW5" s="83" t="s">
        <v>45</v>
      </c>
      <c r="BX5" s="22"/>
    </row>
    <row r="6" spans="1:187" x14ac:dyDescent="0.3">
      <c r="A6" s="3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67"/>
      <c r="BT6" s="119"/>
      <c r="BU6" s="119"/>
      <c r="BV6" s="111"/>
      <c r="CT6" s="95" t="s">
        <v>42</v>
      </c>
    </row>
    <row r="7" spans="1:187" ht="5.4" customHeight="1" thickBot="1" x14ac:dyDescent="0.35">
      <c r="A7" s="3"/>
      <c r="B7" s="5"/>
      <c r="C7" s="5"/>
      <c r="D7" s="5"/>
      <c r="E7" s="5"/>
      <c r="F7" s="5"/>
      <c r="G7" s="5"/>
      <c r="H7" s="5"/>
      <c r="I7" s="5"/>
      <c r="J7" s="5"/>
      <c r="K7" s="5"/>
      <c r="Q7" s="5"/>
      <c r="R7" s="5"/>
      <c r="S7" s="5"/>
      <c r="T7" s="5"/>
      <c r="U7" s="5"/>
      <c r="V7" s="5"/>
      <c r="AB7" s="5"/>
      <c r="AC7" s="5"/>
      <c r="AD7" s="5"/>
      <c r="AE7" s="5"/>
      <c r="AF7" s="5"/>
      <c r="AG7" s="5"/>
      <c r="AM7" s="5"/>
      <c r="AN7" s="5"/>
      <c r="AO7" s="5"/>
      <c r="AP7" s="5"/>
      <c r="AQ7" s="5"/>
      <c r="AR7" s="5"/>
      <c r="AX7" s="5"/>
      <c r="AY7" s="5"/>
      <c r="AZ7" s="5"/>
      <c r="BA7" s="5"/>
      <c r="BB7" s="5"/>
      <c r="BC7" s="5"/>
      <c r="BD7" s="5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67"/>
      <c r="BT7" s="119"/>
      <c r="BU7" s="119"/>
      <c r="BV7" s="111"/>
    </row>
    <row r="8" spans="1:187" s="3" customFormat="1" ht="15" thickBot="1" x14ac:dyDescent="0.35">
      <c r="A8" s="6" t="s">
        <v>0</v>
      </c>
      <c r="B8" s="21">
        <v>42370</v>
      </c>
      <c r="C8" s="21">
        <v>42401</v>
      </c>
      <c r="D8" s="21">
        <v>42430</v>
      </c>
      <c r="E8" s="21">
        <v>42461</v>
      </c>
      <c r="F8" s="21">
        <v>42491</v>
      </c>
      <c r="G8" s="21">
        <v>42522</v>
      </c>
      <c r="H8" s="21">
        <v>42552</v>
      </c>
      <c r="I8" s="21">
        <v>42583</v>
      </c>
      <c r="J8" s="21">
        <v>42614</v>
      </c>
      <c r="K8" s="21">
        <v>42644</v>
      </c>
      <c r="L8" s="21">
        <v>42675</v>
      </c>
      <c r="M8" s="21">
        <v>42705</v>
      </c>
      <c r="N8" s="21">
        <v>42736</v>
      </c>
      <c r="O8" s="21">
        <v>42767</v>
      </c>
      <c r="P8" s="21">
        <v>42795</v>
      </c>
      <c r="Q8" s="21">
        <v>42826</v>
      </c>
      <c r="R8" s="21">
        <v>42856</v>
      </c>
      <c r="S8" s="21">
        <v>42887</v>
      </c>
      <c r="T8" s="21">
        <v>42917</v>
      </c>
      <c r="U8" s="21">
        <v>42948</v>
      </c>
      <c r="V8" s="21">
        <v>42979</v>
      </c>
      <c r="W8" s="21">
        <v>43009</v>
      </c>
      <c r="X8" s="21">
        <v>43040</v>
      </c>
      <c r="Y8" s="21">
        <v>43070</v>
      </c>
      <c r="Z8" s="21">
        <v>43101</v>
      </c>
      <c r="AA8" s="21">
        <v>43132</v>
      </c>
      <c r="AB8" s="21">
        <v>43160</v>
      </c>
      <c r="AC8" s="21">
        <v>43191</v>
      </c>
      <c r="AD8" s="21">
        <v>43221</v>
      </c>
      <c r="AE8" s="21">
        <v>43252</v>
      </c>
      <c r="AF8" s="21">
        <v>43282</v>
      </c>
      <c r="AG8" s="21">
        <v>43313</v>
      </c>
      <c r="AH8" s="21">
        <v>43344</v>
      </c>
      <c r="AI8" s="21">
        <v>43374</v>
      </c>
      <c r="AJ8" s="21">
        <v>43405</v>
      </c>
      <c r="AK8" s="21">
        <v>43435</v>
      </c>
      <c r="AL8" s="21">
        <v>43466</v>
      </c>
      <c r="AM8" s="21">
        <v>43497</v>
      </c>
      <c r="AN8" s="21">
        <v>43525</v>
      </c>
      <c r="AO8" s="21">
        <v>43556</v>
      </c>
      <c r="AP8" s="21">
        <v>43586</v>
      </c>
      <c r="AQ8" s="21">
        <v>43617</v>
      </c>
      <c r="AR8" s="21">
        <v>43647</v>
      </c>
      <c r="AS8" s="21">
        <v>43678</v>
      </c>
      <c r="AT8" s="21">
        <v>43709</v>
      </c>
      <c r="AU8" s="21">
        <v>43739</v>
      </c>
      <c r="AV8" s="21">
        <v>43770</v>
      </c>
      <c r="AW8" s="21">
        <v>43800</v>
      </c>
      <c r="AX8" s="21">
        <v>43831</v>
      </c>
      <c r="AY8" s="21">
        <v>43862</v>
      </c>
      <c r="AZ8" s="21">
        <v>43891</v>
      </c>
      <c r="BA8" s="21">
        <v>43922</v>
      </c>
      <c r="BB8" s="21">
        <v>43952</v>
      </c>
      <c r="BC8" s="21">
        <v>43983</v>
      </c>
      <c r="BD8" s="21">
        <v>44013</v>
      </c>
      <c r="BE8" s="21">
        <v>44044</v>
      </c>
      <c r="BF8" s="21">
        <v>44075</v>
      </c>
      <c r="BG8" s="133">
        <v>44105</v>
      </c>
      <c r="BH8" s="21">
        <v>44136</v>
      </c>
      <c r="BI8" s="21">
        <v>44166</v>
      </c>
      <c r="BJ8" s="133">
        <v>44197</v>
      </c>
      <c r="BK8" s="21">
        <v>44228</v>
      </c>
      <c r="BL8" s="21">
        <v>44256</v>
      </c>
      <c r="BM8" s="21">
        <v>44287</v>
      </c>
      <c r="BN8" s="21">
        <v>44317</v>
      </c>
      <c r="BO8" s="21">
        <v>44348</v>
      </c>
      <c r="BP8" s="21">
        <v>44378</v>
      </c>
      <c r="BQ8" s="21">
        <v>44409</v>
      </c>
      <c r="BR8" s="21">
        <v>44440</v>
      </c>
      <c r="BS8" s="68">
        <v>44470</v>
      </c>
      <c r="BT8" s="24">
        <v>44501</v>
      </c>
      <c r="BU8" s="20">
        <v>44531</v>
      </c>
      <c r="BV8" s="112">
        <v>44562</v>
      </c>
      <c r="BW8" s="24">
        <v>44593</v>
      </c>
      <c r="BX8" s="24">
        <v>44621</v>
      </c>
      <c r="BY8" s="24">
        <v>44652</v>
      </c>
      <c r="BZ8" s="24">
        <v>44682</v>
      </c>
      <c r="CA8" s="24">
        <v>44713</v>
      </c>
      <c r="CB8" s="24">
        <v>44743</v>
      </c>
      <c r="CC8" s="24">
        <v>44774</v>
      </c>
      <c r="CD8" s="24">
        <v>44805</v>
      </c>
      <c r="CE8" s="24">
        <v>44835</v>
      </c>
      <c r="CF8" s="24">
        <v>44866</v>
      </c>
      <c r="CG8" s="24">
        <v>44896</v>
      </c>
      <c r="CH8" s="24">
        <v>44927</v>
      </c>
      <c r="CI8" s="145" t="s">
        <v>32</v>
      </c>
      <c r="CJ8" s="145"/>
      <c r="CK8" s="145" t="s">
        <v>30</v>
      </c>
      <c r="CL8" s="4"/>
      <c r="CM8" s="4"/>
      <c r="CN8" s="145" t="s">
        <v>33</v>
      </c>
      <c r="CO8" s="145" t="s">
        <v>31</v>
      </c>
      <c r="CP8" s="4"/>
      <c r="CQ8" s="4"/>
      <c r="CR8" s="145" t="s">
        <v>34</v>
      </c>
      <c r="CS8" s="4"/>
      <c r="CT8" s="20" t="s">
        <v>46</v>
      </c>
    </row>
    <row r="9" spans="1:187" s="11" customFormat="1" ht="15" thickBot="1" x14ac:dyDescent="0.35">
      <c r="A9" s="243" t="s">
        <v>18</v>
      </c>
      <c r="B9" s="244"/>
      <c r="C9" s="244"/>
      <c r="D9" s="244">
        <v>0</v>
      </c>
      <c r="E9" s="244">
        <v>1328.78</v>
      </c>
      <c r="F9" s="244">
        <v>9526.5299999999988</v>
      </c>
      <c r="G9" s="244">
        <v>131900.43000000002</v>
      </c>
      <c r="H9" s="244">
        <v>295999.55</v>
      </c>
      <c r="I9" s="244">
        <v>425553.79999999987</v>
      </c>
      <c r="J9" s="244">
        <v>758519.65</v>
      </c>
      <c r="K9" s="244">
        <v>199350.73000000016</v>
      </c>
      <c r="L9" s="244">
        <v>279108.34999999992</v>
      </c>
      <c r="M9" s="244">
        <v>438307.65</v>
      </c>
      <c r="N9" s="244">
        <v>509660.87999999989</v>
      </c>
      <c r="O9" s="244">
        <v>486201.49000000028</v>
      </c>
      <c r="P9" s="244">
        <v>514839.35999999993</v>
      </c>
      <c r="Q9" s="244">
        <v>312695.84999999963</v>
      </c>
      <c r="R9" s="244">
        <v>392474.24999999977</v>
      </c>
      <c r="S9" s="244">
        <v>1348848.3600000003</v>
      </c>
      <c r="T9" s="244">
        <v>1958770.0699999998</v>
      </c>
      <c r="U9" s="244">
        <v>2119352.19</v>
      </c>
      <c r="V9" s="244">
        <v>1653005.44</v>
      </c>
      <c r="W9" s="244">
        <v>750637.88000000059</v>
      </c>
      <c r="X9" s="244">
        <v>825052.10999999905</v>
      </c>
      <c r="Y9" s="244">
        <v>1097101.9800000007</v>
      </c>
      <c r="Z9" s="244">
        <v>1233427.4099999992</v>
      </c>
      <c r="AA9" s="244">
        <v>1062738.5799999998</v>
      </c>
      <c r="AB9" s="244">
        <v>1116457.6900000018</v>
      </c>
      <c r="AC9" s="244">
        <v>959793.47999999963</v>
      </c>
      <c r="AD9" s="244">
        <v>1424231.0999999994</v>
      </c>
      <c r="AE9" s="244">
        <v>3804569.2400000016</v>
      </c>
      <c r="AF9" s="244">
        <v>5112749.5900000026</v>
      </c>
      <c r="AG9" s="244">
        <v>4713867.5500000026</v>
      </c>
      <c r="AH9" s="244">
        <v>3598339.9599999986</v>
      </c>
      <c r="AI9" s="244">
        <v>1714525.5399999977</v>
      </c>
      <c r="AJ9" s="244">
        <v>1571421.2499999981</v>
      </c>
      <c r="AK9" s="244">
        <v>1919519.9299999997</v>
      </c>
      <c r="AL9" s="244">
        <v>2060434.7699999972</v>
      </c>
      <c r="AM9" s="244">
        <v>1799627.3200000029</v>
      </c>
      <c r="AN9" s="244">
        <v>2312591.7700000047</v>
      </c>
      <c r="AO9" s="244">
        <v>2109913.9999999995</v>
      </c>
      <c r="AP9" s="244">
        <v>1887985.9599999981</v>
      </c>
      <c r="AQ9" s="244">
        <v>6123794.6400000015</v>
      </c>
      <c r="AR9" s="244">
        <v>7375311.7899999972</v>
      </c>
      <c r="AS9" s="244">
        <v>6969272.2200000016</v>
      </c>
      <c r="AT9" s="244">
        <v>5125287.4899999993</v>
      </c>
      <c r="AU9" s="244">
        <v>2223308.9999999981</v>
      </c>
      <c r="AV9" s="244">
        <v>2078395.7300000025</v>
      </c>
      <c r="AW9" s="244">
        <v>2228734.6799999988</v>
      </c>
      <c r="AX9" s="244">
        <v>2369847.9499999997</v>
      </c>
      <c r="AY9" s="244">
        <v>217555.38999999873</v>
      </c>
      <c r="AZ9" s="244">
        <v>1940172.8499999971</v>
      </c>
      <c r="BA9" s="244">
        <v>2286.3100000023842</v>
      </c>
      <c r="BB9" s="244">
        <v>33.389999997336417</v>
      </c>
      <c r="BC9" s="244">
        <v>12223.310000002384</v>
      </c>
      <c r="BD9" s="244">
        <v>22853.179999999702</v>
      </c>
      <c r="BE9" s="244">
        <v>37353.849999999627</v>
      </c>
      <c r="BF9" s="244">
        <v>34409.610000001267</v>
      </c>
      <c r="BG9" s="234">
        <v>13496.160000000149</v>
      </c>
      <c r="BH9" s="233">
        <v>12870.069999998435</v>
      </c>
      <c r="BI9" s="233">
        <v>17714.029999999329</v>
      </c>
      <c r="BJ9" s="234">
        <v>20826.88000000082</v>
      </c>
      <c r="BK9" s="233">
        <v>19099.220000000671</v>
      </c>
      <c r="BL9" s="233">
        <v>21421.460000000894</v>
      </c>
      <c r="BM9" s="233">
        <v>19168.38000000082</v>
      </c>
      <c r="BN9" s="233">
        <v>25465.089999996126</v>
      </c>
      <c r="BO9" s="233">
        <v>70360.550000002608</v>
      </c>
      <c r="BP9" s="233">
        <v>91202.140000000596</v>
      </c>
      <c r="BQ9" s="233">
        <v>84499.239999998827</v>
      </c>
      <c r="BR9" s="233">
        <v>53951.849999999627</v>
      </c>
      <c r="BS9" s="235">
        <v>21911.110000000801</v>
      </c>
      <c r="BT9" s="236">
        <f>'[1]TD CALC Summary (Cumulative) '!BU49</f>
        <v>20626.079999999998</v>
      </c>
      <c r="BU9" s="233">
        <f>'[1]TD CALC Summary (Cumulative) '!BV49</f>
        <v>24775.3</v>
      </c>
      <c r="BV9" s="237">
        <f>'[1]TD CALC Summary (Cumulative) '!BW49</f>
        <v>25830.02</v>
      </c>
      <c r="BW9" s="236">
        <f>'[1]TD CALC Summary (Cumulative) '!BX49</f>
        <v>21223.89</v>
      </c>
      <c r="BX9" s="233">
        <f>'[1]TD CALC Summary (Cumulative) '!BY49</f>
        <v>0</v>
      </c>
      <c r="BY9" s="233">
        <f>'[1]TD CALC Summary (Cumulative) '!BZ49</f>
        <v>0</v>
      </c>
      <c r="BZ9" s="233">
        <f>'[1]TD CALC Summary (Cumulative) '!CA49</f>
        <v>0</v>
      </c>
      <c r="CA9" s="233">
        <f>'[1]TD CALC Summary (Cumulative) '!CB49</f>
        <v>0</v>
      </c>
      <c r="CB9" s="233">
        <f>'[1]TD CALC Summary (Cumulative) '!CC49</f>
        <v>0</v>
      </c>
      <c r="CC9" s="233">
        <f>'[1]TD CALC Summary (Cumulative) '!CD49</f>
        <v>0</v>
      </c>
      <c r="CD9" s="233">
        <f>'[1]TD CALC Summary (Cumulative) '!CE49</f>
        <v>0</v>
      </c>
      <c r="CE9" s="233">
        <f>'[1]TD CALC Summary (Cumulative) '!CF49</f>
        <v>0</v>
      </c>
      <c r="CF9" s="233">
        <f>'[1]TD CALC Summary (Cumulative) '!CG49</f>
        <v>0</v>
      </c>
      <c r="CG9" s="233">
        <f>'[1]TD CALC Summary (Cumulative) '!CH49</f>
        <v>0</v>
      </c>
      <c r="CH9" s="233">
        <f>'[1]TD CALC Summary (Cumulative) '!CI49</f>
        <v>0</v>
      </c>
      <c r="CI9" s="144">
        <f>SUM(B9:BS9)</f>
        <v>90143258.039999962</v>
      </c>
      <c r="CJ9" s="39"/>
      <c r="CK9" s="146" t="s">
        <v>29</v>
      </c>
      <c r="CL9" s="43">
        <f>'[2]TD CALC Summary (Cumulative) '!$BA$27</f>
        <v>89235997.579999998</v>
      </c>
      <c r="CM9" s="40"/>
      <c r="CN9" s="144">
        <f>SUM(BT9:CH9)</f>
        <v>92455.29</v>
      </c>
      <c r="CO9" s="39" t="s">
        <v>53</v>
      </c>
      <c r="CP9" s="39">
        <f>'[1]TD CALC Summary (Cumulative) '!$CI$57</f>
        <v>999715.75000000023</v>
      </c>
      <c r="CQ9" s="40"/>
      <c r="CR9" s="144">
        <f>CI9+CN9</f>
        <v>90235713.329999968</v>
      </c>
      <c r="CS9" s="40"/>
      <c r="CT9" s="102">
        <f>SUM(BW9:CH9)</f>
        <v>21223.89</v>
      </c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</row>
    <row r="10" spans="1:187" s="19" customFormat="1" ht="15" thickTop="1" x14ac:dyDescent="0.3">
      <c r="A10" s="249" t="s">
        <v>12</v>
      </c>
      <c r="B10" s="200"/>
      <c r="C10" s="200"/>
      <c r="D10" s="267">
        <v>0</v>
      </c>
      <c r="E10" s="267">
        <v>1328.78</v>
      </c>
      <c r="F10" s="267">
        <v>9526.5299999999988</v>
      </c>
      <c r="G10" s="267">
        <v>120352.88</v>
      </c>
      <c r="H10" s="267">
        <v>256080.65000000002</v>
      </c>
      <c r="I10" s="267">
        <v>372472.09999999992</v>
      </c>
      <c r="J10" s="267">
        <v>670608.5</v>
      </c>
      <c r="K10" s="267">
        <v>120551.63000000012</v>
      </c>
      <c r="L10" s="267">
        <v>184475.61999999988</v>
      </c>
      <c r="M10" s="267">
        <v>301697.94999999995</v>
      </c>
      <c r="N10" s="267">
        <v>327357.96999999997</v>
      </c>
      <c r="O10" s="267">
        <v>317272.05000000028</v>
      </c>
      <c r="P10" s="267">
        <v>305348.18999999994</v>
      </c>
      <c r="Q10" s="267">
        <v>197792.15999999968</v>
      </c>
      <c r="R10" s="267">
        <v>200664.75999999978</v>
      </c>
      <c r="S10" s="267">
        <v>879022.23000000045</v>
      </c>
      <c r="T10" s="267">
        <v>1282604.3399999999</v>
      </c>
      <c r="U10" s="267">
        <v>1399033.92</v>
      </c>
      <c r="V10" s="267">
        <v>904042.34999999963</v>
      </c>
      <c r="W10" s="267">
        <v>276514.40000000037</v>
      </c>
      <c r="X10" s="267">
        <v>372792.59999999963</v>
      </c>
      <c r="Y10" s="267">
        <v>559285.05000000075</v>
      </c>
      <c r="Z10" s="267">
        <v>591373.70999999903</v>
      </c>
      <c r="AA10" s="267">
        <v>500836.08000000007</v>
      </c>
      <c r="AB10" s="267">
        <v>462807.17000000179</v>
      </c>
      <c r="AC10" s="267">
        <v>255600.08999999985</v>
      </c>
      <c r="AD10" s="267">
        <v>481507.6799999997</v>
      </c>
      <c r="AE10" s="267">
        <v>1997746.3400000017</v>
      </c>
      <c r="AF10" s="267">
        <v>2714818.1799999997</v>
      </c>
      <c r="AG10" s="267">
        <v>2617480.8900000025</v>
      </c>
      <c r="AH10" s="267">
        <v>1555407.7100000009</v>
      </c>
      <c r="AI10" s="267">
        <v>541370.46999999508</v>
      </c>
      <c r="AJ10" s="267">
        <v>496941.62999999896</v>
      </c>
      <c r="AK10" s="267">
        <v>679510.1799999997</v>
      </c>
      <c r="AL10" s="267">
        <v>678526.77999999747</v>
      </c>
      <c r="AM10" s="267">
        <v>601701.77000000328</v>
      </c>
      <c r="AN10" s="267">
        <v>705045.42000000179</v>
      </c>
      <c r="AO10" s="267">
        <v>557694.19999999925</v>
      </c>
      <c r="AP10" s="267">
        <v>349136.58000000194</v>
      </c>
      <c r="AQ10" s="267">
        <v>2666775.4400000013</v>
      </c>
      <c r="AR10" s="267">
        <v>3013692.8199999966</v>
      </c>
      <c r="AS10" s="267">
        <v>3249975.2600000016</v>
      </c>
      <c r="AT10" s="267">
        <v>1818882.6099999994</v>
      </c>
      <c r="AU10" s="267">
        <v>447413.80999999493</v>
      </c>
      <c r="AV10" s="267">
        <v>552491.52000000328</v>
      </c>
      <c r="AW10" s="267">
        <v>691219.96000000089</v>
      </c>
      <c r="AX10" s="267">
        <v>699596.14999999851</v>
      </c>
      <c r="AY10" s="267">
        <v>-1127644.9299999997</v>
      </c>
      <c r="AZ10" s="267">
        <v>475952.4299999997</v>
      </c>
      <c r="BA10" s="267">
        <v>0</v>
      </c>
      <c r="BB10" s="267">
        <v>0</v>
      </c>
      <c r="BC10" s="267">
        <v>0</v>
      </c>
      <c r="BD10" s="267">
        <v>0</v>
      </c>
      <c r="BE10" s="267">
        <v>0</v>
      </c>
      <c r="BF10" s="267">
        <v>0</v>
      </c>
      <c r="BG10" s="268">
        <v>0</v>
      </c>
      <c r="BH10" s="212">
        <v>0</v>
      </c>
      <c r="BI10" s="209">
        <v>0</v>
      </c>
      <c r="BJ10" s="210">
        <v>0</v>
      </c>
      <c r="BK10" s="209">
        <v>0</v>
      </c>
      <c r="BL10" s="209">
        <v>0</v>
      </c>
      <c r="BM10" s="209">
        <v>0</v>
      </c>
      <c r="BN10" s="209">
        <v>0</v>
      </c>
      <c r="BO10" s="209">
        <v>0</v>
      </c>
      <c r="BP10" s="209">
        <v>0</v>
      </c>
      <c r="BQ10" s="209">
        <v>0</v>
      </c>
      <c r="BR10" s="209">
        <v>0</v>
      </c>
      <c r="BS10" s="211">
        <v>0</v>
      </c>
      <c r="BT10" s="253">
        <f>'[1]TD CALC Summary (Cumulative) '!BU44</f>
        <v>0</v>
      </c>
      <c r="BU10" s="256">
        <f>'[1]TD CALC Summary (Cumulative) '!BV44</f>
        <v>0</v>
      </c>
      <c r="BV10" s="257">
        <f>'[1]TD CALC Summary (Cumulative) '!BW44</f>
        <v>0</v>
      </c>
      <c r="BW10" s="253">
        <f>'[1]TD CALC Summary (Cumulative) '!BX44</f>
        <v>0</v>
      </c>
      <c r="BX10" s="256">
        <f>'[1]TD CALC Summary (Cumulative) '!BY44</f>
        <v>0</v>
      </c>
      <c r="BY10" s="256">
        <f>'[1]TD CALC Summary (Cumulative) '!BZ44</f>
        <v>0</v>
      </c>
      <c r="BZ10" s="256">
        <f>'[1]TD CALC Summary (Cumulative) '!CA44</f>
        <v>0</v>
      </c>
      <c r="CA10" s="256">
        <f>'[1]TD CALC Summary (Cumulative) '!CB44</f>
        <v>0</v>
      </c>
      <c r="CB10" s="256">
        <f>'[1]TD CALC Summary (Cumulative) '!CC44</f>
        <v>0</v>
      </c>
      <c r="CC10" s="256">
        <f>'[1]TD CALC Summary (Cumulative) '!CD44</f>
        <v>0</v>
      </c>
      <c r="CD10" s="256">
        <f>'[1]TD CALC Summary (Cumulative) '!CE44</f>
        <v>0</v>
      </c>
      <c r="CE10" s="256">
        <f>'[1]TD CALC Summary (Cumulative) '!CF44</f>
        <v>0</v>
      </c>
      <c r="CF10" s="256">
        <f>'[1]TD CALC Summary (Cumulative) '!CG44</f>
        <v>0</v>
      </c>
      <c r="CG10" s="256">
        <f>'[1]TD CALC Summary (Cumulative) '!CH44</f>
        <v>0</v>
      </c>
      <c r="CH10" s="258">
        <f>'[1]TD CALC Summary (Cumulative) '!CI44</f>
        <v>0</v>
      </c>
      <c r="CI10" s="144"/>
      <c r="CJ10" s="144"/>
      <c r="CK10" s="39" t="s">
        <v>50</v>
      </c>
      <c r="CL10" s="39">
        <f>'[1]TD CALC Summary (Cumulative) '!$BT$57</f>
        <v>907260.46000000008</v>
      </c>
      <c r="CM10" s="40"/>
      <c r="CN10" s="40"/>
      <c r="CO10" s="39" t="s">
        <v>68</v>
      </c>
      <c r="CP10" s="39">
        <f>CL10</f>
        <v>907260.46000000008</v>
      </c>
      <c r="CQ10" s="40"/>
      <c r="CR10" s="40"/>
      <c r="CS10" s="40"/>
      <c r="CT10" s="73">
        <f t="shared" ref="CT10:CT15" si="0">SUM(BW10:CH10)</f>
        <v>0</v>
      </c>
      <c r="CU10" s="105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</row>
    <row r="11" spans="1:187" s="19" customFormat="1" x14ac:dyDescent="0.3">
      <c r="A11" s="249" t="s">
        <v>13</v>
      </c>
      <c r="B11" s="200"/>
      <c r="C11" s="200"/>
      <c r="D11" s="267">
        <v>0</v>
      </c>
      <c r="E11" s="267">
        <v>0</v>
      </c>
      <c r="F11" s="267">
        <v>0</v>
      </c>
      <c r="G11" s="267">
        <v>4167.9399999999996</v>
      </c>
      <c r="H11" s="267">
        <v>13357.940000000002</v>
      </c>
      <c r="I11" s="267">
        <v>14454.18</v>
      </c>
      <c r="J11" s="267">
        <v>22320.249999999996</v>
      </c>
      <c r="K11" s="267">
        <v>23584.83</v>
      </c>
      <c r="L11" s="267">
        <v>27553.509999999995</v>
      </c>
      <c r="M11" s="267">
        <v>36873.300000000017</v>
      </c>
      <c r="N11" s="267">
        <v>47047.100000000006</v>
      </c>
      <c r="O11" s="267">
        <v>42342.149999999994</v>
      </c>
      <c r="P11" s="267">
        <v>52262.419999999984</v>
      </c>
      <c r="Q11" s="267">
        <v>24709.820000000007</v>
      </c>
      <c r="R11" s="267">
        <v>48722.070000000007</v>
      </c>
      <c r="S11" s="267">
        <v>89215.37</v>
      </c>
      <c r="T11" s="267">
        <v>138931.90000000002</v>
      </c>
      <c r="U11" s="267">
        <v>130458.32999999984</v>
      </c>
      <c r="V11" s="267">
        <v>149622.41000000015</v>
      </c>
      <c r="W11" s="267">
        <v>115842.15000000002</v>
      </c>
      <c r="X11" s="267">
        <v>86772.709999999846</v>
      </c>
      <c r="Y11" s="267">
        <v>125490.87999999989</v>
      </c>
      <c r="Z11" s="267">
        <v>148018.68999999994</v>
      </c>
      <c r="AA11" s="267">
        <v>127690.18999999994</v>
      </c>
      <c r="AB11" s="267">
        <v>159406.27000000002</v>
      </c>
      <c r="AC11" s="267">
        <v>183035.08000000031</v>
      </c>
      <c r="AD11" s="267">
        <v>257840.15999999992</v>
      </c>
      <c r="AE11" s="267">
        <v>387684.63000000035</v>
      </c>
      <c r="AF11" s="267">
        <v>508686.86999999965</v>
      </c>
      <c r="AG11" s="267">
        <v>447675.79999999981</v>
      </c>
      <c r="AH11" s="267">
        <v>488022.70000000019</v>
      </c>
      <c r="AI11" s="267">
        <v>344175.24000000069</v>
      </c>
      <c r="AJ11" s="267">
        <v>311009.05999999959</v>
      </c>
      <c r="AK11" s="267">
        <v>343993.12999999989</v>
      </c>
      <c r="AL11" s="267">
        <v>370770.33000000007</v>
      </c>
      <c r="AM11" s="267">
        <v>310169.88999999966</v>
      </c>
      <c r="AN11" s="267">
        <v>419753.16000000108</v>
      </c>
      <c r="AO11" s="267">
        <v>423811.08999999985</v>
      </c>
      <c r="AP11" s="267">
        <v>418930.93999999948</v>
      </c>
      <c r="AQ11" s="267">
        <v>696098.56000000052</v>
      </c>
      <c r="AR11" s="267">
        <v>888417.11999999918</v>
      </c>
      <c r="AS11" s="267">
        <v>719222.04000000097</v>
      </c>
      <c r="AT11" s="267">
        <v>752671.73000000045</v>
      </c>
      <c r="AU11" s="267">
        <v>517065.38999999873</v>
      </c>
      <c r="AV11" s="267">
        <v>440358.31999999844</v>
      </c>
      <c r="AW11" s="267">
        <v>372255.00999999978</v>
      </c>
      <c r="AX11" s="267">
        <v>444467.00000000186</v>
      </c>
      <c r="AY11" s="267">
        <v>343323.83000000007</v>
      </c>
      <c r="AZ11" s="267">
        <v>382499.52999999933</v>
      </c>
      <c r="BA11" s="267">
        <v>0</v>
      </c>
      <c r="BB11" s="267">
        <v>0</v>
      </c>
      <c r="BC11" s="267">
        <v>0</v>
      </c>
      <c r="BD11" s="267">
        <v>0</v>
      </c>
      <c r="BE11" s="267">
        <v>0</v>
      </c>
      <c r="BF11" s="267">
        <v>0</v>
      </c>
      <c r="BG11" s="269">
        <v>0</v>
      </c>
      <c r="BH11" s="217">
        <v>0</v>
      </c>
      <c r="BI11" s="200">
        <v>0</v>
      </c>
      <c r="BJ11" s="206">
        <v>0</v>
      </c>
      <c r="BK11" s="200">
        <v>255.64000000059605</v>
      </c>
      <c r="BL11" s="200">
        <v>592.33999999985099</v>
      </c>
      <c r="BM11" s="200">
        <v>632.41000000014901</v>
      </c>
      <c r="BN11" s="200">
        <v>892.52999999932945</v>
      </c>
      <c r="BO11" s="200">
        <v>1958.390000000596</v>
      </c>
      <c r="BP11" s="200">
        <v>2575.9900000002235</v>
      </c>
      <c r="BQ11" s="200">
        <v>2901.589999999851</v>
      </c>
      <c r="BR11" s="200">
        <v>2255.2100000008941</v>
      </c>
      <c r="BS11" s="216">
        <v>1201.0499999988824</v>
      </c>
      <c r="BT11" s="270">
        <f>'[1]TD CALC Summary (Cumulative) '!BU45</f>
        <v>993.04</v>
      </c>
      <c r="BU11" s="271">
        <f>'[1]TD CALC Summary (Cumulative) '!BV45</f>
        <v>1022.71</v>
      </c>
      <c r="BV11" s="272">
        <f>'[1]TD CALC Summary (Cumulative) '!BW45</f>
        <v>1061.0999999999999</v>
      </c>
      <c r="BW11" s="270">
        <f>'[1]TD CALC Summary (Cumulative) '!BX45</f>
        <v>818.65</v>
      </c>
      <c r="BX11" s="260">
        <f>'[1]TD CALC Summary (Cumulative) '!BY45</f>
        <v>0</v>
      </c>
      <c r="BY11" s="260">
        <f>'[1]TD CALC Summary (Cumulative) '!BZ45</f>
        <v>0</v>
      </c>
      <c r="BZ11" s="260">
        <f>'[1]TD CALC Summary (Cumulative) '!CA45</f>
        <v>0</v>
      </c>
      <c r="CA11" s="260">
        <f>'[1]TD CALC Summary (Cumulative) '!CB45</f>
        <v>0</v>
      </c>
      <c r="CB11" s="260">
        <f>'[1]TD CALC Summary (Cumulative) '!CC45</f>
        <v>0</v>
      </c>
      <c r="CC11" s="260">
        <f>'[1]TD CALC Summary (Cumulative) '!CD45</f>
        <v>0</v>
      </c>
      <c r="CD11" s="260">
        <f>'[1]TD CALC Summary (Cumulative) '!CE45</f>
        <v>0</v>
      </c>
      <c r="CE11" s="260">
        <f>'[1]TD CALC Summary (Cumulative) '!CF45</f>
        <v>0</v>
      </c>
      <c r="CF11" s="260">
        <f>'[1]TD CALC Summary (Cumulative) '!CG45</f>
        <v>0</v>
      </c>
      <c r="CG11" s="260">
        <f>'[1]TD CALC Summary (Cumulative) '!CH45</f>
        <v>0</v>
      </c>
      <c r="CH11" s="262">
        <f>'[1]TD CALC Summary (Cumulative) '!CI45</f>
        <v>0</v>
      </c>
      <c r="CI11" s="39"/>
      <c r="CJ11" s="39"/>
      <c r="CK11" s="144" t="s">
        <v>51</v>
      </c>
      <c r="CL11" s="144">
        <f>SUM(CL9:CL10)</f>
        <v>90143258.039999992</v>
      </c>
      <c r="CM11" s="40"/>
      <c r="CN11" s="40"/>
      <c r="CO11" s="144" t="s">
        <v>54</v>
      </c>
      <c r="CP11" s="144">
        <f>CP9-CP10</f>
        <v>92455.290000000154</v>
      </c>
      <c r="CQ11" s="40"/>
      <c r="CR11" s="40"/>
      <c r="CS11" s="40"/>
      <c r="CT11" s="58">
        <f t="shared" si="0"/>
        <v>818.65</v>
      </c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</row>
    <row r="12" spans="1:187" s="19" customFormat="1" x14ac:dyDescent="0.3">
      <c r="A12" s="249" t="s">
        <v>14</v>
      </c>
      <c r="B12" s="200"/>
      <c r="C12" s="200"/>
      <c r="D12" s="267">
        <v>0</v>
      </c>
      <c r="E12" s="267">
        <v>0</v>
      </c>
      <c r="F12" s="267">
        <v>0</v>
      </c>
      <c r="G12" s="267">
        <v>6853.38</v>
      </c>
      <c r="H12" s="267">
        <v>24493.5</v>
      </c>
      <c r="I12" s="267">
        <v>33409.69</v>
      </c>
      <c r="J12" s="267">
        <v>56460.609999999993</v>
      </c>
      <c r="K12" s="267">
        <v>48357.03</v>
      </c>
      <c r="L12" s="267">
        <v>55899.790000000008</v>
      </c>
      <c r="M12" s="267">
        <v>75546.030000000028</v>
      </c>
      <c r="N12" s="267">
        <v>97352.229999999981</v>
      </c>
      <c r="O12" s="267">
        <v>91562.099999999977</v>
      </c>
      <c r="P12" s="267">
        <v>114563.78000000003</v>
      </c>
      <c r="Q12" s="267">
        <v>61155.599999999977</v>
      </c>
      <c r="R12" s="267">
        <v>102205.64000000001</v>
      </c>
      <c r="S12" s="267">
        <v>221631.07999999996</v>
      </c>
      <c r="T12" s="267">
        <v>332206.05000000005</v>
      </c>
      <c r="U12" s="267">
        <v>319145.15000000014</v>
      </c>
      <c r="V12" s="267">
        <v>352001.19999999995</v>
      </c>
      <c r="W12" s="267">
        <v>230729.55000000005</v>
      </c>
      <c r="X12" s="267">
        <v>239391.36999999965</v>
      </c>
      <c r="Y12" s="267">
        <v>266781.58000000007</v>
      </c>
      <c r="Z12" s="267">
        <v>312105.20000000019</v>
      </c>
      <c r="AA12" s="267">
        <v>271478.48999999976</v>
      </c>
      <c r="AB12" s="267">
        <v>319460.60999999987</v>
      </c>
      <c r="AC12" s="267">
        <v>334428.61999999965</v>
      </c>
      <c r="AD12" s="267">
        <v>449994.59999999963</v>
      </c>
      <c r="AE12" s="267">
        <v>871311.25999999978</v>
      </c>
      <c r="AF12" s="267">
        <v>1177390.7900000019</v>
      </c>
      <c r="AG12" s="267">
        <v>1009716.5700000003</v>
      </c>
      <c r="AH12" s="267">
        <v>1016326.7899999982</v>
      </c>
      <c r="AI12" s="267">
        <v>555178.75000000186</v>
      </c>
      <c r="AJ12" s="267">
        <v>504762.08999999985</v>
      </c>
      <c r="AK12" s="267">
        <v>588919.23000000045</v>
      </c>
      <c r="AL12" s="267">
        <v>665468.6099999994</v>
      </c>
      <c r="AM12" s="267">
        <v>579431.93999999948</v>
      </c>
      <c r="AN12" s="267">
        <v>772136.74000000209</v>
      </c>
      <c r="AO12" s="267">
        <v>745789.6400000006</v>
      </c>
      <c r="AP12" s="267">
        <v>714312.04999999702</v>
      </c>
      <c r="AQ12" s="267">
        <v>1666090.3499999996</v>
      </c>
      <c r="AR12" s="267">
        <v>2097910.540000001</v>
      </c>
      <c r="AS12" s="267">
        <v>1772226.1099999994</v>
      </c>
      <c r="AT12" s="267">
        <v>1620615.0399999991</v>
      </c>
      <c r="AU12" s="267">
        <v>832864.56000000238</v>
      </c>
      <c r="AV12" s="267">
        <v>710085.51000000164</v>
      </c>
      <c r="AW12" s="267">
        <v>768797.14999999851</v>
      </c>
      <c r="AX12" s="267">
        <v>807148.3200000003</v>
      </c>
      <c r="AY12" s="267">
        <v>651115.96999999881</v>
      </c>
      <c r="AZ12" s="267">
        <v>704577.47999999672</v>
      </c>
      <c r="BA12" s="267">
        <v>2286.3100000023842</v>
      </c>
      <c r="BB12" s="267">
        <v>2660.8699999973178</v>
      </c>
      <c r="BC12" s="267">
        <v>12223.310000002384</v>
      </c>
      <c r="BD12" s="267">
        <v>22853.179999999702</v>
      </c>
      <c r="BE12" s="267">
        <v>20540.269999999553</v>
      </c>
      <c r="BF12" s="267">
        <v>15022.210000000894</v>
      </c>
      <c r="BG12" s="269">
        <v>6711.089999999851</v>
      </c>
      <c r="BH12" s="217">
        <v>6702.839999999851</v>
      </c>
      <c r="BI12" s="200">
        <v>8127.0399999991059</v>
      </c>
      <c r="BJ12" s="206">
        <v>8329.3000000007451</v>
      </c>
      <c r="BK12" s="200">
        <v>8800.269999999553</v>
      </c>
      <c r="BL12" s="200">
        <v>10333.070000000298</v>
      </c>
      <c r="BM12" s="200">
        <v>8760.0100000016391</v>
      </c>
      <c r="BN12" s="200">
        <v>11044.909999996424</v>
      </c>
      <c r="BO12" s="200">
        <v>31907.310000002384</v>
      </c>
      <c r="BP12" s="200">
        <v>40946.179999999702</v>
      </c>
      <c r="BQ12" s="200">
        <v>36410.359999999404</v>
      </c>
      <c r="BR12" s="200">
        <v>22318.39999999851</v>
      </c>
      <c r="BS12" s="216">
        <v>8944.2900000028312</v>
      </c>
      <c r="BT12" s="270">
        <f>'[1]TD CALC Summary (Cumulative) '!BU46</f>
        <v>9312.65</v>
      </c>
      <c r="BU12" s="271">
        <f>'[1]TD CALC Summary (Cumulative) '!BV46</f>
        <v>11751.72</v>
      </c>
      <c r="BV12" s="272">
        <f>'[1]TD CALC Summary (Cumulative) '!BW46</f>
        <v>12005.31</v>
      </c>
      <c r="BW12" s="270">
        <f>'[1]TD CALC Summary (Cumulative) '!BX46</f>
        <v>10126.530000000001</v>
      </c>
      <c r="BX12" s="260">
        <f>'[1]TD CALC Summary (Cumulative) '!BY46</f>
        <v>0</v>
      </c>
      <c r="BY12" s="260">
        <f>'[1]TD CALC Summary (Cumulative) '!BZ46</f>
        <v>0</v>
      </c>
      <c r="BZ12" s="260">
        <f>'[1]TD CALC Summary (Cumulative) '!CA46</f>
        <v>0</v>
      </c>
      <c r="CA12" s="260">
        <f>'[1]TD CALC Summary (Cumulative) '!CB46</f>
        <v>0</v>
      </c>
      <c r="CB12" s="260">
        <f>'[1]TD CALC Summary (Cumulative) '!CC46</f>
        <v>0</v>
      </c>
      <c r="CC12" s="260">
        <f>'[1]TD CALC Summary (Cumulative) '!CD46</f>
        <v>0</v>
      </c>
      <c r="CD12" s="260">
        <f>'[1]TD CALC Summary (Cumulative) '!CE46</f>
        <v>0</v>
      </c>
      <c r="CE12" s="260">
        <f>'[1]TD CALC Summary (Cumulative) '!CF46</f>
        <v>0</v>
      </c>
      <c r="CF12" s="260">
        <f>'[1]TD CALC Summary (Cumulative) '!CG46</f>
        <v>0</v>
      </c>
      <c r="CG12" s="260">
        <f>'[1]TD CALC Summary (Cumulative) '!CH46</f>
        <v>0</v>
      </c>
      <c r="CH12" s="262">
        <f>'[1]TD CALC Summary (Cumulative) '!CI46</f>
        <v>0</v>
      </c>
      <c r="CI12" s="39"/>
      <c r="CJ12" s="39"/>
      <c r="CK12" s="177" t="s">
        <v>52</v>
      </c>
      <c r="CL12" s="144">
        <v>90143258.039999992</v>
      </c>
      <c r="CM12" s="40"/>
      <c r="CN12" s="40"/>
      <c r="CO12" s="144" t="s">
        <v>20</v>
      </c>
      <c r="CP12" s="177">
        <f>CP11-CN9</f>
        <v>1.6007106751203537E-10</v>
      </c>
      <c r="CQ12" s="40"/>
      <c r="CR12" s="40"/>
      <c r="CS12" s="40"/>
      <c r="CT12" s="58">
        <f t="shared" si="0"/>
        <v>10126.530000000001</v>
      </c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</row>
    <row r="13" spans="1:187" s="19" customFormat="1" x14ac:dyDescent="0.3">
      <c r="A13" s="249" t="s">
        <v>15</v>
      </c>
      <c r="B13" s="200"/>
      <c r="C13" s="200"/>
      <c r="D13" s="267">
        <v>0</v>
      </c>
      <c r="E13" s="267">
        <v>0</v>
      </c>
      <c r="F13" s="267">
        <v>0</v>
      </c>
      <c r="G13" s="267">
        <v>526.23</v>
      </c>
      <c r="H13" s="267">
        <v>1707.2399999999998</v>
      </c>
      <c r="I13" s="267">
        <v>2028.9699999999998</v>
      </c>
      <c r="J13" s="267">
        <v>4499.2600000000011</v>
      </c>
      <c r="K13" s="267">
        <v>4284.0399999999991</v>
      </c>
      <c r="L13" s="267">
        <v>7227.92</v>
      </c>
      <c r="M13" s="267">
        <v>17709.170000000002</v>
      </c>
      <c r="N13" s="267">
        <v>27502.43</v>
      </c>
      <c r="O13" s="267">
        <v>23867.65</v>
      </c>
      <c r="P13" s="267">
        <v>29055.349999999991</v>
      </c>
      <c r="Q13" s="267">
        <v>10757.690000000017</v>
      </c>
      <c r="R13" s="267">
        <v>27803.969999999972</v>
      </c>
      <c r="S13" s="267">
        <v>126566.82</v>
      </c>
      <c r="T13" s="267">
        <v>175689.74</v>
      </c>
      <c r="U13" s="267">
        <v>215183.16000000003</v>
      </c>
      <c r="V13" s="267">
        <v>202786.94000000006</v>
      </c>
      <c r="W13" s="267">
        <v>100087.57000000007</v>
      </c>
      <c r="X13" s="267">
        <v>96259.079999999842</v>
      </c>
      <c r="Y13" s="267">
        <v>112165</v>
      </c>
      <c r="Z13" s="267">
        <v>128838.41999999993</v>
      </c>
      <c r="AA13" s="267">
        <v>113104.3600000001</v>
      </c>
      <c r="AB13" s="267">
        <v>129439.45999999996</v>
      </c>
      <c r="AC13" s="267">
        <v>129646.61999999988</v>
      </c>
      <c r="AD13" s="267">
        <v>176619.16000000015</v>
      </c>
      <c r="AE13" s="267">
        <v>416091.85000000009</v>
      </c>
      <c r="AF13" s="267">
        <v>534882.73</v>
      </c>
      <c r="AG13" s="267">
        <v>476996.03000000026</v>
      </c>
      <c r="AH13" s="267">
        <v>406579.49999999953</v>
      </c>
      <c r="AI13" s="267">
        <v>202811.04000000004</v>
      </c>
      <c r="AJ13" s="267">
        <v>186362.33999999985</v>
      </c>
      <c r="AK13" s="267">
        <v>218445.35999999987</v>
      </c>
      <c r="AL13" s="267">
        <v>246867.91000000015</v>
      </c>
      <c r="AM13" s="267">
        <v>216404.73000000045</v>
      </c>
      <c r="AN13" s="267">
        <v>300233.46999999974</v>
      </c>
      <c r="AO13" s="267">
        <v>278345.00999999978</v>
      </c>
      <c r="AP13" s="267">
        <v>287989.21999999974</v>
      </c>
      <c r="AQ13" s="267">
        <v>776547.50999999978</v>
      </c>
      <c r="AR13" s="267">
        <v>961871.98000000045</v>
      </c>
      <c r="AS13" s="267">
        <v>859921.08999999985</v>
      </c>
      <c r="AT13" s="267">
        <v>674426.50999999978</v>
      </c>
      <c r="AU13" s="267">
        <v>316273.42000000179</v>
      </c>
      <c r="AV13" s="267">
        <v>274443.11999999918</v>
      </c>
      <c r="AW13" s="267">
        <v>266606.75999999978</v>
      </c>
      <c r="AX13" s="267">
        <v>297792.69999999925</v>
      </c>
      <c r="AY13" s="267">
        <v>246874.51999999955</v>
      </c>
      <c r="AZ13" s="267">
        <v>270790.45000000112</v>
      </c>
      <c r="BA13" s="267">
        <v>0</v>
      </c>
      <c r="BB13" s="267">
        <v>0</v>
      </c>
      <c r="BC13" s="267">
        <v>0</v>
      </c>
      <c r="BD13" s="267">
        <v>0</v>
      </c>
      <c r="BE13" s="267">
        <v>16813.580000000075</v>
      </c>
      <c r="BF13" s="267">
        <v>19387.400000000373</v>
      </c>
      <c r="BG13" s="269">
        <v>6785.070000000298</v>
      </c>
      <c r="BH13" s="217">
        <v>6167.2299999985844</v>
      </c>
      <c r="BI13" s="200">
        <v>9586.9900000002235</v>
      </c>
      <c r="BJ13" s="206">
        <v>12497.580000000075</v>
      </c>
      <c r="BK13" s="200">
        <v>10043.310000000522</v>
      </c>
      <c r="BL13" s="200">
        <v>10496.050000000745</v>
      </c>
      <c r="BM13" s="200">
        <v>9775.9599999990314</v>
      </c>
      <c r="BN13" s="200">
        <v>13527.650000000373</v>
      </c>
      <c r="BO13" s="200">
        <v>36494.849999999627</v>
      </c>
      <c r="BP13" s="200">
        <v>47679.970000000671</v>
      </c>
      <c r="BQ13" s="200">
        <v>45288.439999999478</v>
      </c>
      <c r="BR13" s="200">
        <v>29486.400000000373</v>
      </c>
      <c r="BS13" s="216">
        <v>11833.289999999106</v>
      </c>
      <c r="BT13" s="270">
        <f>'[1]TD CALC Summary (Cumulative) '!BU47</f>
        <v>10374.58</v>
      </c>
      <c r="BU13" s="271">
        <f>'[1]TD CALC Summary (Cumulative) '!BV47</f>
        <v>12057.45</v>
      </c>
      <c r="BV13" s="272">
        <f>'[1]TD CALC Summary (Cumulative) '!BW47</f>
        <v>12824.79</v>
      </c>
      <c r="BW13" s="270">
        <f>'[1]TD CALC Summary (Cumulative) '!BX47</f>
        <v>10330.18</v>
      </c>
      <c r="BX13" s="260">
        <f>'[1]TD CALC Summary (Cumulative) '!BY47</f>
        <v>0</v>
      </c>
      <c r="BY13" s="260">
        <f>'[1]TD CALC Summary (Cumulative) '!BZ47</f>
        <v>0</v>
      </c>
      <c r="BZ13" s="260">
        <f>'[1]TD CALC Summary (Cumulative) '!CA47</f>
        <v>0</v>
      </c>
      <c r="CA13" s="260">
        <f>'[1]TD CALC Summary (Cumulative) '!CB47</f>
        <v>0</v>
      </c>
      <c r="CB13" s="260">
        <f>'[1]TD CALC Summary (Cumulative) '!CC47</f>
        <v>0</v>
      </c>
      <c r="CC13" s="260">
        <f>'[1]TD CALC Summary (Cumulative) '!CD47</f>
        <v>0</v>
      </c>
      <c r="CD13" s="260">
        <f>'[1]TD CALC Summary (Cumulative) '!CE47</f>
        <v>0</v>
      </c>
      <c r="CE13" s="260">
        <f>'[1]TD CALC Summary (Cumulative) '!CF47</f>
        <v>0</v>
      </c>
      <c r="CF13" s="260">
        <f>'[1]TD CALC Summary (Cumulative) '!CG47</f>
        <v>0</v>
      </c>
      <c r="CG13" s="260">
        <f>'[1]TD CALC Summary (Cumulative) '!CH47</f>
        <v>0</v>
      </c>
      <c r="CH13" s="262">
        <f>'[1]TD CALC Summary (Cumulative) '!CI47</f>
        <v>0</v>
      </c>
      <c r="CI13" s="39"/>
      <c r="CJ13" s="39"/>
      <c r="CK13" s="144" t="s">
        <v>19</v>
      </c>
      <c r="CL13" s="144">
        <f>CL11-CL12</f>
        <v>0</v>
      </c>
      <c r="CM13" s="40"/>
      <c r="CN13" s="40"/>
      <c r="CP13" s="40"/>
      <c r="CQ13" s="40"/>
      <c r="CR13" s="40"/>
      <c r="CS13" s="40"/>
      <c r="CT13" s="58">
        <f t="shared" si="0"/>
        <v>10330.18</v>
      </c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</row>
    <row r="14" spans="1:187" s="19" customFormat="1" x14ac:dyDescent="0.3">
      <c r="A14" s="249" t="s">
        <v>16</v>
      </c>
      <c r="B14" s="200"/>
      <c r="C14" s="200"/>
      <c r="D14" s="267">
        <v>0</v>
      </c>
      <c r="E14" s="267">
        <v>0</v>
      </c>
      <c r="F14" s="267">
        <v>0</v>
      </c>
      <c r="G14" s="267">
        <v>0</v>
      </c>
      <c r="H14" s="267">
        <v>360.22</v>
      </c>
      <c r="I14" s="267">
        <v>1250.5</v>
      </c>
      <c r="J14" s="267">
        <v>2097.7200000000003</v>
      </c>
      <c r="K14" s="267">
        <v>1848.1399999999999</v>
      </c>
      <c r="L14" s="267">
        <v>2286.0100000000002</v>
      </c>
      <c r="M14" s="267">
        <v>3076.2700000000004</v>
      </c>
      <c r="N14" s="267">
        <v>5696.5999999999985</v>
      </c>
      <c r="O14" s="267">
        <v>6142.6100000000006</v>
      </c>
      <c r="P14" s="267">
        <v>8834.9599999999991</v>
      </c>
      <c r="Q14" s="267">
        <v>7688.4700000000012</v>
      </c>
      <c r="R14" s="267">
        <v>10845.160000000003</v>
      </c>
      <c r="S14" s="267">
        <v>20033.729999999996</v>
      </c>
      <c r="T14" s="267">
        <v>29338.039999999994</v>
      </c>
      <c r="U14" s="267">
        <v>26225.059999999998</v>
      </c>
      <c r="V14" s="267">
        <v>25792.080000000016</v>
      </c>
      <c r="W14" s="267">
        <v>18911.649999999994</v>
      </c>
      <c r="X14" s="267">
        <v>18135.429999999993</v>
      </c>
      <c r="Y14" s="267">
        <v>20092.940000000002</v>
      </c>
      <c r="Z14" s="267">
        <v>22817.299999999988</v>
      </c>
      <c r="AA14" s="267">
        <v>20524.76999999999</v>
      </c>
      <c r="AB14" s="267">
        <v>22865.559999999998</v>
      </c>
      <c r="AC14" s="267">
        <v>23955.599999999977</v>
      </c>
      <c r="AD14" s="267">
        <v>33056.75</v>
      </c>
      <c r="AE14" s="267">
        <v>72196.109999999986</v>
      </c>
      <c r="AF14" s="267">
        <v>96088.410000000033</v>
      </c>
      <c r="AG14" s="267">
        <v>80854.579999999958</v>
      </c>
      <c r="AH14" s="267">
        <v>65756.459999999963</v>
      </c>
      <c r="AI14" s="267">
        <v>35564.589999999967</v>
      </c>
      <c r="AJ14" s="267">
        <v>33321.969999999972</v>
      </c>
      <c r="AK14" s="267">
        <v>40399.459999999963</v>
      </c>
      <c r="AL14" s="267">
        <v>46987.760000000009</v>
      </c>
      <c r="AM14" s="267">
        <v>44022.119999999995</v>
      </c>
      <c r="AN14" s="267">
        <v>59576.330000000075</v>
      </c>
      <c r="AO14" s="267">
        <v>53638.189999999944</v>
      </c>
      <c r="AP14" s="267">
        <v>63257.09999999986</v>
      </c>
      <c r="AQ14" s="267">
        <v>189324.82000000007</v>
      </c>
      <c r="AR14" s="267">
        <v>254806.16999999993</v>
      </c>
      <c r="AS14" s="267">
        <v>225584.37999999989</v>
      </c>
      <c r="AT14" s="267">
        <v>144075.14999999991</v>
      </c>
      <c r="AU14" s="267">
        <v>61423.350000000559</v>
      </c>
      <c r="AV14" s="267">
        <v>53649.209999999963</v>
      </c>
      <c r="AW14" s="267">
        <v>54043.729999999981</v>
      </c>
      <c r="AX14" s="267">
        <v>58723.649999999907</v>
      </c>
      <c r="AY14" s="267">
        <v>52534.629999999888</v>
      </c>
      <c r="AZ14" s="267">
        <v>53192.39000000013</v>
      </c>
      <c r="BA14" s="267">
        <v>0</v>
      </c>
      <c r="BB14" s="267">
        <v>0</v>
      </c>
      <c r="BC14" s="267">
        <v>0</v>
      </c>
      <c r="BD14" s="267">
        <v>0</v>
      </c>
      <c r="BE14" s="267">
        <v>0</v>
      </c>
      <c r="BF14" s="267">
        <v>0</v>
      </c>
      <c r="BG14" s="269">
        <v>0</v>
      </c>
      <c r="BH14" s="217">
        <v>0</v>
      </c>
      <c r="BI14" s="200">
        <v>0</v>
      </c>
      <c r="BJ14" s="206">
        <v>0</v>
      </c>
      <c r="BK14" s="200">
        <v>0</v>
      </c>
      <c r="BL14" s="200">
        <v>0</v>
      </c>
      <c r="BM14" s="200">
        <v>0</v>
      </c>
      <c r="BN14" s="200">
        <v>0</v>
      </c>
      <c r="BO14" s="200">
        <v>0</v>
      </c>
      <c r="BP14" s="200">
        <v>0</v>
      </c>
      <c r="BQ14" s="200">
        <v>-101.14999999990687</v>
      </c>
      <c r="BR14" s="200">
        <v>-108.16000000014901</v>
      </c>
      <c r="BS14" s="216">
        <v>-67.520000000018626</v>
      </c>
      <c r="BT14" s="270">
        <f>'[1]TD CALC Summary (Cumulative) '!BU48</f>
        <v>-54.19</v>
      </c>
      <c r="BU14" s="271">
        <f>'[1]TD CALC Summary (Cumulative) '!BV48</f>
        <v>-56.58</v>
      </c>
      <c r="BV14" s="272">
        <f>'[1]TD CALC Summary (Cumulative) '!BW48</f>
        <v>-61.18</v>
      </c>
      <c r="BW14" s="270">
        <f>'[1]TD CALC Summary (Cumulative) '!BX48</f>
        <v>-51.47</v>
      </c>
      <c r="BX14" s="260">
        <f>'[1]TD CALC Summary (Cumulative) '!BY48</f>
        <v>0</v>
      </c>
      <c r="BY14" s="260">
        <f>'[1]TD CALC Summary (Cumulative) '!BZ48</f>
        <v>0</v>
      </c>
      <c r="BZ14" s="260">
        <f>'[1]TD CALC Summary (Cumulative) '!CA48</f>
        <v>0</v>
      </c>
      <c r="CA14" s="260">
        <f>'[1]TD CALC Summary (Cumulative) '!CB48</f>
        <v>0</v>
      </c>
      <c r="CB14" s="260">
        <f>'[1]TD CALC Summary (Cumulative) '!CC48</f>
        <v>0</v>
      </c>
      <c r="CC14" s="260">
        <f>'[1]TD CALC Summary (Cumulative) '!CD48</f>
        <v>0</v>
      </c>
      <c r="CD14" s="260">
        <f>'[1]TD CALC Summary (Cumulative) '!CE48</f>
        <v>0</v>
      </c>
      <c r="CE14" s="260">
        <f>'[1]TD CALC Summary (Cumulative) '!CF48</f>
        <v>0</v>
      </c>
      <c r="CF14" s="260">
        <f>'[1]TD CALC Summary (Cumulative) '!CG48</f>
        <v>0</v>
      </c>
      <c r="CG14" s="260">
        <f>'[1]TD CALC Summary (Cumulative) '!CH48</f>
        <v>0</v>
      </c>
      <c r="CH14" s="262">
        <f>'[1]TD CALC Summary (Cumulative) '!CI48</f>
        <v>0</v>
      </c>
      <c r="CI14" s="39"/>
      <c r="CJ14" s="39"/>
      <c r="CK14" s="40"/>
      <c r="CL14" s="40"/>
      <c r="CM14" s="40"/>
      <c r="CN14" s="40"/>
      <c r="CO14" s="148" t="s">
        <v>40</v>
      </c>
      <c r="CP14" s="40"/>
      <c r="CQ14" s="40"/>
      <c r="CR14" s="40"/>
      <c r="CS14" s="40"/>
      <c r="CT14" s="58">
        <f t="shared" si="0"/>
        <v>-51.47</v>
      </c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</row>
    <row r="15" spans="1:187" s="19" customFormat="1" ht="15" thickBot="1" x14ac:dyDescent="0.35">
      <c r="A15" s="249" t="s">
        <v>8</v>
      </c>
      <c r="B15" s="207"/>
      <c r="C15" s="207"/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267">
        <v>1938.36</v>
      </c>
      <c r="J15" s="267">
        <v>2533.3100000000004</v>
      </c>
      <c r="K15" s="267">
        <v>725.05999999999949</v>
      </c>
      <c r="L15" s="267">
        <v>1665.5</v>
      </c>
      <c r="M15" s="267">
        <v>3404.9300000000003</v>
      </c>
      <c r="N15" s="267">
        <v>4704.5499999999993</v>
      </c>
      <c r="O15" s="267">
        <v>5014.93</v>
      </c>
      <c r="P15" s="267">
        <v>4774.66</v>
      </c>
      <c r="Q15" s="267">
        <v>10592.109999999997</v>
      </c>
      <c r="R15" s="267">
        <v>2232.6500000000087</v>
      </c>
      <c r="S15" s="267">
        <v>12379.130000000005</v>
      </c>
      <c r="T15" s="267">
        <v>0</v>
      </c>
      <c r="U15" s="267">
        <v>29306.57</v>
      </c>
      <c r="V15" s="267">
        <v>18760.459999999977</v>
      </c>
      <c r="W15" s="267">
        <v>8552.5599999999977</v>
      </c>
      <c r="X15" s="267">
        <v>11700.919999999998</v>
      </c>
      <c r="Y15" s="267">
        <v>13286.529999999999</v>
      </c>
      <c r="Z15" s="267">
        <v>30274.089999999997</v>
      </c>
      <c r="AA15" s="267">
        <v>29104.690000000031</v>
      </c>
      <c r="AB15" s="267">
        <v>22478.619999999995</v>
      </c>
      <c r="AC15" s="267">
        <v>33127.469999999972</v>
      </c>
      <c r="AD15" s="267">
        <v>25212.75</v>
      </c>
      <c r="AE15" s="267">
        <v>59539.049999999988</v>
      </c>
      <c r="AF15" s="267">
        <v>80882.610000000044</v>
      </c>
      <c r="AG15" s="267">
        <v>81143.679999999993</v>
      </c>
      <c r="AH15" s="267">
        <v>66246.799999999988</v>
      </c>
      <c r="AI15" s="267">
        <v>35425.45000000007</v>
      </c>
      <c r="AJ15" s="267">
        <v>39024.160000000033</v>
      </c>
      <c r="AK15" s="267">
        <v>48252.569999999949</v>
      </c>
      <c r="AL15" s="267">
        <v>51813.380000000005</v>
      </c>
      <c r="AM15" s="267">
        <v>47896.869999999879</v>
      </c>
      <c r="AN15" s="267">
        <v>55846.649999999907</v>
      </c>
      <c r="AO15" s="267">
        <v>50635.870000000112</v>
      </c>
      <c r="AP15" s="267">
        <v>54360.070000000065</v>
      </c>
      <c r="AQ15" s="267">
        <v>128957.95999999996</v>
      </c>
      <c r="AR15" s="267">
        <v>158613.15999999992</v>
      </c>
      <c r="AS15" s="267">
        <v>142343.34000000008</v>
      </c>
      <c r="AT15" s="267">
        <v>114616.44999999995</v>
      </c>
      <c r="AU15" s="267">
        <v>48268.469999999972</v>
      </c>
      <c r="AV15" s="267">
        <v>47368.050000000047</v>
      </c>
      <c r="AW15" s="267">
        <v>75812.070000000065</v>
      </c>
      <c r="AX15" s="267">
        <v>62120.129999999888</v>
      </c>
      <c r="AY15" s="267">
        <v>51351.370000000112</v>
      </c>
      <c r="AZ15" s="267">
        <v>53160.570000000065</v>
      </c>
      <c r="BA15" s="267">
        <v>0</v>
      </c>
      <c r="BB15" s="267">
        <v>-2627.4799999999814</v>
      </c>
      <c r="BC15" s="267">
        <v>0</v>
      </c>
      <c r="BD15" s="267">
        <v>0</v>
      </c>
      <c r="BE15" s="267">
        <v>0</v>
      </c>
      <c r="BF15" s="267">
        <v>0</v>
      </c>
      <c r="BG15" s="268">
        <v>0</v>
      </c>
      <c r="BH15" s="224">
        <v>0</v>
      </c>
      <c r="BI15" s="221">
        <v>0</v>
      </c>
      <c r="BJ15" s="222">
        <v>0</v>
      </c>
      <c r="BK15" s="221">
        <v>0</v>
      </c>
      <c r="BL15" s="221">
        <v>0</v>
      </c>
      <c r="BM15" s="221">
        <v>0</v>
      </c>
      <c r="BN15" s="221">
        <v>0</v>
      </c>
      <c r="BO15" s="221">
        <v>0</v>
      </c>
      <c r="BP15" s="221">
        <v>0</v>
      </c>
      <c r="BQ15" s="221">
        <v>0</v>
      </c>
      <c r="BR15" s="221">
        <v>0</v>
      </c>
      <c r="BS15" s="223">
        <v>0</v>
      </c>
      <c r="BT15" s="273">
        <v>0</v>
      </c>
      <c r="BU15" s="274">
        <v>0</v>
      </c>
      <c r="BV15" s="275">
        <v>0</v>
      </c>
      <c r="BW15" s="273">
        <v>0</v>
      </c>
      <c r="BX15" s="274">
        <v>0</v>
      </c>
      <c r="BY15" s="274">
        <v>0</v>
      </c>
      <c r="BZ15" s="274">
        <v>0</v>
      </c>
      <c r="CA15" s="274">
        <v>0</v>
      </c>
      <c r="CB15" s="274">
        <v>0</v>
      </c>
      <c r="CC15" s="274">
        <v>0</v>
      </c>
      <c r="CD15" s="274">
        <v>0</v>
      </c>
      <c r="CE15" s="274">
        <v>0</v>
      </c>
      <c r="CF15" s="274">
        <v>0</v>
      </c>
      <c r="CG15" s="274">
        <v>0</v>
      </c>
      <c r="CH15" s="276">
        <v>0</v>
      </c>
      <c r="CI15" s="39"/>
      <c r="CJ15" s="39"/>
      <c r="CK15" s="40"/>
      <c r="CL15" s="40"/>
      <c r="CM15" s="40"/>
      <c r="CN15" s="40"/>
      <c r="CO15" s="147" t="s">
        <v>90</v>
      </c>
      <c r="CP15" s="40"/>
      <c r="CQ15" s="40"/>
      <c r="CR15" s="40"/>
      <c r="CS15" s="40"/>
      <c r="CT15" s="73">
        <f t="shared" si="0"/>
        <v>0</v>
      </c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</row>
    <row r="16" spans="1:187" s="19" customFormat="1" ht="15.6" thickTop="1" thickBot="1" x14ac:dyDescent="0.35">
      <c r="A16" s="34"/>
      <c r="B16" s="60"/>
      <c r="C16" s="60"/>
      <c r="D16" s="60">
        <f>SUM(D10:D15)-D9</f>
        <v>0</v>
      </c>
      <c r="E16" s="60">
        <f t="shared" ref="E16:S16" si="1">SUM(E10:E15)-E9</f>
        <v>0</v>
      </c>
      <c r="F16" s="60">
        <f t="shared" si="1"/>
        <v>0</v>
      </c>
      <c r="G16" s="60">
        <f t="shared" si="1"/>
        <v>0</v>
      </c>
      <c r="H16" s="60">
        <f t="shared" si="1"/>
        <v>0</v>
      </c>
      <c r="I16" s="60">
        <f t="shared" si="1"/>
        <v>0</v>
      </c>
      <c r="J16" s="60">
        <f t="shared" si="1"/>
        <v>0</v>
      </c>
      <c r="K16" s="60">
        <f t="shared" si="1"/>
        <v>0</v>
      </c>
      <c r="L16" s="60">
        <f t="shared" si="1"/>
        <v>0</v>
      </c>
      <c r="M16" s="60">
        <f t="shared" si="1"/>
        <v>0</v>
      </c>
      <c r="N16" s="60">
        <f t="shared" si="1"/>
        <v>0</v>
      </c>
      <c r="O16" s="60">
        <f t="shared" si="1"/>
        <v>0</v>
      </c>
      <c r="P16" s="60">
        <f t="shared" si="1"/>
        <v>0</v>
      </c>
      <c r="Q16" s="60">
        <f t="shared" si="1"/>
        <v>0</v>
      </c>
      <c r="R16" s="60">
        <f t="shared" si="1"/>
        <v>0</v>
      </c>
      <c r="S16" s="60">
        <f t="shared" si="1"/>
        <v>0</v>
      </c>
      <c r="T16" s="60">
        <f t="shared" ref="T16" si="2">SUM(T10:T15)-T9</f>
        <v>0</v>
      </c>
      <c r="U16" s="60">
        <f t="shared" ref="U16:BV16" si="3">SUM(U10:U15)-U9</f>
        <v>0</v>
      </c>
      <c r="V16" s="60">
        <f t="shared" si="3"/>
        <v>0</v>
      </c>
      <c r="W16" s="60">
        <f t="shared" si="3"/>
        <v>0</v>
      </c>
      <c r="X16" s="60">
        <f t="shared" si="3"/>
        <v>0</v>
      </c>
      <c r="Y16" s="60">
        <f t="shared" si="3"/>
        <v>0</v>
      </c>
      <c r="Z16" s="60">
        <f t="shared" si="3"/>
        <v>0</v>
      </c>
      <c r="AA16" s="60">
        <f t="shared" si="3"/>
        <v>0</v>
      </c>
      <c r="AB16" s="60">
        <f t="shared" si="3"/>
        <v>0</v>
      </c>
      <c r="AC16" s="60">
        <f t="shared" si="3"/>
        <v>0</v>
      </c>
      <c r="AD16" s="60">
        <f t="shared" si="3"/>
        <v>0</v>
      </c>
      <c r="AE16" s="60">
        <f t="shared" si="3"/>
        <v>0</v>
      </c>
      <c r="AF16" s="60">
        <f t="shared" si="3"/>
        <v>0</v>
      </c>
      <c r="AG16" s="60">
        <f t="shared" si="3"/>
        <v>0</v>
      </c>
      <c r="AH16" s="60">
        <f t="shared" si="3"/>
        <v>0</v>
      </c>
      <c r="AI16" s="60">
        <f t="shared" si="3"/>
        <v>0</v>
      </c>
      <c r="AJ16" s="60">
        <f t="shared" si="3"/>
        <v>0</v>
      </c>
      <c r="AK16" s="60">
        <f t="shared" si="3"/>
        <v>0</v>
      </c>
      <c r="AL16" s="60">
        <f t="shared" si="3"/>
        <v>0</v>
      </c>
      <c r="AM16" s="60">
        <f t="shared" si="3"/>
        <v>0</v>
      </c>
      <c r="AN16" s="60">
        <f t="shared" si="3"/>
        <v>0</v>
      </c>
      <c r="AO16" s="60">
        <f t="shared" si="3"/>
        <v>0</v>
      </c>
      <c r="AP16" s="60">
        <f t="shared" si="3"/>
        <v>0</v>
      </c>
      <c r="AQ16" s="60">
        <f t="shared" si="3"/>
        <v>0</v>
      </c>
      <c r="AR16" s="60">
        <f t="shared" si="3"/>
        <v>0</v>
      </c>
      <c r="AS16" s="60">
        <f t="shared" si="3"/>
        <v>0</v>
      </c>
      <c r="AT16" s="60">
        <f t="shared" si="3"/>
        <v>0</v>
      </c>
      <c r="AU16" s="60">
        <f t="shared" si="3"/>
        <v>0</v>
      </c>
      <c r="AV16" s="60">
        <f t="shared" si="3"/>
        <v>0</v>
      </c>
      <c r="AW16" s="60">
        <f t="shared" si="3"/>
        <v>0</v>
      </c>
      <c r="AX16" s="60">
        <f t="shared" si="3"/>
        <v>0</v>
      </c>
      <c r="AY16" s="91">
        <f t="shared" si="3"/>
        <v>0</v>
      </c>
      <c r="AZ16" s="60">
        <f t="shared" si="3"/>
        <v>0</v>
      </c>
      <c r="BA16" s="60">
        <f t="shared" si="3"/>
        <v>0</v>
      </c>
      <c r="BB16" s="91">
        <f t="shared" si="3"/>
        <v>0</v>
      </c>
      <c r="BC16" s="60">
        <f t="shared" si="3"/>
        <v>0</v>
      </c>
      <c r="BD16" s="60">
        <f t="shared" si="3"/>
        <v>0</v>
      </c>
      <c r="BE16" s="60">
        <f t="shared" si="3"/>
        <v>0</v>
      </c>
      <c r="BF16" s="60">
        <f t="shared" si="3"/>
        <v>0</v>
      </c>
      <c r="BG16" s="134">
        <f t="shared" si="3"/>
        <v>0</v>
      </c>
      <c r="BH16" s="91">
        <f t="shared" si="3"/>
        <v>0</v>
      </c>
      <c r="BI16" s="91">
        <f t="shared" si="3"/>
        <v>0</v>
      </c>
      <c r="BJ16" s="94">
        <f t="shared" si="3"/>
        <v>0</v>
      </c>
      <c r="BK16" s="93">
        <f t="shared" si="3"/>
        <v>0</v>
      </c>
      <c r="BL16" s="35">
        <f t="shared" si="3"/>
        <v>0</v>
      </c>
      <c r="BM16" s="93">
        <f t="shared" si="3"/>
        <v>0</v>
      </c>
      <c r="BN16" s="93">
        <f t="shared" si="3"/>
        <v>0</v>
      </c>
      <c r="BO16" s="35">
        <f t="shared" si="3"/>
        <v>0</v>
      </c>
      <c r="BP16" s="35">
        <f t="shared" si="3"/>
        <v>0</v>
      </c>
      <c r="BQ16" s="35">
        <f t="shared" si="3"/>
        <v>0</v>
      </c>
      <c r="BR16" s="35">
        <f t="shared" si="3"/>
        <v>0</v>
      </c>
      <c r="BS16" s="136">
        <f t="shared" si="3"/>
        <v>0</v>
      </c>
      <c r="BT16" s="36">
        <f t="shared" si="3"/>
        <v>0</v>
      </c>
      <c r="BU16" s="35">
        <f t="shared" si="3"/>
        <v>0</v>
      </c>
      <c r="BV16" s="108">
        <f t="shared" si="3"/>
        <v>0</v>
      </c>
      <c r="BW16" s="92">
        <f t="shared" ref="BW16:CH16" si="4">SUM(BW10:BW15)-BW9</f>
        <v>0</v>
      </c>
      <c r="BX16" s="35">
        <f t="shared" si="4"/>
        <v>0</v>
      </c>
      <c r="BY16" s="93">
        <f t="shared" si="4"/>
        <v>0</v>
      </c>
      <c r="BZ16" s="93">
        <f t="shared" si="4"/>
        <v>0</v>
      </c>
      <c r="CA16" s="35">
        <f t="shared" si="4"/>
        <v>0</v>
      </c>
      <c r="CB16" s="35">
        <f t="shared" si="4"/>
        <v>0</v>
      </c>
      <c r="CC16" s="35">
        <f t="shared" si="4"/>
        <v>0</v>
      </c>
      <c r="CD16" s="35">
        <f t="shared" si="4"/>
        <v>0</v>
      </c>
      <c r="CE16" s="93">
        <f t="shared" si="4"/>
        <v>0</v>
      </c>
      <c r="CF16" s="35">
        <f t="shared" si="4"/>
        <v>0</v>
      </c>
      <c r="CG16" s="35">
        <f t="shared" si="4"/>
        <v>0</v>
      </c>
      <c r="CH16" s="35">
        <f t="shared" si="4"/>
        <v>0</v>
      </c>
      <c r="CI16" s="145" t="s">
        <v>3</v>
      </c>
      <c r="CJ16" s="39"/>
      <c r="CK16" s="18"/>
      <c r="CL16" s="39"/>
      <c r="CM16" s="40"/>
      <c r="CN16" s="40"/>
      <c r="CO16" s="147" t="s">
        <v>91</v>
      </c>
      <c r="CP16" s="40"/>
      <c r="CQ16" s="40"/>
      <c r="CR16" s="40"/>
      <c r="CS16" s="40"/>
      <c r="CT16" s="35">
        <f t="shared" ref="CT16" si="5">SUM(CT10:CT15)-CT9</f>
        <v>0</v>
      </c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</row>
    <row r="17" spans="1:187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G17" s="14"/>
      <c r="BH17" s="64"/>
      <c r="BI17" s="80"/>
      <c r="BJ17" s="79"/>
      <c r="BK17" s="79"/>
      <c r="BL17" s="79"/>
      <c r="BM17" s="79"/>
      <c r="BN17" s="79"/>
      <c r="BO17" s="79"/>
      <c r="BP17" s="90"/>
      <c r="BQ17" s="79"/>
      <c r="BR17" s="298" t="s">
        <v>87</v>
      </c>
      <c r="BS17" s="79"/>
      <c r="BT17" s="79"/>
      <c r="BU17" s="79"/>
      <c r="BV17" s="109"/>
      <c r="BW17" s="80"/>
      <c r="BX17" s="79"/>
      <c r="BY17" s="80"/>
      <c r="BZ17" s="79"/>
      <c r="CA17" s="79"/>
      <c r="CB17" s="90"/>
      <c r="CC17" s="79"/>
      <c r="CD17" s="79"/>
      <c r="CE17" s="79"/>
      <c r="CF17" s="79"/>
      <c r="CG17" s="79"/>
      <c r="CH17" s="79"/>
      <c r="CI17" s="43"/>
      <c r="CJ17" s="43"/>
      <c r="CK17" s="14"/>
      <c r="CL17" s="14"/>
      <c r="CM17" s="14"/>
      <c r="CN17" s="14"/>
      <c r="CO17" s="14"/>
      <c r="CP17" s="14"/>
      <c r="CQ17" s="14"/>
      <c r="CR17" s="14"/>
      <c r="CS17" s="14"/>
      <c r="CT17" s="79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</row>
    <row r="18" spans="1:187" x14ac:dyDescent="0.3">
      <c r="A18" s="16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64"/>
      <c r="BI18" s="63"/>
      <c r="BJ18" s="120"/>
      <c r="BK18" s="120"/>
      <c r="BL18" s="120"/>
      <c r="BM18" s="90"/>
      <c r="BN18" s="90"/>
      <c r="BO18" s="90"/>
      <c r="BP18" s="120"/>
      <c r="BQ18" s="90"/>
      <c r="BR18" s="90"/>
      <c r="BS18" s="90"/>
      <c r="BT18" s="149" t="s">
        <v>55</v>
      </c>
      <c r="BU18" s="150"/>
      <c r="BV18" s="151"/>
      <c r="BW18" s="152"/>
      <c r="BX18" s="153"/>
      <c r="BY18" s="152"/>
      <c r="BZ18" s="152"/>
      <c r="CA18" s="63"/>
      <c r="CB18" s="64"/>
      <c r="CC18" s="63"/>
      <c r="CD18" s="63"/>
      <c r="CE18" s="63"/>
      <c r="CF18" s="64"/>
      <c r="CG18" s="63"/>
      <c r="CH18" s="63"/>
      <c r="CI18" s="43"/>
      <c r="CJ18" s="43"/>
      <c r="CK18" s="14"/>
      <c r="CL18" s="14"/>
      <c r="CM18" s="14"/>
      <c r="CN18" s="14"/>
      <c r="CO18" s="14"/>
      <c r="CP18" s="14"/>
      <c r="CQ18" s="14"/>
      <c r="CR18" s="14"/>
      <c r="CS18" s="14"/>
      <c r="CT18" s="63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</row>
    <row r="19" spans="1:187" x14ac:dyDescent="0.3">
      <c r="A19" s="16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64"/>
      <c r="BI19" s="63"/>
      <c r="BJ19" s="120"/>
      <c r="BK19" s="120"/>
      <c r="BL19" s="120"/>
      <c r="BM19" s="90"/>
      <c r="BN19" s="90"/>
      <c r="BO19" s="90"/>
      <c r="BP19" s="120"/>
      <c r="BQ19" s="90"/>
      <c r="BR19" s="90"/>
      <c r="BS19" s="90"/>
      <c r="BT19" s="120"/>
      <c r="BU19" s="90"/>
      <c r="BV19" s="110"/>
      <c r="BW19" s="63"/>
      <c r="BX19" s="64"/>
      <c r="BY19" s="63"/>
      <c r="BZ19" s="63"/>
      <c r="CA19" s="63"/>
      <c r="CB19" s="64"/>
      <c r="CC19" s="63"/>
      <c r="CD19" s="63"/>
      <c r="CE19" s="63"/>
      <c r="CF19" s="64"/>
      <c r="CG19" s="63"/>
      <c r="CH19" s="63"/>
      <c r="CI19" s="43"/>
      <c r="CJ19" s="43"/>
      <c r="CK19" s="14"/>
      <c r="CL19" s="14"/>
      <c r="CM19" s="14"/>
      <c r="CN19" s="14"/>
      <c r="CO19" s="14"/>
      <c r="CP19" s="14"/>
      <c r="CQ19" s="14"/>
      <c r="CR19" s="14"/>
      <c r="CS19" s="14"/>
      <c r="CT19" s="63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</row>
    <row r="20" spans="1:187" x14ac:dyDescent="0.3">
      <c r="A20" s="16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D20" s="87"/>
      <c r="BE20" s="87"/>
      <c r="BF20" s="87"/>
      <c r="BG20" s="87"/>
      <c r="BH20" s="87"/>
      <c r="BI20" s="87"/>
      <c r="BJ20" s="122"/>
      <c r="BK20" s="122"/>
      <c r="BL20" s="122"/>
      <c r="BM20" s="122"/>
      <c r="BN20" s="122"/>
      <c r="BO20" s="123"/>
      <c r="BP20" s="124"/>
      <c r="BQ20" s="123"/>
      <c r="BR20" s="123"/>
      <c r="BS20" s="123"/>
      <c r="BT20" s="125"/>
      <c r="BU20" s="121"/>
      <c r="BV20" s="126"/>
      <c r="BW20" s="18"/>
      <c r="BX20" s="89"/>
      <c r="BY20" s="89"/>
      <c r="BZ20" s="89"/>
      <c r="CA20" s="14"/>
      <c r="CB20" s="53"/>
      <c r="CC20" s="14"/>
      <c r="CD20" s="14"/>
      <c r="CE20" s="14"/>
      <c r="CF20" s="54"/>
      <c r="CG20" s="18"/>
      <c r="CH20" s="18"/>
      <c r="CI20" s="43"/>
      <c r="CJ20" s="43"/>
      <c r="CK20" s="14"/>
      <c r="CL20" s="14"/>
      <c r="CM20" s="14"/>
      <c r="CN20" s="14"/>
      <c r="CO20" s="14"/>
      <c r="CP20" s="14"/>
      <c r="CQ20" s="14"/>
      <c r="CR20" s="14"/>
      <c r="CS20" s="14"/>
      <c r="CT20" s="18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</row>
    <row r="21" spans="1:187" x14ac:dyDescent="0.3">
      <c r="A21" s="4" t="s">
        <v>67</v>
      </c>
      <c r="B21" s="18"/>
      <c r="C21" s="18"/>
      <c r="D21" s="18"/>
      <c r="E21" s="18"/>
      <c r="F21" s="18"/>
      <c r="G21" s="14"/>
      <c r="N21" s="14"/>
      <c r="O21" s="14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23"/>
      <c r="AY21" s="18"/>
      <c r="AZ21" s="14"/>
      <c r="BA21" s="14"/>
      <c r="BB21" s="14"/>
      <c r="BD21" s="88"/>
      <c r="BE21" s="88"/>
      <c r="BF21" s="88"/>
      <c r="BG21" s="88"/>
      <c r="BH21" s="88"/>
      <c r="BI21" s="88"/>
      <c r="BJ21" s="122"/>
      <c r="BK21" s="122"/>
      <c r="BL21" s="122"/>
      <c r="BM21" s="122"/>
      <c r="BN21" s="122"/>
      <c r="BO21" s="123"/>
      <c r="BP21" s="123"/>
      <c r="BQ21" s="123"/>
      <c r="BR21" s="123"/>
      <c r="BS21" s="123"/>
      <c r="BT21" s="123"/>
      <c r="BU21" s="123"/>
      <c r="BV21" s="127"/>
      <c r="BW21" s="18"/>
      <c r="BX21" s="89"/>
      <c r="BY21" s="89"/>
      <c r="BZ21" s="89"/>
      <c r="CA21" s="14"/>
      <c r="CB21" s="14"/>
      <c r="CC21" s="14"/>
      <c r="CD21" s="14"/>
      <c r="CE21" s="14"/>
      <c r="CF21" s="14"/>
      <c r="CG21" s="14"/>
      <c r="CH21" s="14"/>
      <c r="CI21" s="43"/>
      <c r="CJ21" s="43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</row>
    <row r="22" spans="1:187" ht="5.4" customHeight="1" thickBot="1" x14ac:dyDescent="0.35">
      <c r="A22" s="3"/>
      <c r="C22" s="5"/>
      <c r="D22" s="5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1"/>
      <c r="CI22" s="146"/>
      <c r="CJ22" s="146"/>
    </row>
    <row r="23" spans="1:187" s="3" customFormat="1" ht="15" thickBot="1" x14ac:dyDescent="0.35">
      <c r="A23" s="6" t="s">
        <v>4</v>
      </c>
      <c r="B23" s="21">
        <v>42370</v>
      </c>
      <c r="C23" s="21">
        <v>42401</v>
      </c>
      <c r="D23" s="21">
        <v>42430</v>
      </c>
      <c r="E23" s="21">
        <v>42461</v>
      </c>
      <c r="F23" s="21">
        <v>42491</v>
      </c>
      <c r="G23" s="21">
        <v>42522</v>
      </c>
      <c r="H23" s="21">
        <v>42552</v>
      </c>
      <c r="I23" s="21">
        <v>42583</v>
      </c>
      <c r="J23" s="21">
        <v>42614</v>
      </c>
      <c r="K23" s="21">
        <v>42644</v>
      </c>
      <c r="L23" s="21">
        <v>42675</v>
      </c>
      <c r="M23" s="21">
        <v>42705</v>
      </c>
      <c r="N23" s="21">
        <v>42736</v>
      </c>
      <c r="O23" s="21">
        <v>42767</v>
      </c>
      <c r="P23" s="21">
        <v>42795</v>
      </c>
      <c r="Q23" s="21">
        <v>42826</v>
      </c>
      <c r="R23" s="21">
        <v>42856</v>
      </c>
      <c r="S23" s="21">
        <v>42887</v>
      </c>
      <c r="T23" s="21">
        <v>42917</v>
      </c>
      <c r="U23" s="21">
        <v>42948</v>
      </c>
      <c r="V23" s="21">
        <v>42979</v>
      </c>
      <c r="W23" s="21">
        <v>43009</v>
      </c>
      <c r="X23" s="21">
        <v>43040</v>
      </c>
      <c r="Y23" s="21">
        <v>43070</v>
      </c>
      <c r="Z23" s="21">
        <v>43101</v>
      </c>
      <c r="AA23" s="21">
        <v>43132</v>
      </c>
      <c r="AB23" s="21">
        <v>43160</v>
      </c>
      <c r="AC23" s="21">
        <v>43191</v>
      </c>
      <c r="AD23" s="21">
        <v>43221</v>
      </c>
      <c r="AE23" s="21">
        <v>43252</v>
      </c>
      <c r="AF23" s="21">
        <v>43282</v>
      </c>
      <c r="AG23" s="21">
        <v>43313</v>
      </c>
      <c r="AH23" s="21">
        <v>43344</v>
      </c>
      <c r="AI23" s="21">
        <v>43374</v>
      </c>
      <c r="AJ23" s="21">
        <v>43405</v>
      </c>
      <c r="AK23" s="21">
        <v>43435</v>
      </c>
      <c r="AL23" s="21">
        <v>43466</v>
      </c>
      <c r="AM23" s="21">
        <v>43497</v>
      </c>
      <c r="AN23" s="21">
        <v>43525</v>
      </c>
      <c r="AO23" s="21">
        <v>43556</v>
      </c>
      <c r="AP23" s="21">
        <v>43586</v>
      </c>
      <c r="AQ23" s="21">
        <v>43617</v>
      </c>
      <c r="AR23" s="21">
        <v>43647</v>
      </c>
      <c r="AS23" s="21">
        <v>43678</v>
      </c>
      <c r="AT23" s="21">
        <v>43709</v>
      </c>
      <c r="AU23" s="21">
        <v>43739</v>
      </c>
      <c r="AV23" s="21">
        <v>43770</v>
      </c>
      <c r="AW23" s="21">
        <v>43800</v>
      </c>
      <c r="AX23" s="21">
        <v>43831</v>
      </c>
      <c r="AY23" s="21">
        <v>43862</v>
      </c>
      <c r="AZ23" s="21">
        <v>43891</v>
      </c>
      <c r="BA23" s="21">
        <v>43922</v>
      </c>
      <c r="BB23" s="21">
        <v>43952</v>
      </c>
      <c r="BC23" s="21">
        <v>43983</v>
      </c>
      <c r="BD23" s="21">
        <v>44013</v>
      </c>
      <c r="BE23" s="21">
        <v>44044</v>
      </c>
      <c r="BF23" s="21">
        <v>44075</v>
      </c>
      <c r="BG23" s="133">
        <v>44105</v>
      </c>
      <c r="BH23" s="21">
        <v>44136</v>
      </c>
      <c r="BI23" s="21">
        <v>44166</v>
      </c>
      <c r="BJ23" s="133">
        <v>44197</v>
      </c>
      <c r="BK23" s="21">
        <v>44228</v>
      </c>
      <c r="BL23" s="21">
        <v>44256</v>
      </c>
      <c r="BM23" s="21">
        <v>44287</v>
      </c>
      <c r="BN23" s="21">
        <v>44317</v>
      </c>
      <c r="BO23" s="21">
        <v>44348</v>
      </c>
      <c r="BP23" s="21">
        <v>44378</v>
      </c>
      <c r="BQ23" s="21">
        <v>44409</v>
      </c>
      <c r="BR23" s="21">
        <v>44440</v>
      </c>
      <c r="BS23" s="68">
        <v>44470</v>
      </c>
      <c r="BT23" s="24">
        <v>44501</v>
      </c>
      <c r="BU23" s="20">
        <v>44531</v>
      </c>
      <c r="BV23" s="112">
        <v>44562</v>
      </c>
      <c r="BW23" s="24">
        <v>44593</v>
      </c>
      <c r="BX23" s="24">
        <v>44621</v>
      </c>
      <c r="BY23" s="24">
        <v>44652</v>
      </c>
      <c r="BZ23" s="24">
        <v>44682</v>
      </c>
      <c r="CA23" s="24">
        <v>44713</v>
      </c>
      <c r="CB23" s="24">
        <v>44743</v>
      </c>
      <c r="CC23" s="24">
        <v>44774</v>
      </c>
      <c r="CD23" s="24">
        <v>44805</v>
      </c>
      <c r="CE23" s="24">
        <v>44835</v>
      </c>
      <c r="CF23" s="24">
        <v>44866</v>
      </c>
      <c r="CG23" s="24">
        <v>44896</v>
      </c>
      <c r="CH23" s="24">
        <v>44927</v>
      </c>
      <c r="CI23" s="145" t="s">
        <v>3</v>
      </c>
      <c r="CJ23" s="145"/>
      <c r="CK23" s="145" t="s">
        <v>38</v>
      </c>
      <c r="CL23" s="145"/>
      <c r="CM23" s="4"/>
      <c r="CN23" s="4"/>
      <c r="CO23" s="4"/>
      <c r="CP23" s="4"/>
      <c r="CQ23" s="4"/>
      <c r="CR23" s="4"/>
      <c r="CS23" s="4"/>
      <c r="CT23" s="20" t="s">
        <v>46</v>
      </c>
    </row>
    <row r="24" spans="1:187" s="10" customFormat="1" ht="15" thickBot="1" x14ac:dyDescent="0.35">
      <c r="A24" s="243" t="s">
        <v>10</v>
      </c>
      <c r="B24" s="244"/>
      <c r="C24" s="244"/>
      <c r="D24" s="244">
        <v>489577.71</v>
      </c>
      <c r="E24" s="244">
        <v>596039.34</v>
      </c>
      <c r="F24" s="244">
        <v>1517252.46</v>
      </c>
      <c r="G24" s="244">
        <v>1813501.32</v>
      </c>
      <c r="H24" s="244">
        <v>2186924.08</v>
      </c>
      <c r="I24" s="244">
        <v>3901790.85</v>
      </c>
      <c r="J24" s="244">
        <v>2101305.48</v>
      </c>
      <c r="K24" s="244">
        <v>3473901.82</v>
      </c>
      <c r="L24" s="244">
        <v>3971572.65</v>
      </c>
      <c r="M24" s="244">
        <v>3484429.82</v>
      </c>
      <c r="N24" s="244">
        <v>3674638.82</v>
      </c>
      <c r="O24" s="244">
        <v>4414025.79</v>
      </c>
      <c r="P24" s="244">
        <v>2991594.54</v>
      </c>
      <c r="Q24" s="244">
        <v>2590304.3199999998</v>
      </c>
      <c r="R24" s="244">
        <v>4657810.8899999997</v>
      </c>
      <c r="S24" s="244">
        <v>4977110.7899999982</v>
      </c>
      <c r="T24" s="244">
        <v>3348927.8400000003</v>
      </c>
      <c r="U24" s="244">
        <v>5546241.8499999996</v>
      </c>
      <c r="V24" s="244">
        <v>4343353.6899999995</v>
      </c>
      <c r="W24" s="244">
        <v>4663448.7899999991</v>
      </c>
      <c r="X24" s="244">
        <v>3579807.37</v>
      </c>
      <c r="Y24" s="244">
        <v>5420569.8299999982</v>
      </c>
      <c r="Z24" s="244">
        <v>3574752.5799999991</v>
      </c>
      <c r="AA24" s="244">
        <v>3331489.5699999994</v>
      </c>
      <c r="AB24" s="244">
        <v>4263249.9299999988</v>
      </c>
      <c r="AC24" s="244">
        <v>4115174.5300000017</v>
      </c>
      <c r="AD24" s="244">
        <v>4740998.6900000004</v>
      </c>
      <c r="AE24" s="244">
        <v>5145804.7499999991</v>
      </c>
      <c r="AF24" s="244">
        <v>6107814.71</v>
      </c>
      <c r="AG24" s="244">
        <v>6553231.54</v>
      </c>
      <c r="AH24" s="244">
        <v>5114734.95</v>
      </c>
      <c r="AI24" s="244">
        <v>4801059.09</v>
      </c>
      <c r="AJ24" s="244">
        <v>6475373.9700000007</v>
      </c>
      <c r="AK24" s="244">
        <v>8029360.29</v>
      </c>
      <c r="AL24" s="244">
        <v>1571431.2300000002</v>
      </c>
      <c r="AM24" s="244">
        <v>9564900.9000000004</v>
      </c>
      <c r="AN24" s="244">
        <v>7004423.3000000007</v>
      </c>
      <c r="AO24" s="244">
        <v>197376.2899999998</v>
      </c>
      <c r="AP24" s="244">
        <v>257011.13999999996</v>
      </c>
      <c r="AQ24" s="244">
        <v>211431.85000000024</v>
      </c>
      <c r="AR24" s="244">
        <v>1180808.6699999997</v>
      </c>
      <c r="AS24" s="244">
        <v>-1350523.8200000005</v>
      </c>
      <c r="AT24" s="244">
        <v>85629.37000000001</v>
      </c>
      <c r="AU24" s="244">
        <v>459064.35000000003</v>
      </c>
      <c r="AV24" s="244">
        <v>41006.47</v>
      </c>
      <c r="AW24" s="233">
        <v>159031.65</v>
      </c>
      <c r="AX24" s="233">
        <v>83120.979999999952</v>
      </c>
      <c r="AY24" s="233">
        <v>139855.28</v>
      </c>
      <c r="AZ24" s="233">
        <v>209941.13000000003</v>
      </c>
      <c r="BA24" s="233">
        <v>-1300.0800000000563</v>
      </c>
      <c r="BB24" s="233">
        <v>14255.75</v>
      </c>
      <c r="BC24" s="233">
        <v>253360.02999999997</v>
      </c>
      <c r="BD24" s="233">
        <v>60801.639999999985</v>
      </c>
      <c r="BE24" s="233">
        <v>700403.20000000019</v>
      </c>
      <c r="BF24" s="233">
        <v>126526.49999999997</v>
      </c>
      <c r="BG24" s="234">
        <v>21848.7</v>
      </c>
      <c r="BH24" s="233">
        <v>5996.8600000000006</v>
      </c>
      <c r="BI24" s="233">
        <v>-279762.15999999992</v>
      </c>
      <c r="BJ24" s="234">
        <v>95606.290000000008</v>
      </c>
      <c r="BK24" s="244">
        <v>153442.74</v>
      </c>
      <c r="BL24" s="244">
        <v>225.280000000005</v>
      </c>
      <c r="BM24" s="244">
        <v>99299.199999999997</v>
      </c>
      <c r="BN24" s="244">
        <v>19536.79</v>
      </c>
      <c r="BO24" s="244">
        <v>3441.95</v>
      </c>
      <c r="BP24" s="244">
        <v>-107676.22</v>
      </c>
      <c r="BQ24" s="244">
        <v>405</v>
      </c>
      <c r="BR24" s="244">
        <v>0</v>
      </c>
      <c r="BS24" s="245">
        <v>0</v>
      </c>
      <c r="BT24" s="236">
        <v>73760.72</v>
      </c>
      <c r="BU24" s="246">
        <v>0</v>
      </c>
      <c r="BV24" s="247">
        <v>0</v>
      </c>
      <c r="BW24" s="248">
        <v>0</v>
      </c>
      <c r="BX24" s="246">
        <v>0</v>
      </c>
      <c r="BY24" s="246">
        <v>0</v>
      </c>
      <c r="BZ24" s="246">
        <v>0</v>
      </c>
      <c r="CA24" s="246">
        <v>0</v>
      </c>
      <c r="CB24" s="246">
        <v>0</v>
      </c>
      <c r="CC24" s="246">
        <v>0</v>
      </c>
      <c r="CD24" s="246">
        <v>0</v>
      </c>
      <c r="CE24" s="246">
        <v>0</v>
      </c>
      <c r="CF24" s="246">
        <v>0</v>
      </c>
      <c r="CG24" s="246">
        <v>0</v>
      </c>
      <c r="CH24" s="246">
        <v>0</v>
      </c>
      <c r="CI24" s="144">
        <f>SUM(B24:CH24)</f>
        <v>157051855.62999988</v>
      </c>
      <c r="CJ24" s="39"/>
      <c r="CK24" s="39" t="s">
        <v>66</v>
      </c>
      <c r="CL24" s="39">
        <v>157051855.62999988</v>
      </c>
      <c r="CM24" s="40"/>
      <c r="CN24" s="40"/>
      <c r="CO24" s="40"/>
      <c r="CP24" s="40"/>
      <c r="CQ24" s="40"/>
      <c r="CR24" s="40"/>
      <c r="CS24" s="40"/>
      <c r="CT24" s="104">
        <f t="shared" ref="CT24:CT28" si="6">SUM(BW24:CH24)</f>
        <v>0</v>
      </c>
    </row>
    <row r="25" spans="1:187" s="10" customFormat="1" ht="15" thickTop="1" x14ac:dyDescent="0.3">
      <c r="A25" s="249" t="s">
        <v>6</v>
      </c>
      <c r="B25" s="200"/>
      <c r="C25" s="200"/>
      <c r="D25" s="250">
        <v>92701.599999999991</v>
      </c>
      <c r="E25" s="250">
        <v>470887.92</v>
      </c>
      <c r="F25" s="250">
        <v>1113267.2699999998</v>
      </c>
      <c r="G25" s="250">
        <v>1040037.3</v>
      </c>
      <c r="H25" s="250">
        <v>1509771.61</v>
      </c>
      <c r="I25" s="250">
        <v>2518235.16</v>
      </c>
      <c r="J25" s="250">
        <v>1528668.86</v>
      </c>
      <c r="K25" s="250">
        <v>1905356.75</v>
      </c>
      <c r="L25" s="250">
        <v>2048839.7199999997</v>
      </c>
      <c r="M25" s="250">
        <v>1913931.6199999999</v>
      </c>
      <c r="N25" s="250">
        <v>1690080.79</v>
      </c>
      <c r="O25" s="250">
        <v>1877206.5299999998</v>
      </c>
      <c r="P25" s="250">
        <v>1484918.0200000003</v>
      </c>
      <c r="Q25" s="250">
        <v>630134.03999999992</v>
      </c>
      <c r="R25" s="250">
        <v>2225868.14</v>
      </c>
      <c r="S25" s="250">
        <v>2452376.7299999995</v>
      </c>
      <c r="T25" s="250">
        <v>1476113.1700000002</v>
      </c>
      <c r="U25" s="250">
        <v>2335443.9099999992</v>
      </c>
      <c r="V25" s="250">
        <v>1946348.16</v>
      </c>
      <c r="W25" s="250">
        <v>1758048.5300000003</v>
      </c>
      <c r="X25" s="250">
        <v>1416376.8500000003</v>
      </c>
      <c r="Y25" s="250">
        <v>1873803.07</v>
      </c>
      <c r="Z25" s="250">
        <v>1221681.8999999999</v>
      </c>
      <c r="AA25" s="250">
        <v>926005.15000000014</v>
      </c>
      <c r="AB25" s="250">
        <v>823725.78</v>
      </c>
      <c r="AC25" s="250">
        <v>1315275.5600000003</v>
      </c>
      <c r="AD25" s="250">
        <v>1141924.23</v>
      </c>
      <c r="AE25" s="250">
        <v>1767113.3499999999</v>
      </c>
      <c r="AF25" s="250">
        <v>1901977.86</v>
      </c>
      <c r="AG25" s="250">
        <v>1657059.61</v>
      </c>
      <c r="AH25" s="250">
        <v>1351059.9899999998</v>
      </c>
      <c r="AI25" s="250">
        <v>1233979.6000000001</v>
      </c>
      <c r="AJ25" s="250">
        <v>1667555.6700000002</v>
      </c>
      <c r="AK25" s="250">
        <v>1766965.46</v>
      </c>
      <c r="AL25" s="250">
        <v>-77450.659999999931</v>
      </c>
      <c r="AM25" s="250">
        <v>1967957.46</v>
      </c>
      <c r="AN25" s="250">
        <v>1764533.03</v>
      </c>
      <c r="AO25" s="250">
        <v>-67760.229999999952</v>
      </c>
      <c r="AP25" s="250">
        <v>41885.949999999924</v>
      </c>
      <c r="AQ25" s="250">
        <v>67376.939999999959</v>
      </c>
      <c r="AR25" s="250">
        <v>1263726.9400000002</v>
      </c>
      <c r="AS25" s="250">
        <v>-1284367.2999999998</v>
      </c>
      <c r="AT25" s="250">
        <v>8491.1800000000039</v>
      </c>
      <c r="AU25" s="250">
        <v>14637.199999999997</v>
      </c>
      <c r="AV25" s="250">
        <v>-4330.6399999999958</v>
      </c>
      <c r="AW25" s="251">
        <v>0</v>
      </c>
      <c r="AX25" s="251">
        <v>0</v>
      </c>
      <c r="AY25" s="251">
        <v>0</v>
      </c>
      <c r="AZ25" s="251">
        <v>0</v>
      </c>
      <c r="BA25" s="251">
        <v>0</v>
      </c>
      <c r="BB25" s="251">
        <v>0</v>
      </c>
      <c r="BC25" s="251">
        <v>0</v>
      </c>
      <c r="BD25" s="251">
        <v>0</v>
      </c>
      <c r="BE25" s="251">
        <v>0</v>
      </c>
      <c r="BF25" s="251">
        <v>0</v>
      </c>
      <c r="BG25" s="252">
        <v>0</v>
      </c>
      <c r="BH25" s="253">
        <v>0</v>
      </c>
      <c r="BI25" s="253">
        <v>0</v>
      </c>
      <c r="BJ25" s="254">
        <v>0</v>
      </c>
      <c r="BK25" s="254">
        <v>0</v>
      </c>
      <c r="BL25" s="254">
        <v>0</v>
      </c>
      <c r="BM25" s="254">
        <v>0</v>
      </c>
      <c r="BN25" s="254">
        <v>0</v>
      </c>
      <c r="BO25" s="254">
        <v>0</v>
      </c>
      <c r="BP25" s="254">
        <v>0</v>
      </c>
      <c r="BQ25" s="254">
        <v>0</v>
      </c>
      <c r="BR25" s="254">
        <v>0</v>
      </c>
      <c r="BS25" s="255">
        <v>0</v>
      </c>
      <c r="BT25" s="253">
        <v>0</v>
      </c>
      <c r="BU25" s="256">
        <v>0</v>
      </c>
      <c r="BV25" s="254">
        <v>0</v>
      </c>
      <c r="BW25" s="300">
        <v>0</v>
      </c>
      <c r="BX25" s="251">
        <v>0</v>
      </c>
      <c r="BY25" s="251">
        <v>0</v>
      </c>
      <c r="BZ25" s="251">
        <v>0</v>
      </c>
      <c r="CA25" s="251">
        <v>0</v>
      </c>
      <c r="CB25" s="251">
        <v>0</v>
      </c>
      <c r="CC25" s="251">
        <v>0</v>
      </c>
      <c r="CD25" s="251">
        <v>0</v>
      </c>
      <c r="CE25" s="251">
        <v>0</v>
      </c>
      <c r="CF25" s="251">
        <v>0</v>
      </c>
      <c r="CG25" s="251">
        <v>0</v>
      </c>
      <c r="CH25" s="251">
        <v>0</v>
      </c>
      <c r="CI25" s="39"/>
      <c r="CJ25" s="39"/>
      <c r="CK25" s="39" t="s">
        <v>21</v>
      </c>
      <c r="CL25" s="39">
        <f>CL24-CI24</f>
        <v>0</v>
      </c>
      <c r="CM25" s="40"/>
      <c r="CN25" s="40"/>
      <c r="CO25" s="40"/>
      <c r="CP25" s="40"/>
      <c r="CQ25" s="40"/>
      <c r="CR25" s="40"/>
      <c r="CS25" s="40"/>
      <c r="CT25" s="98">
        <f t="shared" si="6"/>
        <v>0</v>
      </c>
      <c r="CU25" s="105" t="s">
        <v>44</v>
      </c>
    </row>
    <row r="26" spans="1:187" s="10" customFormat="1" x14ac:dyDescent="0.3">
      <c r="A26" s="249" t="s">
        <v>7</v>
      </c>
      <c r="B26" s="200"/>
      <c r="C26" s="200"/>
      <c r="D26" s="250">
        <v>360011.71</v>
      </c>
      <c r="E26" s="250">
        <v>100283.17</v>
      </c>
      <c r="F26" s="250">
        <v>276551.98000000004</v>
      </c>
      <c r="G26" s="250">
        <v>605722.86999999988</v>
      </c>
      <c r="H26" s="250">
        <v>470055.31000000017</v>
      </c>
      <c r="I26" s="250">
        <v>1007513.72</v>
      </c>
      <c r="J26" s="250">
        <v>231513.24000000019</v>
      </c>
      <c r="K26" s="250">
        <v>1466502.5299999998</v>
      </c>
      <c r="L26" s="250">
        <v>1729424.32</v>
      </c>
      <c r="M26" s="250">
        <v>1390087.0999999999</v>
      </c>
      <c r="N26" s="250">
        <v>1606995.7800000003</v>
      </c>
      <c r="O26" s="250">
        <v>2206926.4299999997</v>
      </c>
      <c r="P26" s="250">
        <v>1309598.0999999999</v>
      </c>
      <c r="Q26" s="250">
        <v>1857370.0300000003</v>
      </c>
      <c r="R26" s="250">
        <v>2223361.8299999996</v>
      </c>
      <c r="S26" s="250">
        <v>2459399.94</v>
      </c>
      <c r="T26" s="250">
        <v>1721311.83</v>
      </c>
      <c r="U26" s="250">
        <v>2712665.1799999997</v>
      </c>
      <c r="V26" s="250">
        <v>2376750.88</v>
      </c>
      <c r="W26" s="250">
        <v>2789157.6199999996</v>
      </c>
      <c r="X26" s="250">
        <v>2040899.3699999994</v>
      </c>
      <c r="Y26" s="250">
        <v>3328148.1599999992</v>
      </c>
      <c r="Z26" s="250">
        <v>1987894.0699999998</v>
      </c>
      <c r="AA26" s="250">
        <v>2078701.0700000003</v>
      </c>
      <c r="AB26" s="250">
        <v>2874985.1599999997</v>
      </c>
      <c r="AC26" s="250">
        <v>2698819.3800000004</v>
      </c>
      <c r="AD26" s="250">
        <v>3447134.8899999997</v>
      </c>
      <c r="AE26" s="250">
        <v>3016507.95</v>
      </c>
      <c r="AF26" s="250">
        <v>3772457.8599999994</v>
      </c>
      <c r="AG26" s="250">
        <v>4259389.8199999994</v>
      </c>
      <c r="AH26" s="250">
        <v>3623834.3399999994</v>
      </c>
      <c r="AI26" s="250">
        <v>3048734.03</v>
      </c>
      <c r="AJ26" s="250">
        <v>4491895.66</v>
      </c>
      <c r="AK26" s="250">
        <v>5126185.0900000008</v>
      </c>
      <c r="AL26" s="250">
        <v>2075568.73</v>
      </c>
      <c r="AM26" s="250">
        <v>6137174.9799999986</v>
      </c>
      <c r="AN26" s="250">
        <v>5187148.8900000025</v>
      </c>
      <c r="AO26" s="250">
        <v>100360.07999999987</v>
      </c>
      <c r="AP26" s="250">
        <v>258685.69999999975</v>
      </c>
      <c r="AQ26" s="250">
        <v>153747.82000000007</v>
      </c>
      <c r="AR26" s="250">
        <v>333621.8</v>
      </c>
      <c r="AS26" s="250">
        <v>121918.41999999995</v>
      </c>
      <c r="AT26" s="250">
        <v>45149.19</v>
      </c>
      <c r="AU26" s="250">
        <v>443746.64999999991</v>
      </c>
      <c r="AV26" s="250">
        <v>36972.11</v>
      </c>
      <c r="AW26" s="250">
        <v>155446.65</v>
      </c>
      <c r="AX26" s="250">
        <v>179485.54999999996</v>
      </c>
      <c r="AY26" s="250">
        <v>35205.71</v>
      </c>
      <c r="AZ26" s="250">
        <v>202516.13000000009</v>
      </c>
      <c r="BA26" s="250">
        <v>2374.9200000000019</v>
      </c>
      <c r="BB26" s="250">
        <v>5953.75</v>
      </c>
      <c r="BC26" s="250">
        <v>249425.02999999997</v>
      </c>
      <c r="BD26" s="250">
        <v>56635.89</v>
      </c>
      <c r="BE26" s="250">
        <v>700318.2</v>
      </c>
      <c r="BF26" s="250">
        <v>126526.49999999999</v>
      </c>
      <c r="BG26" s="259">
        <v>21848.700000000004</v>
      </c>
      <c r="BH26" s="217">
        <v>5996.8600000000006</v>
      </c>
      <c r="BI26" s="200">
        <v>-279762.16000000003</v>
      </c>
      <c r="BJ26" s="206">
        <v>95606.290000000008</v>
      </c>
      <c r="BK26" s="200">
        <v>153442.74</v>
      </c>
      <c r="BL26" s="200">
        <v>225.28</v>
      </c>
      <c r="BM26" s="200">
        <v>99299.199999999997</v>
      </c>
      <c r="BN26" s="200">
        <v>19536.79</v>
      </c>
      <c r="BO26" s="200">
        <v>3441.95</v>
      </c>
      <c r="BP26" s="200">
        <v>-107676.22</v>
      </c>
      <c r="BQ26" s="200">
        <v>405</v>
      </c>
      <c r="BR26" s="200">
        <v>0</v>
      </c>
      <c r="BS26" s="216">
        <v>0</v>
      </c>
      <c r="BT26" s="217">
        <v>-22603.85</v>
      </c>
      <c r="BU26" s="260">
        <v>0</v>
      </c>
      <c r="BV26" s="263">
        <v>0</v>
      </c>
      <c r="BW26" s="301">
        <v>0</v>
      </c>
      <c r="BX26" s="260">
        <v>0</v>
      </c>
      <c r="BY26" s="260">
        <v>0</v>
      </c>
      <c r="BZ26" s="260">
        <v>0</v>
      </c>
      <c r="CA26" s="260">
        <v>0</v>
      </c>
      <c r="CB26" s="260">
        <v>0</v>
      </c>
      <c r="CC26" s="260">
        <v>0</v>
      </c>
      <c r="CD26" s="260">
        <v>0</v>
      </c>
      <c r="CE26" s="260">
        <v>0</v>
      </c>
      <c r="CF26" s="260">
        <v>0</v>
      </c>
      <c r="CG26" s="260">
        <v>0</v>
      </c>
      <c r="CH26" s="260">
        <v>0</v>
      </c>
      <c r="CI26" s="9"/>
      <c r="CJ26" s="9"/>
      <c r="CK26" s="9"/>
      <c r="CL26" s="9"/>
      <c r="CT26" s="98">
        <f t="shared" si="6"/>
        <v>0</v>
      </c>
    </row>
    <row r="27" spans="1:187" s="10" customFormat="1" x14ac:dyDescent="0.3">
      <c r="A27" s="249" t="s">
        <v>8</v>
      </c>
      <c r="B27" s="200"/>
      <c r="C27" s="200"/>
      <c r="D27" s="250">
        <v>23175.4</v>
      </c>
      <c r="E27" s="250">
        <v>20000</v>
      </c>
      <c r="F27" s="250">
        <v>110941.65</v>
      </c>
      <c r="G27" s="250">
        <v>105942.24</v>
      </c>
      <c r="H27" s="250">
        <v>77203.420000000013</v>
      </c>
      <c r="I27" s="250">
        <v>288148.54999999993</v>
      </c>
      <c r="J27" s="250">
        <v>98245.299999999959</v>
      </c>
      <c r="K27" s="250">
        <v>-20629.97999999996</v>
      </c>
      <c r="L27" s="250">
        <v>171715.17</v>
      </c>
      <c r="M27" s="250">
        <v>163978.35999999999</v>
      </c>
      <c r="N27" s="250">
        <v>143965.97</v>
      </c>
      <c r="O27" s="250">
        <v>286356.54000000004</v>
      </c>
      <c r="P27" s="250">
        <v>138885.66</v>
      </c>
      <c r="Q27" s="250">
        <v>90873.95</v>
      </c>
      <c r="R27" s="250">
        <v>191206.36999999994</v>
      </c>
      <c r="S27" s="250">
        <v>41515.079999999994</v>
      </c>
      <c r="T27" s="250">
        <v>48458.150000000023</v>
      </c>
      <c r="U27" s="250">
        <v>479199.19999999995</v>
      </c>
      <c r="V27" s="250">
        <v>6987.980000000015</v>
      </c>
      <c r="W27" s="250">
        <v>103923.13</v>
      </c>
      <c r="X27" s="250">
        <v>269601.89999999997</v>
      </c>
      <c r="Y27" s="250">
        <v>210081.5</v>
      </c>
      <c r="Z27" s="250">
        <v>313977.92</v>
      </c>
      <c r="AA27" s="250">
        <v>298781.86</v>
      </c>
      <c r="AB27" s="250">
        <v>550355.34</v>
      </c>
      <c r="AC27" s="250">
        <v>72977.830000000016</v>
      </c>
      <c r="AD27" s="250">
        <v>125071.92999999998</v>
      </c>
      <c r="AE27" s="250">
        <v>325353.08999999997</v>
      </c>
      <c r="AF27" s="250">
        <v>396987.47000000003</v>
      </c>
      <c r="AG27" s="250">
        <v>592843.30999999994</v>
      </c>
      <c r="AH27" s="250">
        <v>87444.360000000044</v>
      </c>
      <c r="AI27" s="250">
        <v>499086.59000000008</v>
      </c>
      <c r="AJ27" s="250">
        <v>314115.15999999997</v>
      </c>
      <c r="AK27" s="250">
        <v>1125001.46</v>
      </c>
      <c r="AL27" s="250">
        <v>-438961.33999999985</v>
      </c>
      <c r="AM27" s="250">
        <v>1459300.46</v>
      </c>
      <c r="AN27" s="250">
        <v>49141.38000000015</v>
      </c>
      <c r="AO27" s="250">
        <v>156024.19000000006</v>
      </c>
      <c r="AP27" s="250">
        <v>-38111.009999999944</v>
      </c>
      <c r="AQ27" s="250">
        <v>-0.90999999998166459</v>
      </c>
      <c r="AR27" s="250">
        <v>-416530.07000000007</v>
      </c>
      <c r="AS27" s="250">
        <v>-195801.87</v>
      </c>
      <c r="AT27" s="250">
        <v>0</v>
      </c>
      <c r="AU27" s="250">
        <v>0</v>
      </c>
      <c r="AV27" s="250">
        <v>0</v>
      </c>
      <c r="AW27" s="250">
        <v>0</v>
      </c>
      <c r="AX27" s="250">
        <v>-96364.57</v>
      </c>
      <c r="AY27" s="250">
        <v>96364.57</v>
      </c>
      <c r="AZ27" s="260">
        <v>0</v>
      </c>
      <c r="BA27" s="260">
        <v>0</v>
      </c>
      <c r="BB27" s="260">
        <v>0</v>
      </c>
      <c r="BC27" s="260">
        <v>0</v>
      </c>
      <c r="BD27" s="260">
        <v>0</v>
      </c>
      <c r="BE27" s="260">
        <v>0</v>
      </c>
      <c r="BF27" s="260">
        <v>0</v>
      </c>
      <c r="BG27" s="262">
        <v>0</v>
      </c>
      <c r="BH27" s="261">
        <v>0</v>
      </c>
      <c r="BI27" s="260">
        <v>0</v>
      </c>
      <c r="BJ27" s="263">
        <v>0</v>
      </c>
      <c r="BK27" s="263">
        <v>0</v>
      </c>
      <c r="BL27" s="263">
        <v>0</v>
      </c>
      <c r="BM27" s="263">
        <v>0</v>
      </c>
      <c r="BN27" s="263">
        <v>0</v>
      </c>
      <c r="BO27" s="263">
        <v>0</v>
      </c>
      <c r="BP27" s="263">
        <v>0</v>
      </c>
      <c r="BQ27" s="263">
        <v>0</v>
      </c>
      <c r="BR27" s="263">
        <v>0</v>
      </c>
      <c r="BS27" s="264">
        <v>0</v>
      </c>
      <c r="BT27" s="217">
        <v>96364.57</v>
      </c>
      <c r="BU27" s="260">
        <v>0</v>
      </c>
      <c r="BV27" s="263">
        <v>0</v>
      </c>
      <c r="BW27" s="301">
        <v>0</v>
      </c>
      <c r="BX27" s="260">
        <v>0</v>
      </c>
      <c r="BY27" s="260">
        <v>0</v>
      </c>
      <c r="BZ27" s="260">
        <v>0</v>
      </c>
      <c r="CA27" s="260">
        <v>0</v>
      </c>
      <c r="CB27" s="260">
        <v>0</v>
      </c>
      <c r="CC27" s="260">
        <v>0</v>
      </c>
      <c r="CD27" s="260">
        <v>0</v>
      </c>
      <c r="CE27" s="260">
        <v>0</v>
      </c>
      <c r="CF27" s="260">
        <v>0</v>
      </c>
      <c r="CG27" s="260">
        <v>0</v>
      </c>
      <c r="CH27" s="260">
        <v>0</v>
      </c>
      <c r="CI27" s="9"/>
      <c r="CJ27" s="9"/>
      <c r="CK27" s="9"/>
      <c r="CL27" s="9"/>
      <c r="CT27" s="98">
        <f t="shared" si="6"/>
        <v>0</v>
      </c>
    </row>
    <row r="28" spans="1:187" s="10" customFormat="1" ht="15" thickBot="1" x14ac:dyDescent="0.35">
      <c r="A28" s="249" t="s">
        <v>9</v>
      </c>
      <c r="B28" s="200"/>
      <c r="C28" s="200"/>
      <c r="D28" s="250">
        <v>13689</v>
      </c>
      <c r="E28" s="250">
        <v>4868.25</v>
      </c>
      <c r="F28" s="250">
        <v>16491.560000000001</v>
      </c>
      <c r="G28" s="250">
        <v>61798.91</v>
      </c>
      <c r="H28" s="250">
        <v>129893.73999999999</v>
      </c>
      <c r="I28" s="250">
        <v>87893.42</v>
      </c>
      <c r="J28" s="250">
        <v>242878.08000000002</v>
      </c>
      <c r="K28" s="250">
        <v>122671.65000000001</v>
      </c>
      <c r="L28" s="250">
        <v>21593.440000000006</v>
      </c>
      <c r="M28" s="250">
        <v>16432.740000000002</v>
      </c>
      <c r="N28" s="250">
        <v>233596.28</v>
      </c>
      <c r="O28" s="250">
        <v>43536.289999999994</v>
      </c>
      <c r="P28" s="250">
        <v>58192.76</v>
      </c>
      <c r="Q28" s="250">
        <v>11926.299999999645</v>
      </c>
      <c r="R28" s="250">
        <v>17374.55</v>
      </c>
      <c r="S28" s="250">
        <v>23819.039999999997</v>
      </c>
      <c r="T28" s="250">
        <v>103044.69</v>
      </c>
      <c r="U28" s="250">
        <v>18933.559999999885</v>
      </c>
      <c r="V28" s="250">
        <v>13266.67</v>
      </c>
      <c r="W28" s="250">
        <v>12319.51</v>
      </c>
      <c r="X28" s="250">
        <v>-147070.75</v>
      </c>
      <c r="Y28" s="250">
        <v>8537.0999999999985</v>
      </c>
      <c r="Z28" s="250">
        <v>51198.689999999995</v>
      </c>
      <c r="AA28" s="250">
        <v>28001.489999999998</v>
      </c>
      <c r="AB28" s="250">
        <v>14183.65</v>
      </c>
      <c r="AC28" s="250">
        <v>28101.760000000002</v>
      </c>
      <c r="AD28" s="250">
        <v>26867.64</v>
      </c>
      <c r="AE28" s="250">
        <v>36830.36</v>
      </c>
      <c r="AF28" s="250">
        <v>36391.520000000004</v>
      </c>
      <c r="AG28" s="250">
        <v>43938.8</v>
      </c>
      <c r="AH28" s="250">
        <v>52396.26</v>
      </c>
      <c r="AI28" s="250">
        <v>19258.870000000003</v>
      </c>
      <c r="AJ28" s="250">
        <v>1807.48</v>
      </c>
      <c r="AK28" s="250">
        <v>11208.28</v>
      </c>
      <c r="AL28" s="250">
        <v>12274.5</v>
      </c>
      <c r="AM28" s="250">
        <v>468</v>
      </c>
      <c r="AN28" s="250">
        <v>3600</v>
      </c>
      <c r="AO28" s="250">
        <v>8752.25</v>
      </c>
      <c r="AP28" s="250">
        <v>-5449.4999999997963</v>
      </c>
      <c r="AQ28" s="250">
        <v>-9691.9999999998254</v>
      </c>
      <c r="AR28" s="250">
        <v>-10</v>
      </c>
      <c r="AS28" s="250">
        <v>7726.93</v>
      </c>
      <c r="AT28" s="250">
        <v>31989</v>
      </c>
      <c r="AU28" s="250">
        <v>680.5</v>
      </c>
      <c r="AV28" s="250">
        <v>8365</v>
      </c>
      <c r="AW28" s="250">
        <v>3585</v>
      </c>
      <c r="AX28" s="250">
        <v>0</v>
      </c>
      <c r="AY28" s="250">
        <v>8285</v>
      </c>
      <c r="AZ28" s="250">
        <v>7425</v>
      </c>
      <c r="BA28" s="250">
        <v>-3675</v>
      </c>
      <c r="BB28" s="250">
        <v>8302</v>
      </c>
      <c r="BC28" s="250">
        <v>3935</v>
      </c>
      <c r="BD28" s="250">
        <v>4165.75</v>
      </c>
      <c r="BE28" s="250">
        <v>85</v>
      </c>
      <c r="BF28" s="250">
        <v>0</v>
      </c>
      <c r="BG28" s="259">
        <v>0</v>
      </c>
      <c r="BH28" s="242">
        <v>0</v>
      </c>
      <c r="BI28" s="239">
        <v>0</v>
      </c>
      <c r="BJ28" s="240">
        <v>0</v>
      </c>
      <c r="BK28" s="239">
        <v>0</v>
      </c>
      <c r="BL28" s="239">
        <v>0</v>
      </c>
      <c r="BM28" s="239">
        <v>0</v>
      </c>
      <c r="BN28" s="239">
        <v>0</v>
      </c>
      <c r="BO28" s="239">
        <v>0</v>
      </c>
      <c r="BP28" s="239">
        <v>0</v>
      </c>
      <c r="BQ28" s="239">
        <v>0</v>
      </c>
      <c r="BR28" s="239">
        <v>0</v>
      </c>
      <c r="BS28" s="241">
        <v>0</v>
      </c>
      <c r="BT28" s="265">
        <v>0</v>
      </c>
      <c r="BU28" s="266">
        <v>0</v>
      </c>
      <c r="BV28" s="299">
        <v>0</v>
      </c>
      <c r="BW28" s="301">
        <v>0</v>
      </c>
      <c r="BX28" s="260">
        <v>0</v>
      </c>
      <c r="BY28" s="260">
        <v>0</v>
      </c>
      <c r="BZ28" s="260">
        <v>0</v>
      </c>
      <c r="CA28" s="260">
        <v>0</v>
      </c>
      <c r="CB28" s="260">
        <v>0</v>
      </c>
      <c r="CC28" s="260">
        <v>0</v>
      </c>
      <c r="CD28" s="260">
        <v>0</v>
      </c>
      <c r="CE28" s="260">
        <v>0</v>
      </c>
      <c r="CF28" s="260">
        <v>0</v>
      </c>
      <c r="CG28" s="260">
        <v>0</v>
      </c>
      <c r="CH28" s="260">
        <v>0</v>
      </c>
      <c r="CI28" s="9"/>
      <c r="CJ28" s="9"/>
      <c r="CK28" s="9"/>
      <c r="CL28" s="9"/>
      <c r="CT28" s="99">
        <f t="shared" si="6"/>
        <v>0</v>
      </c>
    </row>
    <row r="29" spans="1:187" s="10" customFormat="1" ht="15.6" thickTop="1" thickBot="1" x14ac:dyDescent="0.35">
      <c r="A29" s="34"/>
      <c r="B29" s="35"/>
      <c r="C29" s="35"/>
      <c r="D29" s="35">
        <f>D24-SUM(D25:D28)</f>
        <v>0</v>
      </c>
      <c r="E29" s="35">
        <f t="shared" ref="E29:BG29" si="7">E24-SUM(E25:E28)</f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60" t="s">
        <v>37</v>
      </c>
      <c r="L29" s="35">
        <f t="shared" si="7"/>
        <v>0</v>
      </c>
      <c r="M29" s="35">
        <f t="shared" si="7"/>
        <v>0</v>
      </c>
      <c r="N29" s="35">
        <f t="shared" si="7"/>
        <v>0</v>
      </c>
      <c r="O29" s="35">
        <f t="shared" si="7"/>
        <v>0</v>
      </c>
      <c r="P29" s="35">
        <f t="shared" si="7"/>
        <v>0</v>
      </c>
      <c r="Q29" s="35">
        <f t="shared" si="7"/>
        <v>0</v>
      </c>
      <c r="R29" s="35">
        <f t="shared" si="7"/>
        <v>0</v>
      </c>
      <c r="S29" s="35">
        <f t="shared" si="7"/>
        <v>0</v>
      </c>
      <c r="T29" s="35">
        <f t="shared" si="7"/>
        <v>0</v>
      </c>
      <c r="U29" s="35">
        <f t="shared" si="7"/>
        <v>0</v>
      </c>
      <c r="V29" s="35">
        <f t="shared" si="7"/>
        <v>0</v>
      </c>
      <c r="W29" s="35">
        <f t="shared" si="7"/>
        <v>0</v>
      </c>
      <c r="X29" s="35">
        <f t="shared" si="7"/>
        <v>0</v>
      </c>
      <c r="Y29" s="35">
        <f t="shared" si="7"/>
        <v>0</v>
      </c>
      <c r="Z29" s="35">
        <f t="shared" si="7"/>
        <v>0</v>
      </c>
      <c r="AA29" s="35">
        <f t="shared" si="7"/>
        <v>0</v>
      </c>
      <c r="AB29" s="35">
        <f t="shared" si="7"/>
        <v>0</v>
      </c>
      <c r="AC29" s="35">
        <f t="shared" si="7"/>
        <v>0</v>
      </c>
      <c r="AD29" s="35">
        <f t="shared" si="7"/>
        <v>0</v>
      </c>
      <c r="AE29" s="35">
        <f t="shared" si="7"/>
        <v>0</v>
      </c>
      <c r="AF29" s="35">
        <f t="shared" si="7"/>
        <v>0</v>
      </c>
      <c r="AG29" s="35">
        <f t="shared" si="7"/>
        <v>0</v>
      </c>
      <c r="AH29" s="35">
        <f t="shared" si="7"/>
        <v>0</v>
      </c>
      <c r="AI29" s="35">
        <f t="shared" si="7"/>
        <v>0</v>
      </c>
      <c r="AJ29" s="35">
        <f t="shared" si="7"/>
        <v>0</v>
      </c>
      <c r="AK29" s="35">
        <f t="shared" si="7"/>
        <v>0</v>
      </c>
      <c r="AL29" s="35">
        <f t="shared" si="7"/>
        <v>0</v>
      </c>
      <c r="AM29" s="35">
        <f t="shared" si="7"/>
        <v>0</v>
      </c>
      <c r="AN29" s="35">
        <f t="shared" si="7"/>
        <v>0</v>
      </c>
      <c r="AO29" s="35">
        <f t="shared" si="7"/>
        <v>0</v>
      </c>
      <c r="AP29" s="35">
        <f t="shared" si="7"/>
        <v>0</v>
      </c>
      <c r="AQ29" s="35">
        <f t="shared" si="7"/>
        <v>0</v>
      </c>
      <c r="AR29" s="35">
        <f t="shared" si="7"/>
        <v>0</v>
      </c>
      <c r="AS29" s="35">
        <f t="shared" si="7"/>
        <v>0</v>
      </c>
      <c r="AT29" s="35">
        <f t="shared" si="7"/>
        <v>0</v>
      </c>
      <c r="AU29" s="35">
        <f t="shared" si="7"/>
        <v>0</v>
      </c>
      <c r="AV29" s="35">
        <f t="shared" si="7"/>
        <v>0</v>
      </c>
      <c r="AW29" s="35">
        <f t="shared" si="7"/>
        <v>0</v>
      </c>
      <c r="AX29" s="35">
        <f t="shared" si="7"/>
        <v>0</v>
      </c>
      <c r="AY29" s="35">
        <f t="shared" si="7"/>
        <v>0</v>
      </c>
      <c r="AZ29" s="35">
        <f t="shared" si="7"/>
        <v>0</v>
      </c>
      <c r="BA29" s="35">
        <f t="shared" si="7"/>
        <v>-5.8207660913467407E-11</v>
      </c>
      <c r="BB29" s="35">
        <f t="shared" si="7"/>
        <v>0</v>
      </c>
      <c r="BC29" s="35">
        <f t="shared" si="7"/>
        <v>0</v>
      </c>
      <c r="BD29" s="35">
        <f t="shared" si="7"/>
        <v>0</v>
      </c>
      <c r="BE29" s="35">
        <f t="shared" si="7"/>
        <v>0</v>
      </c>
      <c r="BF29" s="35">
        <f t="shared" si="7"/>
        <v>0</v>
      </c>
      <c r="BG29" s="94">
        <f t="shared" si="7"/>
        <v>0</v>
      </c>
      <c r="BH29" s="35">
        <f t="shared" ref="BH29:BS29" si="8">BH24-SUM(BH25:BH28)</f>
        <v>0</v>
      </c>
      <c r="BI29" s="35">
        <f t="shared" si="8"/>
        <v>0</v>
      </c>
      <c r="BJ29" s="173">
        <f t="shared" si="8"/>
        <v>0</v>
      </c>
      <c r="BK29" s="173">
        <f t="shared" si="8"/>
        <v>0</v>
      </c>
      <c r="BL29" s="173">
        <f t="shared" si="8"/>
        <v>5.0022208597511053E-12</v>
      </c>
      <c r="BM29" s="173">
        <f t="shared" si="8"/>
        <v>0</v>
      </c>
      <c r="BN29" s="173">
        <f t="shared" si="8"/>
        <v>0</v>
      </c>
      <c r="BO29" s="173">
        <f t="shared" si="8"/>
        <v>0</v>
      </c>
      <c r="BP29" s="173">
        <f t="shared" si="8"/>
        <v>0</v>
      </c>
      <c r="BQ29" s="173">
        <f t="shared" si="8"/>
        <v>0</v>
      </c>
      <c r="BR29" s="173">
        <f t="shared" si="8"/>
        <v>0</v>
      </c>
      <c r="BS29" s="174">
        <f t="shared" si="8"/>
        <v>0</v>
      </c>
      <c r="BT29" s="36"/>
      <c r="BU29" s="35"/>
      <c r="BV29" s="108"/>
      <c r="BW29" s="36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9"/>
      <c r="CJ29" s="9"/>
      <c r="CK29" s="9"/>
      <c r="CL29" s="9"/>
      <c r="CT29" s="35">
        <f>CT24-SUM(CT25:CT28)</f>
        <v>0</v>
      </c>
    </row>
    <row r="30" spans="1:187" s="14" customFormat="1" x14ac:dyDescent="0.3">
      <c r="K30" s="17"/>
      <c r="V30" s="17"/>
      <c r="AG30" s="17"/>
      <c r="AR30" s="17"/>
      <c r="BD30" s="17"/>
      <c r="BH30" s="61"/>
      <c r="BI30" s="61"/>
      <c r="BJ30" s="90"/>
      <c r="BK30" s="90"/>
      <c r="BL30" s="90"/>
      <c r="BM30" s="90"/>
      <c r="BN30" s="90"/>
      <c r="BO30" s="123"/>
      <c r="BP30" s="123"/>
      <c r="BQ30" s="123"/>
      <c r="BR30" s="105" t="s">
        <v>88</v>
      </c>
      <c r="BS30" s="123"/>
      <c r="BT30" s="123"/>
      <c r="BU30" s="123"/>
      <c r="BV30" s="127"/>
      <c r="BX30" s="63"/>
      <c r="BY30" s="63"/>
      <c r="BZ30" s="63"/>
      <c r="CI30" s="15"/>
      <c r="CJ30" s="15"/>
    </row>
    <row r="31" spans="1:187" s="14" customFormat="1" x14ac:dyDescent="0.3">
      <c r="H31" s="42" t="s">
        <v>17</v>
      </c>
      <c r="I31" s="42"/>
      <c r="J31" s="42"/>
      <c r="K31" s="18"/>
      <c r="L31" s="18"/>
      <c r="M31" s="18"/>
      <c r="BH31" s="62"/>
      <c r="BI31" s="61"/>
      <c r="BJ31" s="120"/>
      <c r="BK31" s="120"/>
      <c r="BL31" s="120"/>
      <c r="BM31" s="90"/>
      <c r="BN31" s="90"/>
      <c r="BO31" s="128"/>
      <c r="BP31" s="128"/>
      <c r="BQ31" s="123"/>
      <c r="BR31" s="123"/>
      <c r="BS31" s="123"/>
      <c r="BT31" s="123"/>
      <c r="BU31" s="123"/>
      <c r="BV31" s="127"/>
      <c r="BX31" s="64"/>
      <c r="BY31" s="63"/>
      <c r="BZ31" s="63"/>
      <c r="CA31" s="17"/>
      <c r="CB31" s="17"/>
      <c r="CI31" s="15"/>
      <c r="CJ31" s="15"/>
    </row>
    <row r="32" spans="1:187" s="14" customFormat="1" ht="15" thickBot="1" x14ac:dyDescent="0.35">
      <c r="K32" s="18"/>
      <c r="L32" s="18"/>
      <c r="M32" s="18"/>
      <c r="BH32" s="62"/>
      <c r="BI32" s="61"/>
      <c r="BJ32" s="120"/>
      <c r="BK32" s="120"/>
      <c r="BL32" s="120"/>
      <c r="BM32" s="90"/>
      <c r="BN32" s="90"/>
      <c r="BO32" s="128"/>
      <c r="BP32" s="128"/>
      <c r="BQ32" s="123"/>
      <c r="BR32" s="123"/>
      <c r="BS32" s="123"/>
      <c r="BT32" s="123"/>
      <c r="BU32" s="123"/>
      <c r="BV32" s="127"/>
      <c r="BX32" s="64"/>
      <c r="BY32" s="63"/>
      <c r="BZ32" s="63"/>
      <c r="CA32" s="17"/>
      <c r="CB32" s="17"/>
      <c r="CI32" s="15"/>
      <c r="CJ32" s="15"/>
    </row>
    <row r="33" spans="1:164" s="5" customFormat="1" ht="13.8" customHeight="1" thickBot="1" x14ac:dyDescent="0.35">
      <c r="A33" s="3" t="s">
        <v>85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306" t="s">
        <v>81</v>
      </c>
      <c r="BH33" s="307"/>
      <c r="BI33" s="307"/>
      <c r="BJ33" s="307"/>
      <c r="BK33" s="308"/>
      <c r="BL33" s="284">
        <v>44256</v>
      </c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43"/>
      <c r="CJ33" s="43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</row>
    <row r="34" spans="1:164" x14ac:dyDescent="0.3">
      <c r="A34" s="4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48"/>
      <c r="BG34" s="285"/>
      <c r="BH34" s="286"/>
      <c r="BI34" s="286"/>
      <c r="BJ34" s="286"/>
      <c r="BK34" s="287" t="s">
        <v>82</v>
      </c>
      <c r="BL34" s="294">
        <v>-3273.98</v>
      </c>
      <c r="BM34" s="18"/>
      <c r="BN34" s="14"/>
      <c r="BO34" s="14"/>
      <c r="BP34" s="14"/>
      <c r="BQ34" s="14"/>
      <c r="BR34" s="14"/>
      <c r="BS34" s="14"/>
      <c r="BT34" s="14"/>
      <c r="BU34" s="14"/>
      <c r="BV34" s="14"/>
      <c r="BW34" s="18"/>
      <c r="BX34" s="18"/>
      <c r="BY34" s="18"/>
      <c r="BZ34" s="14"/>
      <c r="CA34" s="14"/>
      <c r="CB34" s="14"/>
      <c r="CC34" s="14"/>
      <c r="CD34" s="14"/>
      <c r="CE34" s="14"/>
      <c r="CF34" s="14"/>
      <c r="CG34" s="14"/>
      <c r="CH34" s="14"/>
      <c r="CI34" s="15"/>
      <c r="CJ34" s="15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</row>
    <row r="35" spans="1:164" x14ac:dyDescent="0.3"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288"/>
      <c r="BH35" s="289"/>
      <c r="BI35" s="289"/>
      <c r="BJ35" s="289"/>
      <c r="BK35" s="290" t="s">
        <v>74</v>
      </c>
      <c r="BL35" s="295">
        <v>-66.599999999999994</v>
      </c>
      <c r="BM35" s="84"/>
      <c r="BN35" s="84"/>
      <c r="BO35" s="84"/>
      <c r="BP35" s="51"/>
      <c r="BQ35" s="51"/>
      <c r="BR35" s="51"/>
      <c r="BW35" s="51"/>
      <c r="BX35" s="51"/>
      <c r="BY35" s="84"/>
      <c r="BZ35" s="84"/>
      <c r="CA35" s="84"/>
      <c r="CB35" s="51"/>
      <c r="CC35" s="51"/>
      <c r="CD35" s="51"/>
    </row>
    <row r="36" spans="1:164" ht="15" thickBot="1" x14ac:dyDescent="0.35"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291"/>
      <c r="BH36" s="292"/>
      <c r="BI36" s="292"/>
      <c r="BJ36" s="292"/>
      <c r="BK36" s="293" t="s">
        <v>83</v>
      </c>
      <c r="BL36" s="296">
        <f>SUM(BL34:BL35)</f>
        <v>-3340.58</v>
      </c>
      <c r="BM36" s="84"/>
      <c r="BN36" s="84"/>
      <c r="BO36" s="84"/>
      <c r="BP36" s="51"/>
      <c r="BQ36" s="51"/>
      <c r="BR36" s="51"/>
      <c r="BW36" s="51"/>
      <c r="BX36" s="51"/>
      <c r="BY36" s="84"/>
      <c r="BZ36" s="84"/>
      <c r="CA36" s="84"/>
      <c r="CB36" s="51"/>
      <c r="CC36" s="51"/>
      <c r="CD36" s="51"/>
    </row>
    <row r="37" spans="1:164" x14ac:dyDescent="0.3"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51"/>
      <c r="BH37" s="51"/>
      <c r="BI37" s="51"/>
      <c r="BJ37" s="51"/>
      <c r="BK37" s="51"/>
      <c r="BL37" s="51"/>
      <c r="BM37" s="84"/>
      <c r="BN37" s="84"/>
      <c r="BO37" s="84"/>
      <c r="BP37" s="51"/>
      <c r="BQ37" s="51"/>
      <c r="BR37" s="51"/>
      <c r="BW37" s="51"/>
      <c r="BX37" s="51"/>
      <c r="BY37" s="84"/>
      <c r="BZ37" s="84"/>
      <c r="CA37" s="84"/>
      <c r="CB37" s="51"/>
      <c r="CC37" s="51"/>
      <c r="CD37" s="51"/>
    </row>
    <row r="38" spans="1:164" x14ac:dyDescent="0.3">
      <c r="BF38" s="14"/>
      <c r="BG38" s="51"/>
      <c r="BH38" s="51"/>
      <c r="BI38" s="51"/>
      <c r="BJ38" s="51"/>
      <c r="BK38" s="51"/>
      <c r="BL38" s="51"/>
      <c r="BM38" s="84"/>
      <c r="BN38" s="84"/>
      <c r="BO38" s="84"/>
      <c r="BP38" s="51"/>
      <c r="BQ38" s="51"/>
      <c r="BR38" s="51"/>
      <c r="BW38" s="51"/>
      <c r="BX38" s="51"/>
      <c r="BY38" s="84"/>
      <c r="BZ38" s="84"/>
      <c r="CA38" s="84"/>
      <c r="CB38" s="51"/>
      <c r="CC38" s="51"/>
      <c r="CD38" s="51"/>
    </row>
    <row r="39" spans="1:164" x14ac:dyDescent="0.3">
      <c r="BF39" s="14"/>
      <c r="BG39" s="51"/>
      <c r="BH39" s="51"/>
      <c r="BI39" s="51"/>
      <c r="BJ39" s="51"/>
      <c r="BK39" s="51"/>
      <c r="BL39" s="51"/>
      <c r="BM39" s="84"/>
      <c r="BN39" s="84"/>
      <c r="BO39" s="84"/>
      <c r="BP39" s="51"/>
      <c r="BQ39" s="51"/>
      <c r="BR39" s="51"/>
      <c r="BW39" s="51"/>
      <c r="BX39" s="51"/>
      <c r="BY39" s="84"/>
      <c r="BZ39" s="84"/>
      <c r="CA39" s="84"/>
      <c r="CB39" s="51"/>
      <c r="CC39" s="51"/>
      <c r="CD39" s="51"/>
    </row>
    <row r="40" spans="1:164" x14ac:dyDescent="0.3">
      <c r="BF40" s="14"/>
      <c r="BG40" s="51"/>
      <c r="BH40" s="51"/>
      <c r="BI40" s="51"/>
      <c r="BJ40" s="51"/>
      <c r="BK40" s="51"/>
      <c r="BL40" s="51"/>
      <c r="BM40" s="84"/>
      <c r="BN40" s="84"/>
      <c r="BO40" s="84"/>
      <c r="BP40" s="51"/>
      <c r="BQ40" s="51"/>
      <c r="BR40" s="51"/>
      <c r="BW40" s="51"/>
      <c r="BX40" s="51"/>
      <c r="BY40" s="84"/>
      <c r="BZ40" s="84"/>
      <c r="CA40" s="84"/>
      <c r="CB40" s="51"/>
      <c r="CC40" s="51"/>
      <c r="CD40" s="51"/>
    </row>
    <row r="41" spans="1:164" x14ac:dyDescent="0.3">
      <c r="BF41" s="14"/>
      <c r="BG41" s="51"/>
      <c r="BH41" s="51"/>
      <c r="BI41" s="51"/>
      <c r="BJ41" s="51"/>
      <c r="BK41" s="51"/>
      <c r="BL41" s="51"/>
      <c r="BM41" s="84"/>
      <c r="BN41" s="84"/>
      <c r="BO41" s="84"/>
      <c r="BP41" s="51"/>
      <c r="BQ41" s="51"/>
      <c r="BR41" s="51"/>
      <c r="BW41" s="51"/>
      <c r="BX41" s="51"/>
      <c r="BY41" s="84"/>
      <c r="BZ41" s="84"/>
      <c r="CA41" s="84"/>
      <c r="CB41" s="51"/>
      <c r="CC41" s="51"/>
      <c r="CD41" s="51"/>
    </row>
    <row r="42" spans="1:164" x14ac:dyDescent="0.3">
      <c r="BF42" s="14"/>
      <c r="BG42" s="51"/>
      <c r="BH42" s="51"/>
      <c r="BI42" s="51"/>
      <c r="BJ42" s="51"/>
      <c r="BK42" s="51"/>
      <c r="BL42" s="51"/>
      <c r="BM42" s="84"/>
      <c r="BN42" s="84"/>
      <c r="BO42" s="84"/>
      <c r="BP42" s="51"/>
      <c r="BQ42" s="51"/>
      <c r="BR42" s="51"/>
      <c r="BW42" s="51"/>
      <c r="BX42" s="51"/>
      <c r="BY42" s="84"/>
      <c r="BZ42" s="84"/>
      <c r="CA42" s="84"/>
      <c r="CB42" s="51"/>
      <c r="CC42" s="51"/>
      <c r="CD42" s="51"/>
    </row>
    <row r="43" spans="1:164" x14ac:dyDescent="0.3">
      <c r="BF43" s="14"/>
      <c r="BG43" s="51"/>
      <c r="BH43" s="51"/>
      <c r="BI43" s="51"/>
      <c r="BJ43" s="51"/>
      <c r="BK43" s="51"/>
      <c r="BL43" s="51"/>
      <c r="BM43" s="84"/>
      <c r="BN43" s="84"/>
      <c r="BO43" s="84"/>
      <c r="BP43" s="51"/>
      <c r="BQ43" s="51"/>
      <c r="BR43" s="51"/>
      <c r="BW43" s="51"/>
      <c r="BX43" s="51"/>
      <c r="BY43" s="84"/>
      <c r="BZ43" s="84"/>
      <c r="CA43" s="84"/>
      <c r="CB43" s="51"/>
      <c r="CC43" s="51"/>
      <c r="CD43" s="51"/>
    </row>
    <row r="44" spans="1:164" x14ac:dyDescent="0.3">
      <c r="BF44" s="14"/>
      <c r="BG44" s="51"/>
      <c r="BH44" s="51"/>
      <c r="BI44" s="51"/>
      <c r="BJ44" s="51"/>
      <c r="BK44" s="51"/>
      <c r="BL44" s="51"/>
      <c r="BM44" s="84"/>
      <c r="BN44" s="84"/>
      <c r="BO44" s="84"/>
      <c r="BP44" s="51"/>
      <c r="BQ44" s="51"/>
      <c r="BR44" s="51"/>
      <c r="BW44" s="51"/>
      <c r="BX44" s="51"/>
      <c r="BY44" s="84"/>
      <c r="BZ44" s="84"/>
      <c r="CA44" s="84"/>
      <c r="CB44" s="51"/>
      <c r="CC44" s="51"/>
      <c r="CD44" s="51"/>
    </row>
    <row r="45" spans="1:164" x14ac:dyDescent="0.3">
      <c r="BF45" s="14"/>
      <c r="BG45" s="51"/>
      <c r="BH45" s="51"/>
      <c r="BI45" s="51"/>
      <c r="BJ45" s="51"/>
      <c r="BK45" s="51"/>
      <c r="BL45" s="51"/>
      <c r="BM45" s="84"/>
      <c r="BN45" s="84"/>
      <c r="BO45" s="84"/>
      <c r="BP45" s="51"/>
      <c r="BQ45" s="51"/>
      <c r="BR45" s="51"/>
      <c r="BW45" s="51"/>
      <c r="BX45" s="51"/>
      <c r="BY45" s="84"/>
      <c r="BZ45" s="84"/>
      <c r="CA45" s="84"/>
      <c r="CB45" s="51"/>
      <c r="CC45" s="51"/>
      <c r="CD45" s="51"/>
    </row>
    <row r="46" spans="1:164" x14ac:dyDescent="0.3">
      <c r="BF46" s="14"/>
      <c r="BG46" s="51"/>
      <c r="BH46" s="51"/>
      <c r="BI46" s="51"/>
      <c r="BJ46" s="51"/>
      <c r="BK46" s="51"/>
      <c r="BL46" s="51"/>
      <c r="BM46" s="84"/>
      <c r="BN46" s="84"/>
      <c r="BO46" s="84"/>
      <c r="BP46" s="51"/>
      <c r="BQ46" s="51"/>
      <c r="BR46" s="51"/>
      <c r="BW46" s="51"/>
      <c r="BX46" s="51"/>
      <c r="BY46" s="84"/>
      <c r="BZ46" s="84"/>
      <c r="CA46" s="84"/>
      <c r="CB46" s="51"/>
      <c r="CC46" s="51"/>
      <c r="CD46" s="51"/>
    </row>
    <row r="47" spans="1:164" x14ac:dyDescent="0.3">
      <c r="BF47" s="14"/>
      <c r="BG47" s="51"/>
      <c r="BH47" s="51"/>
      <c r="BI47" s="51"/>
      <c r="BJ47" s="51"/>
      <c r="BK47" s="51"/>
      <c r="BL47" s="51"/>
      <c r="BM47" s="84"/>
      <c r="BN47" s="84"/>
      <c r="BO47" s="84"/>
      <c r="BP47" s="51"/>
      <c r="BQ47" s="51"/>
      <c r="BR47" s="51"/>
      <c r="BW47" s="51"/>
      <c r="BX47" s="51"/>
      <c r="BY47" s="84"/>
      <c r="BZ47" s="84"/>
      <c r="CA47" s="84"/>
      <c r="CB47" s="51"/>
      <c r="CC47" s="51"/>
      <c r="CD47" s="51"/>
    </row>
    <row r="48" spans="1:164" x14ac:dyDescent="0.3">
      <c r="BF48" s="14"/>
      <c r="BG48" s="51"/>
      <c r="BH48" s="51"/>
      <c r="BI48" s="51"/>
      <c r="BJ48" s="51"/>
      <c r="BK48" s="51"/>
      <c r="BL48" s="51"/>
      <c r="BM48" s="84"/>
      <c r="BN48" s="84"/>
      <c r="BO48" s="84"/>
      <c r="BP48" s="51"/>
      <c r="BQ48" s="51"/>
      <c r="BR48" s="51"/>
      <c r="BW48" s="51"/>
      <c r="BX48" s="51"/>
      <c r="BY48" s="84"/>
      <c r="BZ48" s="84"/>
      <c r="CA48" s="84"/>
      <c r="CB48" s="51"/>
      <c r="CC48" s="51"/>
      <c r="CD48" s="51"/>
    </row>
    <row r="49" spans="58:82" x14ac:dyDescent="0.3">
      <c r="BF49" s="14"/>
      <c r="BG49" s="51"/>
      <c r="BH49" s="51"/>
      <c r="BI49" s="51"/>
      <c r="BJ49" s="51"/>
      <c r="BK49" s="51"/>
      <c r="BL49" s="51"/>
      <c r="BM49" s="84"/>
      <c r="BN49" s="84"/>
      <c r="BO49" s="84"/>
      <c r="BP49" s="51"/>
      <c r="BQ49" s="51"/>
      <c r="BR49" s="51"/>
      <c r="BW49" s="51"/>
      <c r="BX49" s="51"/>
      <c r="BY49" s="84"/>
      <c r="BZ49" s="84"/>
      <c r="CA49" s="84"/>
      <c r="CB49" s="51"/>
      <c r="CC49" s="51"/>
      <c r="CD49" s="51"/>
    </row>
    <row r="50" spans="58:82" x14ac:dyDescent="0.3">
      <c r="BF50" s="14"/>
      <c r="BG50" s="51"/>
      <c r="BH50" s="51"/>
      <c r="BI50" s="51"/>
      <c r="BJ50" s="51"/>
      <c r="BK50" s="51"/>
      <c r="BL50" s="51"/>
      <c r="BM50" s="84"/>
      <c r="BN50" s="84"/>
      <c r="BO50" s="84"/>
      <c r="BP50" s="51"/>
      <c r="BQ50" s="51"/>
      <c r="BR50" s="51"/>
      <c r="BW50" s="51"/>
      <c r="BX50" s="51"/>
      <c r="BY50" s="84"/>
      <c r="BZ50" s="84"/>
      <c r="CA50" s="84"/>
      <c r="CB50" s="51"/>
      <c r="CC50" s="51"/>
      <c r="CD50" s="51"/>
    </row>
    <row r="51" spans="58:82" x14ac:dyDescent="0.3">
      <c r="BF51" s="14"/>
      <c r="BG51" s="51"/>
      <c r="BH51" s="51"/>
      <c r="BI51" s="51"/>
      <c r="BJ51" s="51"/>
      <c r="BK51" s="51"/>
      <c r="BL51" s="51"/>
      <c r="BM51" s="84"/>
      <c r="BN51" s="84"/>
      <c r="BO51" s="84"/>
      <c r="BP51" s="51"/>
      <c r="BQ51" s="51"/>
      <c r="BR51" s="51"/>
      <c r="BW51" s="51"/>
      <c r="BX51" s="51"/>
      <c r="BY51" s="84"/>
      <c r="BZ51" s="84"/>
      <c r="CA51" s="84"/>
      <c r="CB51" s="51"/>
      <c r="CC51" s="51"/>
      <c r="CD51" s="51"/>
    </row>
    <row r="52" spans="58:82" x14ac:dyDescent="0.3">
      <c r="BF52" s="14"/>
      <c r="BG52" s="51"/>
      <c r="BH52" s="51"/>
      <c r="BI52" s="51"/>
      <c r="BJ52" s="51"/>
      <c r="BK52" s="51"/>
      <c r="BL52" s="51"/>
      <c r="BM52" s="84"/>
      <c r="BN52" s="84"/>
      <c r="BO52" s="84"/>
      <c r="BP52" s="51"/>
      <c r="BQ52" s="51"/>
      <c r="BR52" s="51"/>
      <c r="BW52" s="51"/>
      <c r="BX52" s="51"/>
      <c r="BY52" s="84"/>
      <c r="BZ52" s="84"/>
      <c r="CA52" s="84"/>
      <c r="CB52" s="51"/>
      <c r="CC52" s="51"/>
      <c r="CD52" s="51"/>
    </row>
    <row r="53" spans="58:82" x14ac:dyDescent="0.3">
      <c r="BF53" s="14"/>
      <c r="BG53" s="51"/>
      <c r="BH53" s="51"/>
      <c r="BI53" s="51"/>
      <c r="BJ53" s="51"/>
      <c r="BK53" s="51"/>
      <c r="BL53" s="51"/>
      <c r="BM53" s="84"/>
      <c r="BN53" s="84"/>
      <c r="BO53" s="84"/>
      <c r="BP53" s="51"/>
      <c r="BQ53" s="51"/>
      <c r="BR53" s="51"/>
      <c r="BW53" s="51"/>
      <c r="BX53" s="51"/>
      <c r="BY53" s="84"/>
      <c r="BZ53" s="84"/>
      <c r="CA53" s="84"/>
      <c r="CB53" s="51"/>
      <c r="CC53" s="51"/>
      <c r="CD53" s="51"/>
    </row>
    <row r="54" spans="58:82" x14ac:dyDescent="0.3">
      <c r="BF54" s="14"/>
      <c r="BG54" s="51"/>
      <c r="BH54" s="51"/>
      <c r="BI54" s="51"/>
      <c r="BJ54" s="51"/>
      <c r="BK54" s="51"/>
      <c r="BL54" s="51"/>
      <c r="BM54" s="84"/>
      <c r="BN54" s="84"/>
      <c r="BO54" s="84"/>
      <c r="BP54" s="51"/>
      <c r="BQ54" s="51"/>
      <c r="BR54" s="51"/>
      <c r="BW54" s="51"/>
      <c r="BX54" s="51"/>
      <c r="BY54" s="84"/>
      <c r="BZ54" s="84"/>
      <c r="CA54" s="84"/>
      <c r="CB54" s="51"/>
      <c r="CC54" s="51"/>
      <c r="CD54" s="51"/>
    </row>
    <row r="55" spans="58:82" x14ac:dyDescent="0.3">
      <c r="BF55" s="14"/>
      <c r="BG55" s="51"/>
      <c r="BH55" s="51"/>
      <c r="BI55" s="51"/>
      <c r="BJ55" s="51"/>
      <c r="BK55" s="51"/>
      <c r="BL55" s="51"/>
      <c r="BM55" s="84"/>
      <c r="BN55" s="84"/>
      <c r="BO55" s="84"/>
      <c r="BP55" s="51"/>
      <c r="BQ55" s="51"/>
      <c r="BR55" s="51"/>
      <c r="BW55" s="51"/>
      <c r="BX55" s="51"/>
      <c r="BY55" s="84"/>
      <c r="BZ55" s="84"/>
      <c r="CA55" s="84"/>
      <c r="CB55" s="51"/>
      <c r="CC55" s="51"/>
      <c r="CD55" s="51"/>
    </row>
    <row r="56" spans="58:82" x14ac:dyDescent="0.3">
      <c r="BF56" s="14"/>
      <c r="BG56" s="51"/>
      <c r="BH56" s="51"/>
      <c r="BI56" s="51"/>
      <c r="BJ56" s="51"/>
      <c r="BK56" s="51"/>
      <c r="BL56" s="51"/>
      <c r="BM56" s="84"/>
      <c r="BN56" s="84"/>
      <c r="BO56" s="84"/>
      <c r="BP56" s="51"/>
      <c r="BQ56" s="51"/>
      <c r="BR56" s="51"/>
      <c r="BW56" s="51"/>
      <c r="BX56" s="51"/>
      <c r="BY56" s="84"/>
      <c r="BZ56" s="84"/>
      <c r="CA56" s="84"/>
      <c r="CB56" s="51"/>
      <c r="CC56" s="51"/>
      <c r="CD56" s="51"/>
    </row>
    <row r="57" spans="58:82" x14ac:dyDescent="0.3">
      <c r="BF57" s="14"/>
      <c r="BG57" s="51"/>
      <c r="BH57" s="51"/>
      <c r="BI57" s="51"/>
      <c r="BJ57" s="51"/>
      <c r="BK57" s="51"/>
      <c r="BL57" s="51"/>
      <c r="BM57" s="84"/>
      <c r="BN57" s="84"/>
      <c r="BO57" s="84"/>
      <c r="BP57" s="51"/>
      <c r="BQ57" s="51"/>
      <c r="BR57" s="51"/>
      <c r="BW57" s="51"/>
      <c r="BX57" s="51"/>
      <c r="BY57" s="84"/>
      <c r="BZ57" s="84"/>
      <c r="CA57" s="84"/>
      <c r="CB57" s="51"/>
      <c r="CC57" s="51"/>
      <c r="CD57" s="51"/>
    </row>
    <row r="58" spans="58:82" x14ac:dyDescent="0.3">
      <c r="BF58" s="14"/>
      <c r="BG58" s="51"/>
      <c r="BH58" s="51"/>
      <c r="BI58" s="51"/>
      <c r="BJ58" s="51"/>
      <c r="BK58" s="51"/>
      <c r="BL58" s="51"/>
      <c r="BM58" s="84"/>
      <c r="BN58" s="84"/>
      <c r="BO58" s="84"/>
      <c r="BP58" s="51"/>
      <c r="BQ58" s="51"/>
      <c r="BR58" s="51"/>
      <c r="BW58" s="51"/>
      <c r="BX58" s="51"/>
      <c r="BY58" s="84"/>
      <c r="BZ58" s="84"/>
      <c r="CA58" s="84"/>
      <c r="CB58" s="51"/>
      <c r="CC58" s="51"/>
      <c r="CD58" s="51"/>
    </row>
    <row r="59" spans="58:82" x14ac:dyDescent="0.3">
      <c r="BF59" s="14"/>
      <c r="BG59" s="51"/>
      <c r="BH59" s="51"/>
      <c r="BI59" s="51"/>
      <c r="BJ59" s="51"/>
      <c r="BK59" s="51"/>
      <c r="BL59" s="51"/>
      <c r="BM59" s="84"/>
      <c r="BN59" s="84"/>
      <c r="BO59" s="84"/>
      <c r="BP59" s="51"/>
      <c r="BQ59" s="51"/>
      <c r="BR59" s="51"/>
      <c r="BW59" s="51"/>
      <c r="BX59" s="51"/>
      <c r="BY59" s="84"/>
      <c r="BZ59" s="84"/>
      <c r="CA59" s="84"/>
      <c r="CB59" s="51"/>
      <c r="CC59" s="51"/>
      <c r="CD59" s="51"/>
    </row>
    <row r="60" spans="58:82" x14ac:dyDescent="0.3">
      <c r="BF60" s="14"/>
      <c r="BG60" s="51"/>
      <c r="BH60" s="51"/>
      <c r="BI60" s="51"/>
      <c r="BJ60" s="51"/>
      <c r="BK60" s="51"/>
      <c r="BL60" s="51"/>
      <c r="BM60" s="84"/>
      <c r="BN60" s="84"/>
      <c r="BO60" s="84"/>
      <c r="BP60" s="51"/>
      <c r="BQ60" s="51"/>
      <c r="BR60" s="51"/>
      <c r="BW60" s="51"/>
      <c r="BX60" s="51"/>
      <c r="BY60" s="84"/>
      <c r="BZ60" s="84"/>
      <c r="CA60" s="84"/>
      <c r="CB60" s="51"/>
      <c r="CC60" s="51"/>
      <c r="CD60" s="51"/>
    </row>
    <row r="61" spans="58:82" x14ac:dyDescent="0.3">
      <c r="BF61" s="14"/>
      <c r="BG61" s="51"/>
      <c r="BH61" s="51"/>
      <c r="BI61" s="51"/>
      <c r="BJ61" s="51"/>
      <c r="BK61" s="51"/>
      <c r="BL61" s="51"/>
      <c r="BM61" s="84"/>
      <c r="BN61" s="84"/>
      <c r="BO61" s="84"/>
      <c r="BP61" s="51"/>
      <c r="BQ61" s="51"/>
      <c r="BR61" s="51"/>
      <c r="BW61" s="51"/>
      <c r="BX61" s="51"/>
      <c r="BY61" s="84"/>
      <c r="BZ61" s="84"/>
      <c r="CA61" s="84"/>
      <c r="CB61" s="51"/>
      <c r="CC61" s="51"/>
      <c r="CD61" s="51"/>
    </row>
    <row r="62" spans="58:82" x14ac:dyDescent="0.3">
      <c r="BF62" s="14"/>
      <c r="BG62" s="51"/>
      <c r="BH62" s="51"/>
      <c r="BI62" s="51"/>
      <c r="BJ62" s="51"/>
      <c r="BK62" s="51"/>
      <c r="BL62" s="51"/>
      <c r="BM62" s="84"/>
      <c r="BN62" s="84"/>
      <c r="BO62" s="84"/>
      <c r="BP62" s="51"/>
      <c r="BQ62" s="51"/>
      <c r="BR62" s="51"/>
      <c r="BW62" s="51"/>
      <c r="BX62" s="51"/>
      <c r="BY62" s="84"/>
      <c r="BZ62" s="84"/>
      <c r="CA62" s="84"/>
      <c r="CB62" s="51"/>
      <c r="CC62" s="51"/>
      <c r="CD62" s="51"/>
    </row>
    <row r="63" spans="58:82" x14ac:dyDescent="0.3">
      <c r="BF63" s="14"/>
      <c r="BG63" s="51"/>
      <c r="BH63" s="51"/>
      <c r="BI63" s="51"/>
      <c r="BJ63" s="51"/>
      <c r="BK63" s="51"/>
      <c r="BL63" s="51"/>
      <c r="BM63" s="84"/>
      <c r="BN63" s="84"/>
      <c r="BO63" s="84"/>
      <c r="BP63" s="51"/>
      <c r="BQ63" s="51"/>
      <c r="BR63" s="51"/>
      <c r="BW63" s="51"/>
      <c r="BX63" s="51"/>
      <c r="BY63" s="84"/>
      <c r="BZ63" s="84"/>
      <c r="CA63" s="84"/>
      <c r="CB63" s="51"/>
      <c r="CC63" s="51"/>
      <c r="CD63" s="51"/>
    </row>
    <row r="64" spans="58:82" x14ac:dyDescent="0.3">
      <c r="BF64" s="14"/>
      <c r="BG64" s="51"/>
      <c r="BH64" s="51"/>
      <c r="BI64" s="51"/>
      <c r="BJ64" s="51"/>
      <c r="BK64" s="51"/>
      <c r="BL64" s="51"/>
      <c r="BM64" s="84"/>
      <c r="BN64" s="84"/>
      <c r="BO64" s="84"/>
      <c r="BP64" s="51"/>
      <c r="BQ64" s="51"/>
      <c r="BR64" s="51"/>
      <c r="BW64" s="51"/>
      <c r="BX64" s="51"/>
      <c r="BY64" s="84"/>
      <c r="BZ64" s="84"/>
      <c r="CA64" s="84"/>
      <c r="CB64" s="51"/>
      <c r="CC64" s="51"/>
      <c r="CD64" s="51"/>
    </row>
    <row r="65" spans="58:82" x14ac:dyDescent="0.3">
      <c r="BF65" s="14"/>
      <c r="BG65" s="51"/>
      <c r="BH65" s="51"/>
      <c r="BI65" s="51"/>
      <c r="BJ65" s="51"/>
      <c r="BK65" s="51"/>
      <c r="BL65" s="51"/>
      <c r="BM65" s="84"/>
      <c r="BN65" s="84"/>
      <c r="BO65" s="84"/>
      <c r="BP65" s="51"/>
      <c r="BQ65" s="51"/>
      <c r="BR65" s="51"/>
      <c r="BW65" s="51"/>
      <c r="BX65" s="51"/>
      <c r="BY65" s="84"/>
      <c r="BZ65" s="84"/>
      <c r="CA65" s="84"/>
      <c r="CB65" s="51"/>
      <c r="CC65" s="51"/>
      <c r="CD65" s="51"/>
    </row>
    <row r="66" spans="58:82" x14ac:dyDescent="0.3">
      <c r="BF66" s="14"/>
      <c r="BG66" s="51"/>
      <c r="BH66" s="51"/>
      <c r="BI66" s="51"/>
      <c r="BJ66" s="51"/>
      <c r="BK66" s="51"/>
      <c r="BL66" s="51"/>
      <c r="BM66" s="84"/>
      <c r="BN66" s="84"/>
      <c r="BO66" s="84"/>
      <c r="BP66" s="51"/>
      <c r="BQ66" s="51"/>
      <c r="BR66" s="51"/>
      <c r="BW66" s="51"/>
      <c r="BX66" s="51"/>
      <c r="BY66" s="84"/>
      <c r="BZ66" s="84"/>
      <c r="CA66" s="84"/>
      <c r="CB66" s="51"/>
      <c r="CC66" s="51"/>
      <c r="CD66" s="51"/>
    </row>
    <row r="67" spans="58:82" x14ac:dyDescent="0.3">
      <c r="BF67" s="14"/>
      <c r="BG67" s="51"/>
      <c r="BH67" s="51"/>
      <c r="BI67" s="51"/>
      <c r="BJ67" s="51"/>
      <c r="BK67" s="51"/>
      <c r="BL67" s="51"/>
      <c r="BM67" s="84"/>
      <c r="BN67" s="84"/>
      <c r="BO67" s="84"/>
      <c r="BP67" s="51"/>
      <c r="BQ67" s="51"/>
      <c r="BR67" s="51"/>
      <c r="BW67" s="51"/>
      <c r="BX67" s="51"/>
      <c r="BY67" s="84"/>
      <c r="BZ67" s="84"/>
      <c r="CA67" s="84"/>
      <c r="CB67" s="51"/>
      <c r="CC67" s="51"/>
      <c r="CD67" s="51"/>
    </row>
    <row r="68" spans="58:82" x14ac:dyDescent="0.3">
      <c r="BF68" s="14"/>
      <c r="BG68" s="51"/>
      <c r="BH68" s="51"/>
      <c r="BI68" s="51"/>
      <c r="BJ68" s="51"/>
      <c r="BK68" s="51"/>
      <c r="BL68" s="51"/>
      <c r="BM68" s="84"/>
      <c r="BN68" s="84"/>
      <c r="BO68" s="84"/>
      <c r="BP68" s="51"/>
      <c r="BR68" s="51"/>
      <c r="BW68" s="51"/>
      <c r="BX68" s="51"/>
      <c r="BY68" s="84"/>
      <c r="BZ68" s="84"/>
      <c r="CA68" s="84"/>
      <c r="CB68" s="51"/>
      <c r="CD68" s="51"/>
    </row>
    <row r="69" spans="58:82" x14ac:dyDescent="0.3">
      <c r="BF69" s="14"/>
      <c r="BG69" s="51"/>
      <c r="BH69" s="51"/>
      <c r="BI69" s="51"/>
      <c r="BJ69" s="51"/>
      <c r="BK69" s="51"/>
      <c r="BL69" s="51"/>
      <c r="BM69" s="84"/>
      <c r="BN69" s="84"/>
      <c r="BO69" s="84"/>
      <c r="BP69" s="51"/>
      <c r="BR69" s="51"/>
      <c r="BW69" s="51"/>
      <c r="BX69" s="51"/>
      <c r="BY69" s="84"/>
      <c r="BZ69" s="84"/>
      <c r="CA69" s="84"/>
      <c r="CB69" s="51"/>
      <c r="CD69" s="51"/>
    </row>
    <row r="70" spans="58:82" x14ac:dyDescent="0.3">
      <c r="BF70" s="14"/>
      <c r="BG70" s="51"/>
      <c r="BH70" s="51"/>
      <c r="BI70" s="51"/>
      <c r="BJ70" s="51"/>
      <c r="BK70" s="51"/>
      <c r="BL70" s="51"/>
      <c r="BM70" s="84"/>
      <c r="BN70" s="84"/>
      <c r="BO70" s="84"/>
      <c r="BP70" s="51"/>
      <c r="BR70" s="51"/>
      <c r="BW70" s="51"/>
      <c r="BX70" s="51"/>
      <c r="BY70" s="84"/>
      <c r="BZ70" s="84"/>
      <c r="CA70" s="84"/>
      <c r="CB70" s="51"/>
      <c r="CD70" s="51"/>
    </row>
    <row r="71" spans="58:82" x14ac:dyDescent="0.3">
      <c r="BF71" s="14"/>
      <c r="BG71" s="51"/>
      <c r="BH71" s="51"/>
      <c r="BI71" s="51"/>
      <c r="BJ71" s="51"/>
      <c r="BK71" s="51"/>
      <c r="BL71" s="51"/>
      <c r="BM71" s="84"/>
      <c r="BN71" s="84"/>
      <c r="BO71" s="84"/>
      <c r="BP71" s="51"/>
      <c r="BR71" s="51"/>
      <c r="BW71" s="51"/>
      <c r="BX71" s="51"/>
      <c r="BY71" s="84"/>
      <c r="BZ71" s="84"/>
      <c r="CA71" s="84"/>
      <c r="CB71" s="51"/>
      <c r="CD71" s="51"/>
    </row>
    <row r="72" spans="58:82" x14ac:dyDescent="0.3">
      <c r="BF72" s="14"/>
      <c r="BG72" s="51"/>
      <c r="BH72" s="51"/>
      <c r="BI72" s="51"/>
      <c r="BJ72" s="51"/>
      <c r="BK72" s="51"/>
      <c r="BL72" s="51"/>
      <c r="BM72" s="84"/>
      <c r="BN72" s="84"/>
      <c r="BO72" s="84"/>
      <c r="BP72" s="51"/>
      <c r="BR72" s="51"/>
      <c r="BW72" s="51"/>
      <c r="BX72" s="51"/>
      <c r="BY72" s="84"/>
      <c r="BZ72" s="84"/>
      <c r="CA72" s="84"/>
      <c r="CB72" s="51"/>
      <c r="CD72" s="51"/>
    </row>
    <row r="73" spans="58:82" x14ac:dyDescent="0.3">
      <c r="BF73" s="14"/>
      <c r="BG73" s="51"/>
      <c r="BH73" s="51"/>
      <c r="BI73" s="51"/>
      <c r="BJ73" s="51"/>
      <c r="BK73" s="51"/>
      <c r="BL73" s="51"/>
      <c r="BM73" s="84"/>
      <c r="BN73" s="84"/>
      <c r="BO73" s="84"/>
      <c r="BP73" s="51"/>
      <c r="BR73" s="51"/>
      <c r="BW73" s="51"/>
      <c r="BX73" s="51"/>
      <c r="BY73" s="84"/>
      <c r="BZ73" s="84"/>
      <c r="CA73" s="84"/>
      <c r="CB73" s="51"/>
      <c r="CD73" s="51"/>
    </row>
    <row r="74" spans="58:82" x14ac:dyDescent="0.3">
      <c r="BF74" s="14"/>
      <c r="BG74" s="51"/>
      <c r="BH74" s="51"/>
      <c r="BI74" s="51"/>
      <c r="BJ74" s="51"/>
      <c r="BK74" s="51"/>
      <c r="BL74" s="51"/>
      <c r="BM74" s="84"/>
      <c r="BN74" s="84"/>
      <c r="BO74" s="84"/>
      <c r="BP74" s="51"/>
      <c r="BR74" s="51"/>
      <c r="BW74" s="51"/>
      <c r="BX74" s="51"/>
      <c r="BY74" s="84"/>
      <c r="BZ74" s="84"/>
      <c r="CA74" s="84"/>
      <c r="CB74" s="51"/>
      <c r="CD74" s="51"/>
    </row>
    <row r="75" spans="58:82" x14ac:dyDescent="0.3">
      <c r="BF75" s="14"/>
      <c r="BG75" s="51"/>
      <c r="BH75" s="51"/>
      <c r="BI75" s="51"/>
      <c r="BJ75" s="51"/>
      <c r="BK75" s="51"/>
      <c r="BL75" s="51"/>
      <c r="BM75" s="84"/>
      <c r="BN75" s="84"/>
      <c r="BO75" s="84"/>
      <c r="BP75" s="51"/>
      <c r="BR75" s="51"/>
      <c r="BW75" s="51"/>
      <c r="BX75" s="51"/>
      <c r="BY75" s="84"/>
      <c r="BZ75" s="84"/>
      <c r="CA75" s="84"/>
      <c r="CB75" s="51"/>
      <c r="CD75" s="51"/>
    </row>
    <row r="76" spans="58:82" x14ac:dyDescent="0.3">
      <c r="BF76" s="14"/>
      <c r="BG76" s="51"/>
      <c r="BH76" s="51"/>
      <c r="BI76" s="51"/>
      <c r="BJ76" s="51"/>
      <c r="BK76" s="51"/>
      <c r="BL76" s="51"/>
      <c r="BM76" s="84"/>
      <c r="BN76" s="84"/>
      <c r="BO76" s="84"/>
      <c r="BP76" s="51"/>
      <c r="BR76" s="51"/>
      <c r="BW76" s="51"/>
      <c r="BX76" s="51"/>
      <c r="BY76" s="84"/>
      <c r="BZ76" s="84"/>
      <c r="CA76" s="84"/>
      <c r="CB76" s="51"/>
      <c r="CD76" s="51"/>
    </row>
    <row r="77" spans="58:82" x14ac:dyDescent="0.3">
      <c r="BF77" s="14"/>
      <c r="BG77" s="51"/>
      <c r="BH77" s="51"/>
      <c r="BI77" s="51"/>
      <c r="BJ77" s="51"/>
      <c r="BK77" s="51"/>
      <c r="BL77" s="51"/>
      <c r="BM77" s="84"/>
      <c r="BN77" s="84"/>
      <c r="BO77" s="84"/>
      <c r="BP77" s="51"/>
      <c r="BR77" s="51"/>
      <c r="BW77" s="51"/>
      <c r="BX77" s="51"/>
      <c r="BY77" s="84"/>
      <c r="BZ77" s="84"/>
      <c r="CA77" s="84"/>
      <c r="CB77" s="51"/>
      <c r="CD77" s="51"/>
    </row>
    <row r="78" spans="58:82" x14ac:dyDescent="0.3">
      <c r="BF78" s="14"/>
      <c r="BG78" s="51"/>
      <c r="BH78" s="51"/>
      <c r="BI78" s="51"/>
      <c r="BJ78" s="51"/>
      <c r="BK78" s="51"/>
      <c r="BL78" s="51"/>
      <c r="BM78" s="84"/>
      <c r="BN78" s="84"/>
      <c r="BO78" s="84"/>
      <c r="BP78" s="51"/>
      <c r="BR78" s="51"/>
      <c r="BW78" s="51"/>
      <c r="BX78" s="51"/>
      <c r="BY78" s="84"/>
      <c r="BZ78" s="84"/>
      <c r="CA78" s="84"/>
      <c r="CB78" s="51"/>
      <c r="CD78" s="51"/>
    </row>
    <row r="79" spans="58:82" x14ac:dyDescent="0.3">
      <c r="BR79" s="51"/>
      <c r="CD79" s="51"/>
    </row>
    <row r="80" spans="58:82" x14ac:dyDescent="0.3">
      <c r="BR80" s="51"/>
      <c r="CD80" s="51"/>
    </row>
    <row r="81" spans="70:82" x14ac:dyDescent="0.3">
      <c r="BR81" s="51"/>
      <c r="CD81" s="51"/>
    </row>
  </sheetData>
  <mergeCells count="1">
    <mergeCell ref="BG33:BK33"/>
  </mergeCells>
  <pageMargins left="0.7" right="0.7" top="0.75" bottom="0.75" header="0.3" footer="0.3"/>
  <pageSetup orientation="portrait" horizontalDpi="1200" verticalDpi="1200" r:id="rId1"/>
  <headerFooter>
    <oddFooter>&amp;RSchedule CPA-D8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29"/>
  <sheetViews>
    <sheetView zoomScaleNormal="100" workbookViewId="0">
      <pane xSplit="1" ySplit="8" topLeftCell="B57" activePane="bottomRight" state="frozen"/>
      <selection pane="topRight" activeCell="B1" sqref="B1"/>
      <selection pane="bottomLeft" activeCell="A8" sqref="A8"/>
      <selection pane="bottomRight" activeCell="C84" sqref="C84"/>
    </sheetView>
  </sheetViews>
  <sheetFormatPr defaultRowHeight="14.4" x14ac:dyDescent="0.3"/>
  <cols>
    <col min="1" max="1" width="37.33203125" customWidth="1"/>
    <col min="2" max="53" width="13.77734375" customWidth="1"/>
    <col min="54" max="54" width="14.109375" style="2" bestFit="1" customWidth="1"/>
    <col min="55" max="55" width="3.5546875" style="2" customWidth="1"/>
    <col min="56" max="56" width="34.109375" customWidth="1"/>
    <col min="57" max="57" width="16.21875" customWidth="1"/>
    <col min="58" max="58" width="3.44140625" customWidth="1"/>
    <col min="59" max="59" width="13.109375" customWidth="1"/>
    <col min="60" max="60" width="46.5546875" customWidth="1"/>
    <col min="61" max="61" width="21.109375" customWidth="1"/>
    <col min="62" max="62" width="11.44140625" customWidth="1"/>
    <col min="63" max="63" width="14.21875" customWidth="1"/>
    <col min="64" max="67" width="11.44140625" customWidth="1"/>
  </cols>
  <sheetData>
    <row r="1" spans="1:154" ht="18" x14ac:dyDescent="0.35">
      <c r="A1" s="1" t="s">
        <v>5</v>
      </c>
      <c r="AL1" s="172" t="s">
        <v>69</v>
      </c>
    </row>
    <row r="2" spans="1:154" x14ac:dyDescent="0.3">
      <c r="A2" s="75" t="s">
        <v>47</v>
      </c>
      <c r="Q2" s="5"/>
    </row>
    <row r="4" spans="1:154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AB4" s="46"/>
      <c r="AC4" s="129"/>
      <c r="AD4" s="119"/>
      <c r="AE4" s="119"/>
      <c r="AF4" s="119"/>
      <c r="AG4" s="119"/>
      <c r="AH4" s="119"/>
      <c r="AI4" s="119"/>
      <c r="AJ4" s="119"/>
      <c r="AK4" s="119"/>
      <c r="AL4" s="65" t="s">
        <v>22</v>
      </c>
      <c r="AM4" s="47" t="s">
        <v>23</v>
      </c>
      <c r="AN4" s="119"/>
      <c r="AO4" s="111"/>
      <c r="AP4" s="83" t="s">
        <v>45</v>
      </c>
      <c r="AQ4" s="22"/>
    </row>
    <row r="5" spans="1:154" x14ac:dyDescent="0.3">
      <c r="A5" s="4" t="s">
        <v>76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C5" s="119"/>
      <c r="AD5" s="119"/>
      <c r="AE5" s="119"/>
      <c r="AF5" s="119"/>
      <c r="AG5" s="119"/>
      <c r="AH5" s="119"/>
      <c r="AI5" s="119"/>
      <c r="AJ5" s="119"/>
      <c r="AK5" s="119"/>
      <c r="AL5" s="66"/>
      <c r="AM5" s="5"/>
      <c r="AN5" s="119"/>
      <c r="AO5" s="111"/>
    </row>
    <row r="6" spans="1:154" x14ac:dyDescent="0.3">
      <c r="A6" s="4" t="s">
        <v>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AC6" s="119"/>
      <c r="AD6" s="119"/>
      <c r="AE6" s="119"/>
      <c r="AF6" s="119"/>
      <c r="AG6" s="119"/>
      <c r="AH6" s="119"/>
      <c r="AI6" s="119"/>
      <c r="AJ6" s="119"/>
      <c r="AK6" s="119"/>
      <c r="AL6" s="66"/>
      <c r="AM6" s="5"/>
      <c r="AN6" s="119"/>
      <c r="AO6" s="111"/>
      <c r="BI6" s="95" t="s">
        <v>42</v>
      </c>
    </row>
    <row r="7" spans="1:154" ht="5.4" customHeight="1" thickBot="1" x14ac:dyDescent="0.35">
      <c r="A7" s="3"/>
      <c r="F7" s="5"/>
      <c r="G7" s="5"/>
      <c r="H7" s="5"/>
      <c r="I7" s="5"/>
      <c r="J7" s="5"/>
      <c r="K7" s="5"/>
      <c r="Q7" s="5"/>
      <c r="R7" s="5"/>
      <c r="S7" s="5"/>
      <c r="T7" s="5"/>
      <c r="U7" s="5"/>
      <c r="V7" s="5"/>
      <c r="W7" s="5"/>
      <c r="AC7" s="130"/>
      <c r="AD7" s="119"/>
      <c r="AE7" s="119"/>
      <c r="AF7" s="119"/>
      <c r="AG7" s="119"/>
      <c r="AH7" s="119"/>
      <c r="AI7" s="119"/>
      <c r="AJ7" s="119"/>
      <c r="AK7" s="119"/>
      <c r="AL7" s="67"/>
      <c r="AN7" s="119"/>
      <c r="AO7" s="111"/>
    </row>
    <row r="8" spans="1:154" s="3" customFormat="1" ht="15" thickBot="1" x14ac:dyDescent="0.35">
      <c r="A8" s="6" t="s">
        <v>0</v>
      </c>
      <c r="B8" s="21">
        <v>43374</v>
      </c>
      <c r="C8" s="21">
        <v>43405</v>
      </c>
      <c r="D8" s="21">
        <v>43435</v>
      </c>
      <c r="E8" s="21">
        <v>43466</v>
      </c>
      <c r="F8" s="21">
        <v>43497</v>
      </c>
      <c r="G8" s="21">
        <v>43525</v>
      </c>
      <c r="H8" s="21">
        <v>43556</v>
      </c>
      <c r="I8" s="21">
        <v>43586</v>
      </c>
      <c r="J8" s="21">
        <v>43617</v>
      </c>
      <c r="K8" s="21">
        <v>43647</v>
      </c>
      <c r="L8" s="21">
        <v>43678</v>
      </c>
      <c r="M8" s="21">
        <v>43709</v>
      </c>
      <c r="N8" s="21">
        <v>43739</v>
      </c>
      <c r="O8" s="21">
        <v>43770</v>
      </c>
      <c r="P8" s="21">
        <v>43800</v>
      </c>
      <c r="Q8" s="21">
        <v>43831</v>
      </c>
      <c r="R8" s="21">
        <v>43862</v>
      </c>
      <c r="S8" s="21">
        <v>43891</v>
      </c>
      <c r="T8" s="21">
        <v>43922</v>
      </c>
      <c r="U8" s="21">
        <v>43952</v>
      </c>
      <c r="V8" s="21">
        <v>43983</v>
      </c>
      <c r="W8" s="21">
        <v>44013</v>
      </c>
      <c r="X8" s="21">
        <v>44044</v>
      </c>
      <c r="Y8" s="21">
        <v>44075</v>
      </c>
      <c r="Z8" s="133">
        <v>44105</v>
      </c>
      <c r="AA8" s="21">
        <v>44136</v>
      </c>
      <c r="AB8" s="21">
        <v>44166</v>
      </c>
      <c r="AC8" s="133">
        <v>44197</v>
      </c>
      <c r="AD8" s="21">
        <v>44228</v>
      </c>
      <c r="AE8" s="21">
        <v>44256</v>
      </c>
      <c r="AF8" s="21">
        <v>44287</v>
      </c>
      <c r="AG8" s="21">
        <v>44317</v>
      </c>
      <c r="AH8" s="21">
        <v>44348</v>
      </c>
      <c r="AI8" s="21">
        <v>44378</v>
      </c>
      <c r="AJ8" s="21">
        <v>44409</v>
      </c>
      <c r="AK8" s="21">
        <v>44440</v>
      </c>
      <c r="AL8" s="68">
        <v>44470</v>
      </c>
      <c r="AM8" s="24">
        <v>44501</v>
      </c>
      <c r="AN8" s="20">
        <v>44531</v>
      </c>
      <c r="AO8" s="112">
        <v>44562</v>
      </c>
      <c r="AP8" s="24">
        <f>EDATE(AO8,1)</f>
        <v>44593</v>
      </c>
      <c r="AQ8" s="24">
        <f t="shared" ref="AQ8:BA8" si="0">EDATE(AP8,1)</f>
        <v>44621</v>
      </c>
      <c r="AR8" s="24">
        <f t="shared" si="0"/>
        <v>44652</v>
      </c>
      <c r="AS8" s="24">
        <f t="shared" si="0"/>
        <v>44682</v>
      </c>
      <c r="AT8" s="24">
        <f t="shared" si="0"/>
        <v>44713</v>
      </c>
      <c r="AU8" s="24">
        <f t="shared" si="0"/>
        <v>44743</v>
      </c>
      <c r="AV8" s="24">
        <f t="shared" si="0"/>
        <v>44774</v>
      </c>
      <c r="AW8" s="24">
        <f t="shared" si="0"/>
        <v>44805</v>
      </c>
      <c r="AX8" s="24">
        <f t="shared" si="0"/>
        <v>44835</v>
      </c>
      <c r="AY8" s="24">
        <f t="shared" si="0"/>
        <v>44866</v>
      </c>
      <c r="AZ8" s="24">
        <f t="shared" si="0"/>
        <v>44896</v>
      </c>
      <c r="BA8" s="24">
        <f t="shared" si="0"/>
        <v>44927</v>
      </c>
      <c r="BB8" s="7" t="s">
        <v>3</v>
      </c>
      <c r="BC8" s="7"/>
      <c r="BD8" s="7" t="s">
        <v>30</v>
      </c>
      <c r="BG8" s="7"/>
      <c r="BH8" s="7"/>
      <c r="BI8" s="20" t="s">
        <v>46</v>
      </c>
      <c r="BK8" s="7"/>
    </row>
    <row r="9" spans="1:154" s="11" customFormat="1" x14ac:dyDescent="0.3">
      <c r="A9" s="41" t="s">
        <v>24</v>
      </c>
      <c r="B9" s="8"/>
      <c r="C9" s="8"/>
      <c r="D9" s="8"/>
      <c r="E9" s="8"/>
      <c r="F9" s="74"/>
      <c r="G9" s="8">
        <v>0.71203150918887492</v>
      </c>
      <c r="H9" s="8">
        <v>4695.4207688607357</v>
      </c>
      <c r="I9" s="8">
        <v>39935.570121927383</v>
      </c>
      <c r="J9" s="8">
        <v>291676.37356246018</v>
      </c>
      <c r="K9" s="8">
        <v>544866.33457860793</v>
      </c>
      <c r="L9" s="8">
        <v>663040.9475663905</v>
      </c>
      <c r="M9" s="8">
        <v>547744.67638274853</v>
      </c>
      <c r="N9" s="8">
        <v>270067.89072131994</v>
      </c>
      <c r="O9" s="8">
        <v>449448.83291898988</v>
      </c>
      <c r="P9" s="8">
        <v>672384.11562352569</v>
      </c>
      <c r="Q9" s="8">
        <v>860299.05315340089</v>
      </c>
      <c r="R9" s="8">
        <v>921069.68539476907</v>
      </c>
      <c r="S9" s="8">
        <v>727242.36549864151</v>
      </c>
      <c r="T9" s="8">
        <v>330495.27100759087</v>
      </c>
      <c r="U9" s="8">
        <v>448514.38010054693</v>
      </c>
      <c r="V9" s="8">
        <v>1166466.8526526124</v>
      </c>
      <c r="W9" s="8">
        <v>1596902.1714481553</v>
      </c>
      <c r="X9" s="8">
        <v>1748272.4117888496</v>
      </c>
      <c r="Y9" s="8">
        <v>1519471.01623757</v>
      </c>
      <c r="Z9" s="8">
        <v>764880.45368540613</v>
      </c>
      <c r="AA9" s="8">
        <v>908807.65228987066</v>
      </c>
      <c r="AB9" s="8">
        <v>1120062.856555779</v>
      </c>
      <c r="AC9" s="8">
        <v>1377220.6643166305</v>
      </c>
      <c r="AD9" s="8">
        <v>1195166.5723548159</v>
      </c>
      <c r="AE9" s="8">
        <v>1300632.3993987509</v>
      </c>
      <c r="AF9" s="8">
        <v>1205822.8207733985</v>
      </c>
      <c r="AG9" s="8">
        <v>1472551.2785682736</v>
      </c>
      <c r="AH9" s="8">
        <v>3602609.9103061217</v>
      </c>
      <c r="AI9" s="8">
        <v>4524979.9029475963</v>
      </c>
      <c r="AJ9" s="8">
        <v>4557691.9623519126</v>
      </c>
      <c r="AK9" s="8">
        <v>3395133.6257571932</v>
      </c>
      <c r="AL9" s="175">
        <v>1618999.5517252118</v>
      </c>
      <c r="AM9" s="25"/>
      <c r="AN9" s="8"/>
      <c r="AO9" s="113"/>
      <c r="AP9" s="25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144">
        <f>SUM(B9:BA9)</f>
        <v>39847153.732589446</v>
      </c>
      <c r="BC9" s="39"/>
      <c r="BD9" s="146" t="s">
        <v>56</v>
      </c>
      <c r="BE9" s="43">
        <f>'[3]Revised Summary'!$AJ$11</f>
        <v>13109744.040420732</v>
      </c>
      <c r="BF9" s="40"/>
      <c r="BG9" s="40"/>
      <c r="BH9" s="7"/>
      <c r="BI9" s="8">
        <f>SUM(AP9:BA9)</f>
        <v>0</v>
      </c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</row>
    <row r="10" spans="1:154" s="19" customFormat="1" x14ac:dyDescent="0.3">
      <c r="A10" s="28" t="s">
        <v>12</v>
      </c>
      <c r="B10" s="29"/>
      <c r="C10" s="29"/>
      <c r="D10" s="29"/>
      <c r="E10" s="29"/>
      <c r="F10" s="29"/>
      <c r="G10" s="57">
        <v>0</v>
      </c>
      <c r="H10" s="57">
        <v>3542.7066619947968</v>
      </c>
      <c r="I10" s="57">
        <v>26593.748856903429</v>
      </c>
      <c r="J10" s="57">
        <v>243363.92907678595</v>
      </c>
      <c r="K10" s="57">
        <v>441129.8099540461</v>
      </c>
      <c r="L10" s="57">
        <v>537485.07750592032</v>
      </c>
      <c r="M10" s="57">
        <v>373819.34593685856</v>
      </c>
      <c r="N10" s="57">
        <v>137025.9400139912</v>
      </c>
      <c r="O10" s="57">
        <v>273299.25349150668</v>
      </c>
      <c r="P10" s="57">
        <v>463174.404168193</v>
      </c>
      <c r="Q10" s="57">
        <v>531472.97269952018</v>
      </c>
      <c r="R10" s="57">
        <v>666836.61937977653</v>
      </c>
      <c r="S10" s="57">
        <v>454713.40903503355</v>
      </c>
      <c r="T10" s="57">
        <v>209553.48167778365</v>
      </c>
      <c r="U10" s="57">
        <v>235085.44029895589</v>
      </c>
      <c r="V10" s="57">
        <v>734760.62978666462</v>
      </c>
      <c r="W10" s="57">
        <v>1003556.2831860054</v>
      </c>
      <c r="X10" s="57">
        <v>1196200.4042900102</v>
      </c>
      <c r="Y10" s="57">
        <v>1010150.8980212705</v>
      </c>
      <c r="Z10" s="57">
        <v>444243.3950046096</v>
      </c>
      <c r="AA10" s="178">
        <v>590722.64033336937</v>
      </c>
      <c r="AB10" s="178">
        <v>739064.45472672023</v>
      </c>
      <c r="AC10" s="178">
        <v>760226.35555802099</v>
      </c>
      <c r="AD10" s="178">
        <v>734885.09801949374</v>
      </c>
      <c r="AE10" s="178">
        <v>790050.52627510764</v>
      </c>
      <c r="AF10" s="178">
        <v>712591.15803163499</v>
      </c>
      <c r="AG10" s="178">
        <v>788005.60592493415</v>
      </c>
      <c r="AH10" s="178">
        <v>2172782.5520650391</v>
      </c>
      <c r="AI10" s="178">
        <v>2655713.1081700679</v>
      </c>
      <c r="AJ10" s="178">
        <v>2764862.6405028403</v>
      </c>
      <c r="AK10" s="178">
        <v>2093407.6803619489</v>
      </c>
      <c r="AL10" s="70">
        <v>860529.3097284846</v>
      </c>
      <c r="AM10" s="38"/>
      <c r="AN10" s="29"/>
      <c r="AO10" s="114"/>
      <c r="AP10" s="38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144"/>
      <c r="BC10" s="144"/>
      <c r="BD10" s="39" t="s">
        <v>70</v>
      </c>
      <c r="BE10" s="39">
        <f>'[4]Revised Summary'!$X$11</f>
        <v>21408960.043718603</v>
      </c>
      <c r="BF10" s="40"/>
      <c r="BG10" s="40"/>
      <c r="BH10" s="7"/>
      <c r="BI10" s="29">
        <f t="shared" ref="BI10:BI15" si="1">SUM(AP10:BA10)</f>
        <v>0</v>
      </c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</row>
    <row r="11" spans="1:154" s="19" customFormat="1" x14ac:dyDescent="0.3">
      <c r="A11" s="28" t="s">
        <v>13</v>
      </c>
      <c r="B11" s="29"/>
      <c r="C11" s="29"/>
      <c r="D11" s="29"/>
      <c r="E11" s="29"/>
      <c r="F11" s="29"/>
      <c r="G11" s="57">
        <v>0.34412602678174997</v>
      </c>
      <c r="H11" s="57">
        <v>593.85341007321881</v>
      </c>
      <c r="I11" s="57">
        <v>8368.5225960071712</v>
      </c>
      <c r="J11" s="57">
        <v>23641.814181406706</v>
      </c>
      <c r="K11" s="57">
        <v>47663.861231335664</v>
      </c>
      <c r="L11" s="57">
        <v>53281.675633138075</v>
      </c>
      <c r="M11" s="57">
        <v>71676.428272669378</v>
      </c>
      <c r="N11" s="57">
        <v>61749.996111268818</v>
      </c>
      <c r="O11" s="57">
        <v>64301.78087974526</v>
      </c>
      <c r="P11" s="57">
        <v>80879.653386032383</v>
      </c>
      <c r="Q11" s="57">
        <v>111135.9811537732</v>
      </c>
      <c r="R11" s="57">
        <v>85954.403865189641</v>
      </c>
      <c r="S11" s="57">
        <v>101665.26307113573</v>
      </c>
      <c r="T11" s="57">
        <v>43704.587072193855</v>
      </c>
      <c r="U11" s="57">
        <v>71459.375872766483</v>
      </c>
      <c r="V11" s="57">
        <v>97753.498167764628</v>
      </c>
      <c r="W11" s="57">
        <v>141015.1486218411</v>
      </c>
      <c r="X11" s="57">
        <v>108492.50331897987</v>
      </c>
      <c r="Y11" s="57">
        <v>121638.55281044007</v>
      </c>
      <c r="Z11" s="57">
        <v>99508.113558219979</v>
      </c>
      <c r="AA11" s="178">
        <v>93848.281650386052</v>
      </c>
      <c r="AB11" s="178">
        <v>110179.05255875806</v>
      </c>
      <c r="AC11" s="178">
        <v>189905.1953110029</v>
      </c>
      <c r="AD11" s="178">
        <v>137153.48131497181</v>
      </c>
      <c r="AE11" s="178">
        <v>159323.21702728886</v>
      </c>
      <c r="AF11" s="178">
        <v>162609.78061144357</v>
      </c>
      <c r="AG11" s="178">
        <v>219080.05774471955</v>
      </c>
      <c r="AH11" s="178">
        <v>320938.11460895883</v>
      </c>
      <c r="AI11" s="178">
        <v>433498.69397499831</v>
      </c>
      <c r="AJ11" s="178">
        <v>374926.40798967611</v>
      </c>
      <c r="AK11" s="178">
        <v>324413.71329922695</v>
      </c>
      <c r="AL11" s="70">
        <v>240653.64655007282</v>
      </c>
      <c r="AM11" s="38"/>
      <c r="AN11" s="29"/>
      <c r="AO11" s="114"/>
      <c r="AP11" s="38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39"/>
      <c r="BC11" s="39"/>
      <c r="BD11" s="39" t="s">
        <v>71</v>
      </c>
      <c r="BE11" s="39">
        <v>5328449.6484500766</v>
      </c>
      <c r="BF11" s="40"/>
      <c r="BG11" s="40"/>
      <c r="BH11" s="7"/>
      <c r="BI11" s="29">
        <f t="shared" si="1"/>
        <v>0</v>
      </c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</row>
    <row r="12" spans="1:154" s="19" customFormat="1" x14ac:dyDescent="0.3">
      <c r="A12" s="28" t="s">
        <v>14</v>
      </c>
      <c r="B12" s="29"/>
      <c r="C12" s="29"/>
      <c r="D12" s="29"/>
      <c r="E12" s="29"/>
      <c r="F12" s="29"/>
      <c r="G12" s="57">
        <v>0.36790548240712501</v>
      </c>
      <c r="H12" s="57">
        <v>549.3842450882164</v>
      </c>
      <c r="I12" s="57">
        <v>3822.5375931394819</v>
      </c>
      <c r="J12" s="57">
        <v>16781.332362054229</v>
      </c>
      <c r="K12" s="57">
        <v>40077.718380542559</v>
      </c>
      <c r="L12" s="57">
        <v>53768.83317517324</v>
      </c>
      <c r="M12" s="57">
        <v>78944.93348619208</v>
      </c>
      <c r="N12" s="57">
        <v>55926.350991116371</v>
      </c>
      <c r="O12" s="57">
        <v>83880.449084735184</v>
      </c>
      <c r="P12" s="57">
        <v>99281.072172543674</v>
      </c>
      <c r="Q12" s="57">
        <v>148279.90203829214</v>
      </c>
      <c r="R12" s="57">
        <v>118392.65769132716</v>
      </c>
      <c r="S12" s="57">
        <v>119186.78334495833</v>
      </c>
      <c r="T12" s="57">
        <v>45565.551720377523</v>
      </c>
      <c r="U12" s="57">
        <v>81136.967569354689</v>
      </c>
      <c r="V12" s="57">
        <v>183295.85838448966</v>
      </c>
      <c r="W12" s="57">
        <v>257259.11349060107</v>
      </c>
      <c r="X12" s="57">
        <v>236757.62294599204</v>
      </c>
      <c r="Y12" s="57">
        <v>216017.06686391006</v>
      </c>
      <c r="Z12" s="57">
        <v>134334.55217090389</v>
      </c>
      <c r="AA12" s="178">
        <v>129332.01012655394</v>
      </c>
      <c r="AB12" s="178">
        <v>157922.3659402621</v>
      </c>
      <c r="AC12" s="178">
        <v>270666.33827841002</v>
      </c>
      <c r="AD12" s="178">
        <v>198834.36725015193</v>
      </c>
      <c r="AE12" s="178">
        <v>219482.47434197739</v>
      </c>
      <c r="AF12" s="178">
        <v>208737.50455393642</v>
      </c>
      <c r="AG12" s="178">
        <v>301225.84166622115</v>
      </c>
      <c r="AH12" s="178">
        <v>684145.42895782785</v>
      </c>
      <c r="AI12" s="178">
        <v>917659.32139833691</v>
      </c>
      <c r="AJ12" s="178">
        <v>901807.73008037545</v>
      </c>
      <c r="AK12" s="178">
        <v>630298.83245725092</v>
      </c>
      <c r="AL12" s="70">
        <v>337030.02955732867</v>
      </c>
      <c r="AM12" s="38"/>
      <c r="AN12" s="29"/>
      <c r="AO12" s="114"/>
      <c r="AP12" s="38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39"/>
      <c r="BC12" s="39"/>
      <c r="BD12" s="144" t="s">
        <v>51</v>
      </c>
      <c r="BE12" s="144">
        <f>SUM(BE9:BE11)</f>
        <v>39847153.732589409</v>
      </c>
      <c r="BF12" s="40"/>
      <c r="BG12" s="40"/>
      <c r="BH12" s="40"/>
      <c r="BI12" s="29">
        <f t="shared" si="1"/>
        <v>0</v>
      </c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</row>
    <row r="13" spans="1:154" s="19" customFormat="1" x14ac:dyDescent="0.3">
      <c r="A13" s="28" t="s">
        <v>15</v>
      </c>
      <c r="B13" s="29"/>
      <c r="C13" s="29"/>
      <c r="D13" s="29"/>
      <c r="E13" s="29"/>
      <c r="F13" s="29"/>
      <c r="G13" s="57">
        <v>0</v>
      </c>
      <c r="H13" s="57">
        <v>9.4764517045030008</v>
      </c>
      <c r="I13" s="57">
        <v>992.38480063141662</v>
      </c>
      <c r="J13" s="57">
        <v>7292.1248374502911</v>
      </c>
      <c r="K13" s="57">
        <v>15994.94501268368</v>
      </c>
      <c r="L13" s="57">
        <v>17164.241699319093</v>
      </c>
      <c r="M13" s="57">
        <v>20320.430103720311</v>
      </c>
      <c r="N13" s="57">
        <v>13070.873255390616</v>
      </c>
      <c r="O13" s="57">
        <v>20231.253087994788</v>
      </c>
      <c r="P13" s="57">
        <v>17598.692062585586</v>
      </c>
      <c r="Q13" s="57">
        <v>38937.79226598228</v>
      </c>
      <c r="R13" s="57">
        <v>27592.203926662129</v>
      </c>
      <c r="S13" s="57">
        <v>30486.6083612293</v>
      </c>
      <c r="T13" s="57">
        <v>20357.95825841499</v>
      </c>
      <c r="U13" s="57">
        <v>40286.379846393131</v>
      </c>
      <c r="V13" s="57">
        <v>90357.200169900665</v>
      </c>
      <c r="W13" s="57">
        <v>120607.08647786122</v>
      </c>
      <c r="X13" s="57">
        <v>117746.82574398903</v>
      </c>
      <c r="Y13" s="57">
        <v>90042.714549710974</v>
      </c>
      <c r="Z13" s="57">
        <v>48103.20895122306</v>
      </c>
      <c r="AA13" s="178">
        <v>44439.238829133916</v>
      </c>
      <c r="AB13" s="178">
        <v>45576.431423941976</v>
      </c>
      <c r="AC13" s="178">
        <v>85493.861875130096</v>
      </c>
      <c r="AD13" s="178">
        <v>60404.694563134573</v>
      </c>
      <c r="AE13" s="178">
        <v>66187.801188615616</v>
      </c>
      <c r="AF13" s="178">
        <v>65843.640583625296</v>
      </c>
      <c r="AG13" s="178">
        <v>97241.818953172537</v>
      </c>
      <c r="AH13" s="178">
        <v>244220.78662038059</v>
      </c>
      <c r="AI13" s="178">
        <v>303404.40532824234</v>
      </c>
      <c r="AJ13" s="178">
        <v>294330.25841648318</v>
      </c>
      <c r="AK13" s="178">
        <v>188595.42307112576</v>
      </c>
      <c r="AL13" s="70">
        <v>104726.50932704005</v>
      </c>
      <c r="AM13" s="38"/>
      <c r="AN13" s="29"/>
      <c r="AO13" s="114"/>
      <c r="AP13" s="38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39"/>
      <c r="BC13" s="39"/>
      <c r="BD13" s="144" t="s">
        <v>19</v>
      </c>
      <c r="BE13" s="144">
        <f>BE12-BB9</f>
        <v>0</v>
      </c>
      <c r="BF13" s="40"/>
      <c r="BG13" s="40"/>
      <c r="BH13" s="147"/>
      <c r="BI13" s="29">
        <f t="shared" si="1"/>
        <v>0</v>
      </c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</row>
    <row r="14" spans="1:154" s="19" customFormat="1" x14ac:dyDescent="0.3">
      <c r="A14" s="28" t="s">
        <v>16</v>
      </c>
      <c r="B14" s="29"/>
      <c r="C14" s="29"/>
      <c r="D14" s="29"/>
      <c r="E14" s="29"/>
      <c r="F14" s="29"/>
      <c r="G14" s="57">
        <v>0</v>
      </c>
      <c r="H14" s="57">
        <v>0</v>
      </c>
      <c r="I14" s="57">
        <v>158.37627524588399</v>
      </c>
      <c r="J14" s="57">
        <v>597.17310476301054</v>
      </c>
      <c r="K14" s="57">
        <v>0</v>
      </c>
      <c r="L14" s="57">
        <v>169.81270770721562</v>
      </c>
      <c r="M14" s="57">
        <v>453.93840587905197</v>
      </c>
      <c r="N14" s="57">
        <v>456.28021386938781</v>
      </c>
      <c r="O14" s="57">
        <v>4319.4254014161179</v>
      </c>
      <c r="P14" s="57">
        <v>2081.8680429045771</v>
      </c>
      <c r="Q14" s="57">
        <v>5464.5117731579412</v>
      </c>
      <c r="R14" s="57">
        <v>3916.0471236254289</v>
      </c>
      <c r="S14" s="57">
        <v>4286.7797434903841</v>
      </c>
      <c r="T14" s="57">
        <v>3982.5449796573193</v>
      </c>
      <c r="U14" s="57">
        <v>11299.337986812028</v>
      </c>
      <c r="V14" s="57">
        <v>37266.281050670106</v>
      </c>
      <c r="W14" s="57">
        <v>39305.85563180274</v>
      </c>
      <c r="X14" s="57">
        <v>39825.548110948119</v>
      </c>
      <c r="Y14" s="57">
        <v>24302.15285836329</v>
      </c>
      <c r="Z14" s="57">
        <v>9074.1876762166794</v>
      </c>
      <c r="AA14" s="178">
        <v>8467.5987787623017</v>
      </c>
      <c r="AB14" s="178">
        <v>10043.475176890934</v>
      </c>
      <c r="AC14" s="178">
        <v>11094.93412078757</v>
      </c>
      <c r="AD14" s="178">
        <v>8945.8791974182532</v>
      </c>
      <c r="AE14" s="178">
        <v>9467.3264548647567</v>
      </c>
      <c r="AF14" s="178">
        <v>10005.404829831823</v>
      </c>
      <c r="AG14" s="178">
        <v>18704.704243288696</v>
      </c>
      <c r="AH14" s="178">
        <v>61479.015590718016</v>
      </c>
      <c r="AI14" s="178">
        <v>67159.376438625099</v>
      </c>
      <c r="AJ14" s="178">
        <v>66916.483134767215</v>
      </c>
      <c r="AK14" s="178">
        <v>39486.39096965373</v>
      </c>
      <c r="AL14" s="70">
        <v>16391.286670723639</v>
      </c>
      <c r="AM14" s="38"/>
      <c r="AN14" s="29"/>
      <c r="AO14" s="114"/>
      <c r="AP14" s="38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39"/>
      <c r="BC14" s="39"/>
      <c r="BD14" s="40"/>
      <c r="BE14" s="40"/>
      <c r="BF14" s="40"/>
      <c r="BG14" s="40"/>
      <c r="BH14" s="147"/>
      <c r="BI14" s="29">
        <f t="shared" si="1"/>
        <v>0</v>
      </c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</row>
    <row r="15" spans="1:154" s="19" customFormat="1" x14ac:dyDescent="0.3">
      <c r="A15" s="45" t="s">
        <v>8</v>
      </c>
      <c r="B15" s="12"/>
      <c r="C15" s="12"/>
      <c r="D15" s="12"/>
      <c r="E15" s="12"/>
      <c r="F15" s="12"/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1171.3068451326408</v>
      </c>
      <c r="M15" s="57">
        <v>2529.6001774291863</v>
      </c>
      <c r="N15" s="57">
        <v>1838.4501356835217</v>
      </c>
      <c r="O15" s="57">
        <v>3416.6709735918112</v>
      </c>
      <c r="P15" s="57">
        <v>9368.4257912663998</v>
      </c>
      <c r="Q15" s="57">
        <v>25007.893222675237</v>
      </c>
      <c r="R15" s="57">
        <v>18377.753408188204</v>
      </c>
      <c r="S15" s="57">
        <v>16903.521942794192</v>
      </c>
      <c r="T15" s="57">
        <v>7331.1472991635092</v>
      </c>
      <c r="U15" s="57">
        <v>9246.8785262646852</v>
      </c>
      <c r="V15" s="57">
        <v>23033.385093122706</v>
      </c>
      <c r="W15" s="57">
        <v>35158.684040043794</v>
      </c>
      <c r="X15" s="57">
        <v>49249.50737893011</v>
      </c>
      <c r="Y15" s="57">
        <v>57319.631133875024</v>
      </c>
      <c r="Z15" s="57">
        <v>29616.996324232954</v>
      </c>
      <c r="AA15" s="178">
        <v>41997.882571665046</v>
      </c>
      <c r="AB15" s="178">
        <v>57277.076729206019</v>
      </c>
      <c r="AC15" s="178">
        <v>59833.97917327896</v>
      </c>
      <c r="AD15" s="178">
        <v>54943.052009645617</v>
      </c>
      <c r="AE15" s="178">
        <v>56121.054110896483</v>
      </c>
      <c r="AF15" s="178">
        <v>46035.332162926439</v>
      </c>
      <c r="AG15" s="178">
        <v>48293.250035937643</v>
      </c>
      <c r="AH15" s="178">
        <v>119044.01246319769</v>
      </c>
      <c r="AI15" s="178">
        <v>147544.9976373259</v>
      </c>
      <c r="AJ15" s="178">
        <v>154848.44222777023</v>
      </c>
      <c r="AK15" s="178">
        <v>118931.58559798705</v>
      </c>
      <c r="AL15" s="71">
        <v>59668.76989156194</v>
      </c>
      <c r="AM15" s="26"/>
      <c r="AN15" s="12"/>
      <c r="AO15" s="118"/>
      <c r="AP15" s="26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39"/>
      <c r="BC15" s="39"/>
      <c r="BD15" s="40"/>
      <c r="BE15" s="40"/>
      <c r="BF15" s="40"/>
      <c r="BG15" s="40"/>
      <c r="BH15" s="147"/>
      <c r="BI15" s="12">
        <f t="shared" si="1"/>
        <v>0</v>
      </c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</row>
    <row r="16" spans="1:154" s="19" customFormat="1" ht="15" thickBot="1" x14ac:dyDescent="0.35">
      <c r="A16" s="34"/>
      <c r="B16" s="35"/>
      <c r="C16" s="35"/>
      <c r="D16" s="35"/>
      <c r="E16" s="35"/>
      <c r="F16" s="35"/>
      <c r="G16" s="35">
        <f>G9-SUM(G10:G15)</f>
        <v>0</v>
      </c>
      <c r="H16" s="35">
        <f t="shared" ref="H16:AK16" si="2">H9-SUM(H10:H15)</f>
        <v>0</v>
      </c>
      <c r="I16" s="35">
        <f t="shared" si="2"/>
        <v>0</v>
      </c>
      <c r="J16" s="35">
        <f t="shared" si="2"/>
        <v>0</v>
      </c>
      <c r="K16" s="35">
        <f t="shared" si="2"/>
        <v>0</v>
      </c>
      <c r="L16" s="35">
        <f t="shared" si="2"/>
        <v>0</v>
      </c>
      <c r="M16" s="35">
        <f t="shared" si="2"/>
        <v>0</v>
      </c>
      <c r="N16" s="35">
        <f t="shared" si="2"/>
        <v>0</v>
      </c>
      <c r="O16" s="35">
        <f t="shared" si="2"/>
        <v>0</v>
      </c>
      <c r="P16" s="35">
        <f t="shared" si="2"/>
        <v>0</v>
      </c>
      <c r="Q16" s="35">
        <f t="shared" si="2"/>
        <v>0</v>
      </c>
      <c r="R16" s="35">
        <f t="shared" si="2"/>
        <v>0</v>
      </c>
      <c r="S16" s="35">
        <f t="shared" si="2"/>
        <v>0</v>
      </c>
      <c r="T16" s="35">
        <f t="shared" si="2"/>
        <v>0</v>
      </c>
      <c r="U16" s="35">
        <f t="shared" si="2"/>
        <v>0</v>
      </c>
      <c r="V16" s="35">
        <f t="shared" si="2"/>
        <v>0</v>
      </c>
      <c r="W16" s="35">
        <f t="shared" si="2"/>
        <v>0</v>
      </c>
      <c r="X16" s="35">
        <f t="shared" si="2"/>
        <v>0</v>
      </c>
      <c r="Y16" s="35">
        <f t="shared" si="2"/>
        <v>0</v>
      </c>
      <c r="Z16" s="94">
        <f t="shared" si="2"/>
        <v>0</v>
      </c>
      <c r="AA16" s="94">
        <f t="shared" si="2"/>
        <v>0</v>
      </c>
      <c r="AB16" s="94">
        <f t="shared" si="2"/>
        <v>0</v>
      </c>
      <c r="AC16" s="94">
        <f t="shared" si="2"/>
        <v>0</v>
      </c>
      <c r="AD16" s="94">
        <f t="shared" si="2"/>
        <v>0</v>
      </c>
      <c r="AE16" s="94">
        <f t="shared" si="2"/>
        <v>0</v>
      </c>
      <c r="AF16" s="94">
        <f t="shared" si="2"/>
        <v>0</v>
      </c>
      <c r="AG16" s="94">
        <f t="shared" si="2"/>
        <v>0</v>
      </c>
      <c r="AH16" s="94">
        <f t="shared" si="2"/>
        <v>0</v>
      </c>
      <c r="AI16" s="94">
        <f t="shared" si="2"/>
        <v>0</v>
      </c>
      <c r="AJ16" s="94">
        <f t="shared" si="2"/>
        <v>0</v>
      </c>
      <c r="AK16" s="94">
        <f t="shared" si="2"/>
        <v>0</v>
      </c>
      <c r="AL16" s="69"/>
      <c r="AM16" s="36"/>
      <c r="AN16" s="35"/>
      <c r="AO16" s="108"/>
      <c r="AP16" s="36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145" t="s">
        <v>3</v>
      </c>
      <c r="BC16" s="39"/>
      <c r="BD16" s="144" t="s">
        <v>35</v>
      </c>
      <c r="BE16" s="39"/>
      <c r="BF16" s="40"/>
      <c r="BG16" s="40"/>
      <c r="BH16" s="312" t="s">
        <v>92</v>
      </c>
      <c r="BI16" s="35">
        <f>BI9-SUM(BI10:BI15)</f>
        <v>0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</row>
    <row r="17" spans="1:154" s="11" customFormat="1" x14ac:dyDescent="0.3">
      <c r="A17" s="37" t="s">
        <v>26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79"/>
      <c r="AM17" s="154">
        <f>'[3]Revised Summary'!AK90</f>
        <v>244053.0160485708</v>
      </c>
      <c r="AN17" s="76">
        <f>'[3]Revised Summary'!AL90</f>
        <v>253863.82876601524</v>
      </c>
      <c r="AO17" s="155">
        <f>'[3]Revised Summary'!AM90</f>
        <v>258171.95754064343</v>
      </c>
      <c r="AP17" s="154">
        <f>'[3]Revised Summary'!AN90</f>
        <v>225115.60932447872</v>
      </c>
      <c r="AQ17" s="160">
        <f>'[3]Revised Summary'!AO90</f>
        <v>0</v>
      </c>
      <c r="AR17" s="160">
        <f>'[3]Revised Summary'!AP90</f>
        <v>0</v>
      </c>
      <c r="AS17" s="160">
        <f>'[3]Revised Summary'!AQ90</f>
        <v>0</v>
      </c>
      <c r="AT17" s="160">
        <f>'[3]Revised Summary'!AR90</f>
        <v>0</v>
      </c>
      <c r="AU17" s="160">
        <f>'[3]Revised Summary'!AS90</f>
        <v>0</v>
      </c>
      <c r="AV17" s="160">
        <f>'[3]Revised Summary'!AT90</f>
        <v>0</v>
      </c>
      <c r="AW17" s="160">
        <f>'[3]Revised Summary'!AU90</f>
        <v>0</v>
      </c>
      <c r="AX17" s="160">
        <f>'[3]Revised Summary'!AV90</f>
        <v>0</v>
      </c>
      <c r="AY17" s="160">
        <f>'[3]Revised Summary'!AW90</f>
        <v>0</v>
      </c>
      <c r="AZ17" s="160">
        <f>'[3]Revised Summary'!AX90</f>
        <v>0</v>
      </c>
      <c r="BA17" s="160">
        <f>'[3]Revised Summary'!AY90</f>
        <v>0</v>
      </c>
      <c r="BB17" s="144">
        <f>SUM(B17:BA17)</f>
        <v>981204.41167970817</v>
      </c>
      <c r="BC17" s="39"/>
      <c r="BD17" s="39" t="s">
        <v>57</v>
      </c>
      <c r="BE17" s="39">
        <f>'[3]Revised Summary'!$AY$11</f>
        <v>14090948.452100439</v>
      </c>
      <c r="BF17" s="40"/>
      <c r="BG17" s="19"/>
      <c r="BH17" s="312"/>
      <c r="BI17" s="76">
        <f t="shared" ref="BI17:BI23" si="3">SUM(AP17:BA17)</f>
        <v>225115.60932447872</v>
      </c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</row>
    <row r="18" spans="1:154" s="19" customFormat="1" ht="14.4" customHeight="1" x14ac:dyDescent="0.3">
      <c r="A18" s="28" t="s">
        <v>12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80"/>
      <c r="AM18" s="156">
        <f>'[3]Revised Summary'!AK93</f>
        <v>181455.15359533796</v>
      </c>
      <c r="AN18" s="77">
        <f>'[3]Revised Summary'!AL93</f>
        <v>188642.71081723293</v>
      </c>
      <c r="AO18" s="157">
        <f>'[3]Revised Summary'!AM93</f>
        <v>187187.70209405752</v>
      </c>
      <c r="AP18" s="156">
        <f>'[3]Revised Summary'!AN93</f>
        <v>167945.10061950656</v>
      </c>
      <c r="AQ18" s="161">
        <f>'[3]Revised Summary'!AO93</f>
        <v>0</v>
      </c>
      <c r="AR18" s="161">
        <f>'[3]Revised Summary'!AP93</f>
        <v>0</v>
      </c>
      <c r="AS18" s="161">
        <f>'[3]Revised Summary'!AQ93</f>
        <v>0</v>
      </c>
      <c r="AT18" s="161">
        <f>'[3]Revised Summary'!AR93</f>
        <v>0</v>
      </c>
      <c r="AU18" s="161">
        <f>'[3]Revised Summary'!AS93</f>
        <v>0</v>
      </c>
      <c r="AV18" s="161">
        <f>'[3]Revised Summary'!AT93</f>
        <v>0</v>
      </c>
      <c r="AW18" s="161">
        <f>'[3]Revised Summary'!AU93</f>
        <v>0</v>
      </c>
      <c r="AX18" s="161">
        <f>'[3]Revised Summary'!AV93</f>
        <v>0</v>
      </c>
      <c r="AY18" s="161">
        <f>'[3]Revised Summary'!AW93</f>
        <v>0</v>
      </c>
      <c r="AZ18" s="161">
        <f>'[3]Revised Summary'!AX93</f>
        <v>0</v>
      </c>
      <c r="BA18" s="161">
        <f>'[3]Revised Summary'!AY93</f>
        <v>0</v>
      </c>
      <c r="BB18" s="39"/>
      <c r="BC18" s="39"/>
      <c r="BD18" s="39" t="s">
        <v>49</v>
      </c>
      <c r="BE18" s="39">
        <f>'[4]Revised Summary'!$AM$11</f>
        <v>25155889.244022183</v>
      </c>
      <c r="BF18" s="40"/>
      <c r="BH18" s="312" t="s">
        <v>93</v>
      </c>
      <c r="BI18" s="77">
        <f t="shared" si="3"/>
        <v>167945.10061950656</v>
      </c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</row>
    <row r="19" spans="1:154" s="19" customFormat="1" x14ac:dyDescent="0.3">
      <c r="A19" s="28" t="s">
        <v>13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80"/>
      <c r="AM19" s="156">
        <f>'[3]Revised Summary'!AK94</f>
        <v>19993.858313111847</v>
      </c>
      <c r="AN19" s="77">
        <f>'[3]Revised Summary'!AL94</f>
        <v>20580.852855535064</v>
      </c>
      <c r="AO19" s="157">
        <f>'[3]Revised Summary'!AM94</f>
        <v>21641.929407539428</v>
      </c>
      <c r="AP19" s="156">
        <f>'[3]Revised Summary'!AN94</f>
        <v>17210.009692244123</v>
      </c>
      <c r="AQ19" s="161">
        <f>'[3]Revised Summary'!AO94</f>
        <v>0</v>
      </c>
      <c r="AR19" s="161">
        <f>'[3]Revised Summary'!AP94</f>
        <v>0</v>
      </c>
      <c r="AS19" s="161">
        <f>'[3]Revised Summary'!AQ94</f>
        <v>0</v>
      </c>
      <c r="AT19" s="161">
        <f>'[3]Revised Summary'!AR94</f>
        <v>0</v>
      </c>
      <c r="AU19" s="161">
        <f>'[3]Revised Summary'!AS94</f>
        <v>0</v>
      </c>
      <c r="AV19" s="161">
        <f>'[3]Revised Summary'!AT94</f>
        <v>0</v>
      </c>
      <c r="AW19" s="161">
        <f>'[3]Revised Summary'!AU94</f>
        <v>0</v>
      </c>
      <c r="AX19" s="161">
        <f>'[3]Revised Summary'!AV94</f>
        <v>0</v>
      </c>
      <c r="AY19" s="161">
        <f>'[3]Revised Summary'!AW94</f>
        <v>0</v>
      </c>
      <c r="AZ19" s="161">
        <f>'[3]Revised Summary'!AX94</f>
        <v>0</v>
      </c>
      <c r="BA19" s="161">
        <f>'[3]Revised Summary'!AY94</f>
        <v>0</v>
      </c>
      <c r="BB19" s="39"/>
      <c r="BC19" s="39"/>
      <c r="BD19" s="39" t="s">
        <v>58</v>
      </c>
      <c r="BE19" s="39">
        <v>17791149.44214407</v>
      </c>
      <c r="BF19" s="40"/>
      <c r="BG19" s="40"/>
      <c r="BH19" s="312"/>
      <c r="BI19" s="77">
        <f t="shared" si="3"/>
        <v>17210.009692244123</v>
      </c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</row>
    <row r="20" spans="1:154" s="19" customFormat="1" x14ac:dyDescent="0.3">
      <c r="A20" s="28" t="s">
        <v>14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80"/>
      <c r="AM20" s="156">
        <f>'[3]Revised Summary'!AK95</f>
        <v>21377.014775635642</v>
      </c>
      <c r="AN20" s="77">
        <f>'[3]Revised Summary'!AL95</f>
        <v>22960.489363238645</v>
      </c>
      <c r="AO20" s="157">
        <f>'[3]Revised Summary'!AM95</f>
        <v>25175.588815155508</v>
      </c>
      <c r="AP20" s="156">
        <f>'[3]Revised Summary'!AN95</f>
        <v>20341.591291967958</v>
      </c>
      <c r="AQ20" s="161">
        <f>'[3]Revised Summary'!AO95</f>
        <v>0</v>
      </c>
      <c r="AR20" s="161">
        <f>'[3]Revised Summary'!AP95</f>
        <v>0</v>
      </c>
      <c r="AS20" s="161">
        <f>'[3]Revised Summary'!AQ95</f>
        <v>0</v>
      </c>
      <c r="AT20" s="161">
        <f>'[3]Revised Summary'!AR95</f>
        <v>0</v>
      </c>
      <c r="AU20" s="161">
        <f>'[3]Revised Summary'!AS95</f>
        <v>0</v>
      </c>
      <c r="AV20" s="161">
        <f>'[3]Revised Summary'!AT95</f>
        <v>0</v>
      </c>
      <c r="AW20" s="161">
        <f>'[3]Revised Summary'!AU95</f>
        <v>0</v>
      </c>
      <c r="AX20" s="161">
        <f>'[3]Revised Summary'!AV95</f>
        <v>0</v>
      </c>
      <c r="AY20" s="161">
        <f>'[3]Revised Summary'!AW95</f>
        <v>0</v>
      </c>
      <c r="AZ20" s="161">
        <f>'[3]Revised Summary'!AX95</f>
        <v>0</v>
      </c>
      <c r="BA20" s="161">
        <f>'[3]Revised Summary'!AY95</f>
        <v>0</v>
      </c>
      <c r="BB20" s="39"/>
      <c r="BC20" s="39"/>
      <c r="BD20" s="144" t="s">
        <v>27</v>
      </c>
      <c r="BE20" s="144">
        <f>BE17+BE18+BE19</f>
        <v>57037987.138266698</v>
      </c>
      <c r="BF20" s="40"/>
      <c r="BG20" s="40"/>
      <c r="BH20" s="312" t="s">
        <v>94</v>
      </c>
      <c r="BI20" s="77">
        <f t="shared" si="3"/>
        <v>20341.591291967958</v>
      </c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</row>
    <row r="21" spans="1:154" s="19" customFormat="1" x14ac:dyDescent="0.3">
      <c r="A21" s="28" t="s">
        <v>15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80"/>
      <c r="AM21" s="156">
        <f>'[3]Revised Summary'!AK96</f>
        <v>13767.764994884734</v>
      </c>
      <c r="AN21" s="77">
        <f>'[3]Revised Summary'!AL96</f>
        <v>12812.628421644973</v>
      </c>
      <c r="AO21" s="157">
        <f>'[3]Revised Summary'!AM96</f>
        <v>15082.688231279211</v>
      </c>
      <c r="AP21" s="156">
        <f>'[3]Revised Summary'!AN96</f>
        <v>11828.554302669199</v>
      </c>
      <c r="AQ21" s="161">
        <f>'[3]Revised Summary'!AO96</f>
        <v>0</v>
      </c>
      <c r="AR21" s="161">
        <f>'[3]Revised Summary'!AP96</f>
        <v>0</v>
      </c>
      <c r="AS21" s="161">
        <f>'[3]Revised Summary'!AQ96</f>
        <v>0</v>
      </c>
      <c r="AT21" s="161">
        <f>'[3]Revised Summary'!AR96</f>
        <v>0</v>
      </c>
      <c r="AU21" s="161">
        <f>'[3]Revised Summary'!AS96</f>
        <v>0</v>
      </c>
      <c r="AV21" s="161">
        <f>'[3]Revised Summary'!AT96</f>
        <v>0</v>
      </c>
      <c r="AW21" s="161">
        <f>'[3]Revised Summary'!AU96</f>
        <v>0</v>
      </c>
      <c r="AX21" s="161">
        <f>'[3]Revised Summary'!AV96</f>
        <v>0</v>
      </c>
      <c r="AY21" s="161">
        <f>'[3]Revised Summary'!AW96</f>
        <v>0</v>
      </c>
      <c r="AZ21" s="161">
        <f>'[3]Revised Summary'!AX96</f>
        <v>0</v>
      </c>
      <c r="BA21" s="161">
        <f>'[3]Revised Summary'!AY96</f>
        <v>0</v>
      </c>
      <c r="BB21" s="39"/>
      <c r="BC21" s="39"/>
      <c r="BD21" s="144"/>
      <c r="BE21" s="144"/>
      <c r="BF21" s="40"/>
      <c r="BG21" s="40"/>
      <c r="BH21" s="312"/>
      <c r="BI21" s="77">
        <f t="shared" si="3"/>
        <v>11828.554302669199</v>
      </c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</row>
    <row r="22" spans="1:154" s="19" customFormat="1" x14ac:dyDescent="0.3">
      <c r="A22" s="28" t="s">
        <v>16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80"/>
      <c r="AM22" s="156">
        <f>'[3]Revised Summary'!AK97</f>
        <v>2725.9286354279971</v>
      </c>
      <c r="AN22" s="77">
        <f>'[3]Revised Summary'!AL97</f>
        <v>2737.3265437430637</v>
      </c>
      <c r="AO22" s="157">
        <f>'[3]Revised Summary'!AM97</f>
        <v>2903.159756108174</v>
      </c>
      <c r="AP22" s="156">
        <f>'[3]Revised Summary'!AN97</f>
        <v>2478.8371745174309</v>
      </c>
      <c r="AQ22" s="161">
        <f>'[3]Revised Summary'!AO97</f>
        <v>0</v>
      </c>
      <c r="AR22" s="161">
        <f>'[3]Revised Summary'!AP97</f>
        <v>0</v>
      </c>
      <c r="AS22" s="161">
        <f>'[3]Revised Summary'!AQ97</f>
        <v>0</v>
      </c>
      <c r="AT22" s="161">
        <f>'[3]Revised Summary'!AR97</f>
        <v>0</v>
      </c>
      <c r="AU22" s="161">
        <f>'[3]Revised Summary'!AS97</f>
        <v>0</v>
      </c>
      <c r="AV22" s="161">
        <f>'[3]Revised Summary'!AT97</f>
        <v>0</v>
      </c>
      <c r="AW22" s="161">
        <f>'[3]Revised Summary'!AU97</f>
        <v>0</v>
      </c>
      <c r="AX22" s="161">
        <f>'[3]Revised Summary'!AV97</f>
        <v>0</v>
      </c>
      <c r="AY22" s="161">
        <f>'[3]Revised Summary'!AW97</f>
        <v>0</v>
      </c>
      <c r="AZ22" s="161">
        <f>'[3]Revised Summary'!AX97</f>
        <v>0</v>
      </c>
      <c r="BA22" s="161">
        <f>'[3]Revised Summary'!AY97</f>
        <v>0</v>
      </c>
      <c r="BB22" s="39"/>
      <c r="BC22" s="39"/>
      <c r="BD22" s="144" t="s">
        <v>72</v>
      </c>
      <c r="BE22" s="144">
        <f>BB9+BB17+BB25+BB33</f>
        <v>57037987.13826672</v>
      </c>
      <c r="BF22" s="40"/>
      <c r="BG22" s="40"/>
      <c r="BH22" s="40"/>
      <c r="BI22" s="77">
        <f t="shared" si="3"/>
        <v>2478.8371745174309</v>
      </c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</row>
    <row r="23" spans="1:154" s="19" customFormat="1" x14ac:dyDescent="0.3">
      <c r="A23" s="45" t="s">
        <v>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81"/>
      <c r="AM23" s="158">
        <f>'[3]Revised Summary'!AK106</f>
        <v>4733.295734172646</v>
      </c>
      <c r="AN23" s="78">
        <f>'[3]Revised Summary'!AL106</f>
        <v>6129.8207646205756</v>
      </c>
      <c r="AO23" s="159">
        <f>'[3]Revised Summary'!AM106</f>
        <v>6180.8892365035999</v>
      </c>
      <c r="AP23" s="158">
        <f>'[3]Revised Summary'!AN106</f>
        <v>5311.5162435734574</v>
      </c>
      <c r="AQ23" s="162">
        <f>'[3]Revised Summary'!AO106</f>
        <v>0</v>
      </c>
      <c r="AR23" s="162">
        <f>'[3]Revised Summary'!AP106</f>
        <v>0</v>
      </c>
      <c r="AS23" s="162">
        <f>'[3]Revised Summary'!AQ106</f>
        <v>0</v>
      </c>
      <c r="AT23" s="162">
        <f>'[3]Revised Summary'!AR106</f>
        <v>0</v>
      </c>
      <c r="AU23" s="162">
        <f>'[3]Revised Summary'!AS106</f>
        <v>0</v>
      </c>
      <c r="AV23" s="162">
        <f>'[3]Revised Summary'!AT106</f>
        <v>0</v>
      </c>
      <c r="AW23" s="162">
        <f>'[3]Revised Summary'!AU106</f>
        <v>0</v>
      </c>
      <c r="AX23" s="162">
        <f>'[3]Revised Summary'!AV106</f>
        <v>0</v>
      </c>
      <c r="AY23" s="162">
        <f>'[3]Revised Summary'!AW106</f>
        <v>0</v>
      </c>
      <c r="AZ23" s="162">
        <f>'[3]Revised Summary'!AX106</f>
        <v>0</v>
      </c>
      <c r="BA23" s="162">
        <f>'[3]Revised Summary'!AY106</f>
        <v>0</v>
      </c>
      <c r="BB23" s="39"/>
      <c r="BC23" s="39"/>
      <c r="BD23" s="144"/>
      <c r="BE23" s="144"/>
      <c r="BF23" s="40"/>
      <c r="BG23" s="40"/>
      <c r="BH23" s="40"/>
      <c r="BI23" s="78">
        <f t="shared" si="3"/>
        <v>5311.5162435734574</v>
      </c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</row>
    <row r="24" spans="1:154" s="19" customFormat="1" ht="15" thickBot="1" x14ac:dyDescent="0.35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72"/>
      <c r="AM24" s="36">
        <f t="shared" ref="AM24:BA24" si="4">AM17-SUM(AM18:AM23)</f>
        <v>0</v>
      </c>
      <c r="AN24" s="35">
        <f t="shared" si="4"/>
        <v>0</v>
      </c>
      <c r="AO24" s="108">
        <f t="shared" si="4"/>
        <v>0</v>
      </c>
      <c r="AP24" s="36">
        <f t="shared" si="4"/>
        <v>0</v>
      </c>
      <c r="AQ24" s="35">
        <f t="shared" si="4"/>
        <v>0</v>
      </c>
      <c r="AR24" s="35">
        <f t="shared" si="4"/>
        <v>0</v>
      </c>
      <c r="AS24" s="35">
        <f t="shared" si="4"/>
        <v>0</v>
      </c>
      <c r="AT24" s="35">
        <f t="shared" si="4"/>
        <v>0</v>
      </c>
      <c r="AU24" s="35">
        <f t="shared" si="4"/>
        <v>0</v>
      </c>
      <c r="AV24" s="35">
        <f t="shared" si="4"/>
        <v>0</v>
      </c>
      <c r="AW24" s="35">
        <f t="shared" si="4"/>
        <v>0</v>
      </c>
      <c r="AX24" s="35">
        <f t="shared" si="4"/>
        <v>0</v>
      </c>
      <c r="AY24" s="35">
        <f t="shared" si="4"/>
        <v>0</v>
      </c>
      <c r="AZ24" s="35">
        <f t="shared" si="4"/>
        <v>0</v>
      </c>
      <c r="BA24" s="35">
        <f t="shared" si="4"/>
        <v>0</v>
      </c>
      <c r="BB24" s="145" t="s">
        <v>3</v>
      </c>
      <c r="BC24" s="39"/>
      <c r="BD24" s="144" t="s">
        <v>21</v>
      </c>
      <c r="BE24" s="144">
        <f>BE20-BE22</f>
        <v>0</v>
      </c>
      <c r="BF24" s="40"/>
      <c r="BG24" s="40"/>
      <c r="BH24" s="40"/>
      <c r="BI24" s="35">
        <f>BI17-SUM(BI18:BI23)</f>
        <v>0</v>
      </c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</row>
    <row r="25" spans="1:154" s="11" customFormat="1" x14ac:dyDescent="0.3">
      <c r="A25" s="33" t="s">
        <v>25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101"/>
      <c r="AA25" s="29"/>
      <c r="AB25" s="29"/>
      <c r="AC25" s="101"/>
      <c r="AD25" s="29"/>
      <c r="AE25" s="29"/>
      <c r="AF25" s="29"/>
      <c r="AG25" s="29"/>
      <c r="AH25" s="29"/>
      <c r="AI25" s="29"/>
      <c r="AJ25" s="29"/>
      <c r="AK25" s="29"/>
      <c r="AL25" s="70"/>
      <c r="AM25" s="59">
        <f>'[4]Revised Summary'!Y95</f>
        <v>886949.58337889484</v>
      </c>
      <c r="AN25" s="58">
        <f>'[4]Revised Summary'!Z95</f>
        <v>984022.29720697284</v>
      </c>
      <c r="AO25" s="115">
        <f>'[4]Revised Summary'!AA95</f>
        <v>1009114.7903241884</v>
      </c>
      <c r="AP25" s="59">
        <f>'[4]Revised Summary'!AB95</f>
        <v>866842.52939351718</v>
      </c>
      <c r="AQ25" s="27">
        <f>'[4]Revised Summary'!AC95</f>
        <v>0</v>
      </c>
      <c r="AR25" s="27">
        <f>'[4]Revised Summary'!AD95</f>
        <v>0</v>
      </c>
      <c r="AS25" s="27">
        <f>'[4]Revised Summary'!AE95</f>
        <v>0</v>
      </c>
      <c r="AT25" s="27">
        <f>'[4]Revised Summary'!AF95</f>
        <v>0</v>
      </c>
      <c r="AU25" s="27">
        <f>'[4]Revised Summary'!AG95</f>
        <v>0</v>
      </c>
      <c r="AV25" s="27">
        <f>'[4]Revised Summary'!AH95</f>
        <v>0</v>
      </c>
      <c r="AW25" s="27">
        <f>'[4]Revised Summary'!AI95</f>
        <v>0</v>
      </c>
      <c r="AX25" s="27">
        <f>'[4]Revised Summary'!AJ95</f>
        <v>0</v>
      </c>
      <c r="AY25" s="27">
        <f>'[4]Revised Summary'!AK95</f>
        <v>0</v>
      </c>
      <c r="AZ25" s="27">
        <f>'[4]Revised Summary'!AL95</f>
        <v>0</v>
      </c>
      <c r="BA25" s="27">
        <f>'[4]Revised Summary'!AM95</f>
        <v>0</v>
      </c>
      <c r="BB25" s="144">
        <f>SUM(B25:BA25)</f>
        <v>3746929.2003035732</v>
      </c>
      <c r="BC25" s="39"/>
      <c r="BD25" s="40"/>
      <c r="BE25" s="40"/>
      <c r="BF25" s="40"/>
      <c r="BG25" s="40"/>
      <c r="BH25" s="40"/>
      <c r="BI25" s="76">
        <f t="shared" ref="BI25:BI31" si="5">SUM(AP25:BA25)</f>
        <v>866842.52939351718</v>
      </c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</row>
    <row r="26" spans="1:154" s="19" customFormat="1" x14ac:dyDescent="0.3">
      <c r="A26" s="28" t="s">
        <v>12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101"/>
      <c r="AA26" s="29"/>
      <c r="AB26" s="29"/>
      <c r="AC26" s="101"/>
      <c r="AD26" s="29"/>
      <c r="AE26" s="29"/>
      <c r="AF26" s="29"/>
      <c r="AG26" s="29"/>
      <c r="AH26" s="29"/>
      <c r="AI26" s="29"/>
      <c r="AJ26" s="29"/>
      <c r="AK26" s="29"/>
      <c r="AL26" s="70"/>
      <c r="AM26" s="59">
        <f>'[4]Revised Summary'!Y98</f>
        <v>511712.83875763265</v>
      </c>
      <c r="AN26" s="58">
        <f>'[4]Revised Summary'!Z98</f>
        <v>576376.35127919319</v>
      </c>
      <c r="AO26" s="115">
        <f>'[4]Revised Summary'!AA98</f>
        <v>573155.67417983804</v>
      </c>
      <c r="AP26" s="59">
        <f>'[4]Revised Summary'!AB98</f>
        <v>509665.83242845978</v>
      </c>
      <c r="AQ26" s="27">
        <f>'[4]Revised Summary'!AC98</f>
        <v>0</v>
      </c>
      <c r="AR26" s="27">
        <f>'[4]Revised Summary'!AD98</f>
        <v>0</v>
      </c>
      <c r="AS26" s="27">
        <f>'[4]Revised Summary'!AE98</f>
        <v>0</v>
      </c>
      <c r="AT26" s="27">
        <f>'[4]Revised Summary'!AF98</f>
        <v>0</v>
      </c>
      <c r="AU26" s="27">
        <f>'[4]Revised Summary'!AG98</f>
        <v>0</v>
      </c>
      <c r="AV26" s="27">
        <f>'[4]Revised Summary'!AH98</f>
        <v>0</v>
      </c>
      <c r="AW26" s="27">
        <f>'[4]Revised Summary'!AI98</f>
        <v>0</v>
      </c>
      <c r="AX26" s="27">
        <f>'[4]Revised Summary'!AJ98</f>
        <v>0</v>
      </c>
      <c r="AY26" s="27">
        <f>'[4]Revised Summary'!AK98</f>
        <v>0</v>
      </c>
      <c r="AZ26" s="27">
        <f>'[4]Revised Summary'!AL98</f>
        <v>0</v>
      </c>
      <c r="BA26" s="27">
        <f>'[4]Revised Summary'!AM98</f>
        <v>0</v>
      </c>
      <c r="BB26" s="39"/>
      <c r="BC26" s="39"/>
      <c r="BD26" s="40"/>
      <c r="BE26" s="40"/>
      <c r="BF26" s="40"/>
      <c r="BG26" s="40"/>
      <c r="BH26" s="40"/>
      <c r="BI26" s="77">
        <f t="shared" si="5"/>
        <v>509665.83242845978</v>
      </c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</row>
    <row r="27" spans="1:154" s="19" customFormat="1" x14ac:dyDescent="0.3">
      <c r="A27" s="28" t="s">
        <v>13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101"/>
      <c r="AA27" s="29"/>
      <c r="AB27" s="29"/>
      <c r="AC27" s="101"/>
      <c r="AD27" s="29"/>
      <c r="AE27" s="29"/>
      <c r="AF27" s="29"/>
      <c r="AG27" s="29"/>
      <c r="AH27" s="29"/>
      <c r="AI27" s="29"/>
      <c r="AJ27" s="29"/>
      <c r="AK27" s="29"/>
      <c r="AL27" s="70"/>
      <c r="AM27" s="59">
        <f>'[4]Revised Summary'!Y99</f>
        <v>115016.65009196836</v>
      </c>
      <c r="AN27" s="58">
        <f>'[4]Revised Summary'!Z99</f>
        <v>125123.32524915335</v>
      </c>
      <c r="AO27" s="115">
        <f>'[4]Revised Summary'!AA99</f>
        <v>130158.65524816921</v>
      </c>
      <c r="AP27" s="59">
        <f>'[4]Revised Summary'!AB99</f>
        <v>105006.25103835195</v>
      </c>
      <c r="AQ27" s="27">
        <f>'[4]Revised Summary'!AC99</f>
        <v>0</v>
      </c>
      <c r="AR27" s="27">
        <f>'[4]Revised Summary'!AD99</f>
        <v>0</v>
      </c>
      <c r="AS27" s="27">
        <f>'[4]Revised Summary'!AE99</f>
        <v>0</v>
      </c>
      <c r="AT27" s="27">
        <f>'[4]Revised Summary'!AF99</f>
        <v>0</v>
      </c>
      <c r="AU27" s="27">
        <f>'[4]Revised Summary'!AG99</f>
        <v>0</v>
      </c>
      <c r="AV27" s="27">
        <f>'[4]Revised Summary'!AH99</f>
        <v>0</v>
      </c>
      <c r="AW27" s="27">
        <f>'[4]Revised Summary'!AI99</f>
        <v>0</v>
      </c>
      <c r="AX27" s="27">
        <f>'[4]Revised Summary'!AJ99</f>
        <v>0</v>
      </c>
      <c r="AY27" s="27">
        <f>'[4]Revised Summary'!AK99</f>
        <v>0</v>
      </c>
      <c r="AZ27" s="27">
        <f>'[4]Revised Summary'!AL99</f>
        <v>0</v>
      </c>
      <c r="BA27" s="27">
        <f>'[4]Revised Summary'!AM99</f>
        <v>0</v>
      </c>
      <c r="BB27" s="39"/>
      <c r="BC27" s="39"/>
      <c r="BD27" s="40"/>
      <c r="BE27" s="40"/>
      <c r="BF27" s="40"/>
      <c r="BG27" s="40"/>
      <c r="BH27" s="40"/>
      <c r="BI27" s="77">
        <f t="shared" si="5"/>
        <v>105006.25103835195</v>
      </c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</row>
    <row r="28" spans="1:154" s="19" customFormat="1" x14ac:dyDescent="0.3">
      <c r="A28" s="28" t="s">
        <v>14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101"/>
      <c r="AA28" s="29"/>
      <c r="AB28" s="29"/>
      <c r="AC28" s="101"/>
      <c r="AD28" s="29"/>
      <c r="AE28" s="29"/>
      <c r="AF28" s="29"/>
      <c r="AG28" s="29"/>
      <c r="AH28" s="29"/>
      <c r="AI28" s="29"/>
      <c r="AJ28" s="29"/>
      <c r="AK28" s="29"/>
      <c r="AL28" s="70"/>
      <c r="AM28" s="59">
        <f>'[4]Revised Summary'!Y100</f>
        <v>170395.78373924998</v>
      </c>
      <c r="AN28" s="58">
        <f>'[4]Revised Summary'!Z100</f>
        <v>181681.91250391642</v>
      </c>
      <c r="AO28" s="115">
        <f>'[4]Revised Summary'!AA100</f>
        <v>198532.83348218241</v>
      </c>
      <c r="AP28" s="59">
        <f>'[4]Revised Summary'!AB100</f>
        <v>161196.62208245797</v>
      </c>
      <c r="AQ28" s="27">
        <f>'[4]Revised Summary'!AC100</f>
        <v>0</v>
      </c>
      <c r="AR28" s="27">
        <f>'[4]Revised Summary'!AD100</f>
        <v>0</v>
      </c>
      <c r="AS28" s="27">
        <f>'[4]Revised Summary'!AE100</f>
        <v>0</v>
      </c>
      <c r="AT28" s="27">
        <f>'[4]Revised Summary'!AF100</f>
        <v>0</v>
      </c>
      <c r="AU28" s="27">
        <f>'[4]Revised Summary'!AG100</f>
        <v>0</v>
      </c>
      <c r="AV28" s="27">
        <f>'[4]Revised Summary'!AH100</f>
        <v>0</v>
      </c>
      <c r="AW28" s="27">
        <f>'[4]Revised Summary'!AI100</f>
        <v>0</v>
      </c>
      <c r="AX28" s="27">
        <f>'[4]Revised Summary'!AJ100</f>
        <v>0</v>
      </c>
      <c r="AY28" s="27">
        <f>'[4]Revised Summary'!AK100</f>
        <v>0</v>
      </c>
      <c r="AZ28" s="27">
        <f>'[4]Revised Summary'!AL100</f>
        <v>0</v>
      </c>
      <c r="BA28" s="27">
        <f>'[4]Revised Summary'!AM100</f>
        <v>0</v>
      </c>
      <c r="BB28" s="39"/>
      <c r="BC28" s="39"/>
      <c r="BD28" s="40"/>
      <c r="BE28" s="40"/>
      <c r="BF28" s="40"/>
      <c r="BG28" s="40"/>
      <c r="BH28" s="40"/>
      <c r="BI28" s="77">
        <f t="shared" si="5"/>
        <v>161196.62208245797</v>
      </c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</row>
    <row r="29" spans="1:154" s="19" customFormat="1" x14ac:dyDescent="0.3">
      <c r="A29" s="28" t="s">
        <v>15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101"/>
      <c r="AA29" s="29"/>
      <c r="AB29" s="29"/>
      <c r="AC29" s="101"/>
      <c r="AD29" s="29"/>
      <c r="AE29" s="29"/>
      <c r="AF29" s="29"/>
      <c r="AG29" s="29"/>
      <c r="AH29" s="29"/>
      <c r="AI29" s="29"/>
      <c r="AJ29" s="29"/>
      <c r="AK29" s="29"/>
      <c r="AL29" s="70"/>
      <c r="AM29" s="59">
        <f>'[4]Revised Summary'!Y101</f>
        <v>43980.560787820388</v>
      </c>
      <c r="AN29" s="58">
        <f>'[4]Revised Summary'!Z101</f>
        <v>47361.23433556885</v>
      </c>
      <c r="AO29" s="115">
        <f>'[4]Revised Summary'!AA101</f>
        <v>53545.66512611261</v>
      </c>
      <c r="AP29" s="59">
        <f>'[4]Revised Summary'!AB101</f>
        <v>44290.180363522421</v>
      </c>
      <c r="AQ29" s="27">
        <f>'[4]Revised Summary'!AC101</f>
        <v>0</v>
      </c>
      <c r="AR29" s="27">
        <f>'[4]Revised Summary'!AD101</f>
        <v>0</v>
      </c>
      <c r="AS29" s="27">
        <f>'[4]Revised Summary'!AE101</f>
        <v>0</v>
      </c>
      <c r="AT29" s="27">
        <f>'[4]Revised Summary'!AF101</f>
        <v>0</v>
      </c>
      <c r="AU29" s="27">
        <f>'[4]Revised Summary'!AG101</f>
        <v>0</v>
      </c>
      <c r="AV29" s="27">
        <f>'[4]Revised Summary'!AH101</f>
        <v>0</v>
      </c>
      <c r="AW29" s="27">
        <f>'[4]Revised Summary'!AI101</f>
        <v>0</v>
      </c>
      <c r="AX29" s="27">
        <f>'[4]Revised Summary'!AJ101</f>
        <v>0</v>
      </c>
      <c r="AY29" s="27">
        <f>'[4]Revised Summary'!AK101</f>
        <v>0</v>
      </c>
      <c r="AZ29" s="27">
        <f>'[4]Revised Summary'!AL101</f>
        <v>0</v>
      </c>
      <c r="BA29" s="27">
        <f>'[4]Revised Summary'!AM101</f>
        <v>0</v>
      </c>
      <c r="BB29" s="39"/>
      <c r="BC29" s="39"/>
      <c r="BD29" s="40"/>
      <c r="BE29" s="40"/>
      <c r="BF29" s="40"/>
      <c r="BG29" s="40"/>
      <c r="BH29" s="40"/>
      <c r="BI29" s="77">
        <f t="shared" si="5"/>
        <v>44290.180363522421</v>
      </c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</row>
    <row r="30" spans="1:154" s="19" customFormat="1" x14ac:dyDescent="0.3">
      <c r="A30" s="28" t="s">
        <v>16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101"/>
      <c r="AA30" s="29"/>
      <c r="AB30" s="29"/>
      <c r="AC30" s="101"/>
      <c r="AD30" s="29"/>
      <c r="AE30" s="29"/>
      <c r="AF30" s="29"/>
      <c r="AG30" s="29"/>
      <c r="AH30" s="29"/>
      <c r="AI30" s="29"/>
      <c r="AJ30" s="29"/>
      <c r="AK30" s="29"/>
      <c r="AL30" s="70"/>
      <c r="AM30" s="59">
        <f>'[4]Revised Summary'!Y102</f>
        <v>6944.5476246193048</v>
      </c>
      <c r="AN30" s="58">
        <f>'[4]Revised Summary'!Z102</f>
        <v>6912.0212059043033</v>
      </c>
      <c r="AO30" s="115">
        <f>'[4]Revised Summary'!AA102</f>
        <v>7083.4593124156709</v>
      </c>
      <c r="AP30" s="59">
        <f>'[4]Revised Summary'!AB102</f>
        <v>5759.1384344775906</v>
      </c>
      <c r="AQ30" s="27">
        <f>'[4]Revised Summary'!AC102</f>
        <v>0</v>
      </c>
      <c r="AR30" s="27">
        <f>'[4]Revised Summary'!AD102</f>
        <v>0</v>
      </c>
      <c r="AS30" s="27">
        <f>'[4]Revised Summary'!AE102</f>
        <v>0</v>
      </c>
      <c r="AT30" s="27">
        <f>'[4]Revised Summary'!AF102</f>
        <v>0</v>
      </c>
      <c r="AU30" s="27">
        <f>'[4]Revised Summary'!AG102</f>
        <v>0</v>
      </c>
      <c r="AV30" s="27">
        <f>'[4]Revised Summary'!AH102</f>
        <v>0</v>
      </c>
      <c r="AW30" s="27">
        <f>'[4]Revised Summary'!AI102</f>
        <v>0</v>
      </c>
      <c r="AX30" s="27">
        <f>'[4]Revised Summary'!AJ102</f>
        <v>0</v>
      </c>
      <c r="AY30" s="27">
        <f>'[4]Revised Summary'!AK102</f>
        <v>0</v>
      </c>
      <c r="AZ30" s="27">
        <f>'[4]Revised Summary'!AL102</f>
        <v>0</v>
      </c>
      <c r="BA30" s="27">
        <f>'[4]Revised Summary'!AM102</f>
        <v>0</v>
      </c>
      <c r="BB30" s="39"/>
      <c r="BC30" s="39"/>
      <c r="BD30" s="40"/>
      <c r="BE30" s="40"/>
      <c r="BF30" s="40"/>
      <c r="BG30" s="40"/>
      <c r="BH30" s="40"/>
      <c r="BI30" s="77">
        <f t="shared" si="5"/>
        <v>5759.1384344775906</v>
      </c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</row>
    <row r="31" spans="1:154" s="19" customFormat="1" x14ac:dyDescent="0.3">
      <c r="A31" s="45" t="s">
        <v>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6"/>
      <c r="AA31" s="12"/>
      <c r="AB31" s="12"/>
      <c r="AC31" s="106"/>
      <c r="AD31" s="12"/>
      <c r="AE31" s="12"/>
      <c r="AF31" s="12"/>
      <c r="AG31" s="12"/>
      <c r="AH31" s="12"/>
      <c r="AI31" s="12"/>
      <c r="AJ31" s="12"/>
      <c r="AK31" s="12"/>
      <c r="AL31" s="71"/>
      <c r="AM31" s="163">
        <f>'[4]Revised Summary'!Y111</f>
        <v>38899.202377604161</v>
      </c>
      <c r="AN31" s="73">
        <f>'[4]Revised Summary'!Z111</f>
        <v>46567.45263323679</v>
      </c>
      <c r="AO31" s="164">
        <f>'[4]Revised Summary'!AA111</f>
        <v>46638.502975470547</v>
      </c>
      <c r="AP31" s="163">
        <f>'[4]Revised Summary'!AB111</f>
        <v>40924.505046247483</v>
      </c>
      <c r="AQ31" s="138">
        <f>'[4]Revised Summary'!AC111</f>
        <v>0</v>
      </c>
      <c r="AR31" s="138">
        <f>'[4]Revised Summary'!AD111</f>
        <v>0</v>
      </c>
      <c r="AS31" s="138">
        <f>'[4]Revised Summary'!AE111</f>
        <v>0</v>
      </c>
      <c r="AT31" s="138">
        <f>'[4]Revised Summary'!AF111</f>
        <v>0</v>
      </c>
      <c r="AU31" s="138">
        <f>'[4]Revised Summary'!AG111</f>
        <v>0</v>
      </c>
      <c r="AV31" s="138">
        <f>'[4]Revised Summary'!AH111</f>
        <v>0</v>
      </c>
      <c r="AW31" s="138">
        <f>'[4]Revised Summary'!AI111</f>
        <v>0</v>
      </c>
      <c r="AX31" s="138">
        <f>'[4]Revised Summary'!AJ111</f>
        <v>0</v>
      </c>
      <c r="AY31" s="138">
        <f>'[4]Revised Summary'!AK111</f>
        <v>0</v>
      </c>
      <c r="AZ31" s="138">
        <f>'[4]Revised Summary'!AL111</f>
        <v>0</v>
      </c>
      <c r="BA31" s="138">
        <f>'[4]Revised Summary'!AM111</f>
        <v>0</v>
      </c>
      <c r="BB31" s="39"/>
      <c r="BC31" s="39"/>
      <c r="BD31" s="40"/>
      <c r="BE31" s="40"/>
      <c r="BF31" s="40"/>
      <c r="BG31" s="40"/>
      <c r="BH31" s="40"/>
      <c r="BI31" s="78">
        <f t="shared" si="5"/>
        <v>40924.505046247483</v>
      </c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</row>
    <row r="32" spans="1:154" s="19" customFormat="1" ht="15" thickBot="1" x14ac:dyDescent="0.35">
      <c r="A32" s="30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72"/>
      <c r="AM32" s="32">
        <f t="shared" ref="AM32:AO32" si="6">AM25-SUM(AM26:AM31)</f>
        <v>0</v>
      </c>
      <c r="AN32" s="31">
        <f t="shared" si="6"/>
        <v>0</v>
      </c>
      <c r="AO32" s="116">
        <f t="shared" si="6"/>
        <v>0</v>
      </c>
      <c r="AP32" s="32">
        <f t="shared" ref="AP32:BA32" si="7">AP25-SUM(AP26:AP31)</f>
        <v>0</v>
      </c>
      <c r="AQ32" s="31">
        <f t="shared" si="7"/>
        <v>0</v>
      </c>
      <c r="AR32" s="31">
        <f t="shared" si="7"/>
        <v>0</v>
      </c>
      <c r="AS32" s="31">
        <f t="shared" si="7"/>
        <v>0</v>
      </c>
      <c r="AT32" s="31">
        <f t="shared" si="7"/>
        <v>0</v>
      </c>
      <c r="AU32" s="31">
        <f t="shared" si="7"/>
        <v>0</v>
      </c>
      <c r="AV32" s="31">
        <f t="shared" si="7"/>
        <v>0</v>
      </c>
      <c r="AW32" s="31">
        <f t="shared" si="7"/>
        <v>0</v>
      </c>
      <c r="AX32" s="31">
        <f t="shared" si="7"/>
        <v>0</v>
      </c>
      <c r="AY32" s="31">
        <f t="shared" si="7"/>
        <v>0</v>
      </c>
      <c r="AZ32" s="31">
        <f t="shared" si="7"/>
        <v>0</v>
      </c>
      <c r="BA32" s="31">
        <f t="shared" si="7"/>
        <v>0</v>
      </c>
      <c r="BB32" s="145" t="s">
        <v>3</v>
      </c>
      <c r="BC32" s="39"/>
      <c r="BD32" s="40"/>
      <c r="BE32" s="40"/>
      <c r="BF32" s="40"/>
      <c r="BG32" s="40"/>
      <c r="BH32" s="40"/>
      <c r="BI32" s="35">
        <f>BI25-SUM(BI26:BI31)</f>
        <v>0</v>
      </c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</row>
    <row r="33" spans="1:154" s="11" customFormat="1" x14ac:dyDescent="0.3">
      <c r="A33" s="37" t="s">
        <v>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39"/>
      <c r="AA33" s="8"/>
      <c r="AB33" s="52"/>
      <c r="AC33" s="139"/>
      <c r="AD33" s="8"/>
      <c r="AE33" s="8"/>
      <c r="AF33" s="8"/>
      <c r="AG33" s="8"/>
      <c r="AH33" s="8"/>
      <c r="AI33" s="8"/>
      <c r="AJ33" s="8"/>
      <c r="AK33" s="8"/>
      <c r="AL33" s="175"/>
      <c r="AM33" s="25">
        <f>'[5]YTD PROGRAM SUMMARY'!M93</f>
        <v>616996.08173927036</v>
      </c>
      <c r="AN33" s="8">
        <f>'[5]YTD PROGRAM SUMMARY'!N93</f>
        <v>944284.64392285771</v>
      </c>
      <c r="AO33" s="113">
        <f>'[5]YTD PROGRAM SUMMARY'!O93</f>
        <v>1149583.9985288549</v>
      </c>
      <c r="AP33" s="25">
        <f>'[5]YTD PROGRAM SUMMARY'!P93</f>
        <v>984025.33937974484</v>
      </c>
      <c r="AQ33" s="8">
        <f>'[5]YTD PROGRAM SUMMARY'!Q93</f>
        <v>515575.65703071014</v>
      </c>
      <c r="AR33" s="8">
        <f>'[5]YTD PROGRAM SUMMARY'!R93</f>
        <v>457154.83630475524</v>
      </c>
      <c r="AS33" s="8">
        <f>'[5]YTD PROGRAM SUMMARY'!S93</f>
        <v>552786.07279563835</v>
      </c>
      <c r="AT33" s="8">
        <f>'[5]YTD PROGRAM SUMMARY'!T93</f>
        <v>1232515.4619663085</v>
      </c>
      <c r="AU33" s="8">
        <f>'[5]YTD PROGRAM SUMMARY'!U93</f>
        <v>1450709.7564133091</v>
      </c>
      <c r="AV33" s="8">
        <f>'[5]YTD PROGRAM SUMMARY'!V93</f>
        <v>1370539.0642072232</v>
      </c>
      <c r="AW33" s="8">
        <f>'[5]YTD PROGRAM SUMMARY'!W93</f>
        <v>1033745.7510457719</v>
      </c>
      <c r="AX33" s="8">
        <f>'[5]YTD PROGRAM SUMMARY'!X93</f>
        <v>501098.55040780973</v>
      </c>
      <c r="AY33" s="8">
        <f>'[5]YTD PROGRAM SUMMARY'!Y93</f>
        <v>510093.48718480591</v>
      </c>
      <c r="AZ33" s="8">
        <f>'[5]YTD PROGRAM SUMMARY'!Z93</f>
        <v>563199.65114710387</v>
      </c>
      <c r="BA33" s="8">
        <f>'[5]YTD PROGRAM SUMMARY'!AA93</f>
        <v>580391.4416198309</v>
      </c>
      <c r="BB33" s="144">
        <f>SUM(B33:BA33)</f>
        <v>12462699.793693995</v>
      </c>
      <c r="BC33" s="39"/>
      <c r="BD33" s="40"/>
      <c r="BE33" s="40"/>
      <c r="BF33" s="40"/>
      <c r="BG33" s="40"/>
      <c r="BH33" s="40"/>
      <c r="BI33" s="76">
        <f t="shared" ref="BI33:BI39" si="8">SUM(AP33:BA33)</f>
        <v>9751835.0695030112</v>
      </c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</row>
    <row r="34" spans="1:154" s="19" customFormat="1" x14ac:dyDescent="0.3">
      <c r="A34" s="28" t="s">
        <v>12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101"/>
      <c r="AA34" s="29"/>
      <c r="AB34" s="29"/>
      <c r="AC34" s="101"/>
      <c r="AD34" s="29"/>
      <c r="AE34" s="29"/>
      <c r="AF34" s="29"/>
      <c r="AG34" s="29"/>
      <c r="AH34" s="29"/>
      <c r="AI34" s="29"/>
      <c r="AJ34" s="29"/>
      <c r="AK34" s="29"/>
      <c r="AL34" s="70"/>
      <c r="AM34" s="38">
        <f>'[5]YTD PROGRAM SUMMARY'!M96</f>
        <v>344290.56099155964</v>
      </c>
      <c r="AN34" s="29">
        <f>'[5]YTD PROGRAM SUMMARY'!N96</f>
        <v>504450.93432537635</v>
      </c>
      <c r="AO34" s="114">
        <f>'[5]YTD PROGRAM SUMMARY'!O96</f>
        <v>569104.62885483482</v>
      </c>
      <c r="AP34" s="38">
        <f>'[5]YTD PROGRAM SUMMARY'!P96</f>
        <v>505864.20998504682</v>
      </c>
      <c r="AQ34" s="29">
        <f>'[5]YTD PROGRAM SUMMARY'!Q96</f>
        <v>235122.40647507543</v>
      </c>
      <c r="AR34" s="29">
        <f>'[5]YTD PROGRAM SUMMARY'!R96</f>
        <v>205972.82272050143</v>
      </c>
      <c r="AS34" s="29">
        <f>'[5]YTD PROGRAM SUMMARY'!S96</f>
        <v>211051.64270626166</v>
      </c>
      <c r="AT34" s="29">
        <f>'[5]YTD PROGRAM SUMMARY'!T96</f>
        <v>487836.92624992144</v>
      </c>
      <c r="AU34" s="29">
        <f>'[5]YTD PROGRAM SUMMARY'!U96</f>
        <v>534815.89295131655</v>
      </c>
      <c r="AV34" s="29">
        <f>'[5]YTD PROGRAM SUMMARY'!V96</f>
        <v>536434.89261524356</v>
      </c>
      <c r="AW34" s="29">
        <f>'[5]YTD PROGRAM SUMMARY'!W96</f>
        <v>454863.7100885738</v>
      </c>
      <c r="AX34" s="29">
        <f>'[5]YTD PROGRAM SUMMARY'!X96</f>
        <v>201981.3601847823</v>
      </c>
      <c r="AY34" s="29">
        <f>'[5]YTD PROGRAM SUMMARY'!Y96</f>
        <v>232992.56454734158</v>
      </c>
      <c r="AZ34" s="29">
        <f>'[5]YTD PROGRAM SUMMARY'!Z96</f>
        <v>255485.98424514697</v>
      </c>
      <c r="BA34" s="29">
        <f>'[5]YTD PROGRAM SUMMARY'!AA96</f>
        <v>253980.11538410623</v>
      </c>
      <c r="BB34" s="39"/>
      <c r="BC34" s="39"/>
      <c r="BD34" s="40"/>
      <c r="BE34" s="40"/>
      <c r="BF34" s="40"/>
      <c r="BG34" s="40"/>
      <c r="BH34" s="40"/>
      <c r="BI34" s="77">
        <f t="shared" si="8"/>
        <v>4116402.528153318</v>
      </c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</row>
    <row r="35" spans="1:154" s="19" customFormat="1" x14ac:dyDescent="0.3">
      <c r="A35" s="28" t="s">
        <v>13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101"/>
      <c r="AA35" s="29"/>
      <c r="AB35" s="29"/>
      <c r="AC35" s="101"/>
      <c r="AD35" s="29"/>
      <c r="AE35" s="29"/>
      <c r="AF35" s="29"/>
      <c r="AG35" s="29"/>
      <c r="AH35" s="29"/>
      <c r="AI35" s="29"/>
      <c r="AJ35" s="29"/>
      <c r="AK35" s="29"/>
      <c r="AL35" s="70"/>
      <c r="AM35" s="38">
        <f>'[5]YTD PROGRAM SUMMARY'!M97</f>
        <v>87458.231220874353</v>
      </c>
      <c r="AN35" s="29">
        <f>'[5]YTD PROGRAM SUMMARY'!N97</f>
        <v>152931.12079909071</v>
      </c>
      <c r="AO35" s="114">
        <f>'[5]YTD PROGRAM SUMMARY'!O97</f>
        <v>207197.96295729509</v>
      </c>
      <c r="AP35" s="38">
        <f>'[5]YTD PROGRAM SUMMARY'!P97</f>
        <v>167670.26553852248</v>
      </c>
      <c r="AQ35" s="29">
        <f>'[5]YTD PROGRAM SUMMARY'!Q97</f>
        <v>114644.37358095359</v>
      </c>
      <c r="AR35" s="29">
        <f>'[5]YTD PROGRAM SUMMARY'!R97</f>
        <v>104045.80816420539</v>
      </c>
      <c r="AS35" s="29">
        <f>'[5]YTD PROGRAM SUMMARY'!S97</f>
        <v>133907.65823304103</v>
      </c>
      <c r="AT35" s="29">
        <f>'[5]YTD PROGRAM SUMMARY'!T97</f>
        <v>216942.18183280661</v>
      </c>
      <c r="AU35" s="29">
        <f>'[5]YTD PROGRAM SUMMARY'!U97</f>
        <v>281633.48531934031</v>
      </c>
      <c r="AV35" s="29">
        <f>'[5]YTD PROGRAM SUMMARY'!V97</f>
        <v>241009.16518668371</v>
      </c>
      <c r="AW35" s="29">
        <f>'[5]YTD PROGRAM SUMMARY'!W97</f>
        <v>188970.69051657111</v>
      </c>
      <c r="AX35" s="29">
        <f>'[5]YTD PROGRAM SUMMARY'!X97</f>
        <v>123835.32966578483</v>
      </c>
      <c r="AY35" s="29">
        <f>'[5]YTD PROGRAM SUMMARY'!Y97</f>
        <v>114971.10392412354</v>
      </c>
      <c r="AZ35" s="29">
        <f>'[5]YTD PROGRAM SUMMARY'!Z97</f>
        <v>129868.86851132858</v>
      </c>
      <c r="BA35" s="29">
        <f>'[5]YTD PROGRAM SUMMARY'!AA97</f>
        <v>133870.48571664083</v>
      </c>
      <c r="BB35" s="39"/>
      <c r="BC35" s="39"/>
      <c r="BD35" s="40"/>
      <c r="BE35" s="40"/>
      <c r="BF35" s="40"/>
      <c r="BG35" s="40"/>
      <c r="BH35" s="40"/>
      <c r="BI35" s="77">
        <f t="shared" si="8"/>
        <v>1951369.4161900016</v>
      </c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</row>
    <row r="36" spans="1:154" s="19" customFormat="1" x14ac:dyDescent="0.3">
      <c r="A36" s="28" t="s">
        <v>14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101"/>
      <c r="AA36" s="29"/>
      <c r="AB36" s="29"/>
      <c r="AC36" s="101"/>
      <c r="AD36" s="29"/>
      <c r="AE36" s="29"/>
      <c r="AF36" s="29"/>
      <c r="AG36" s="29"/>
      <c r="AH36" s="29"/>
      <c r="AI36" s="29"/>
      <c r="AJ36" s="29"/>
      <c r="AK36" s="29"/>
      <c r="AL36" s="70"/>
      <c r="AM36" s="38">
        <f>'[5]YTD PROGRAM SUMMARY'!M98</f>
        <v>121163.88605267981</v>
      </c>
      <c r="AN36" s="29">
        <f>'[5]YTD PROGRAM SUMMARY'!N98</f>
        <v>198048.09557251495</v>
      </c>
      <c r="AO36" s="114">
        <f>'[5]YTD PROGRAM SUMMARY'!O98</f>
        <v>264121.48759120057</v>
      </c>
      <c r="AP36" s="38">
        <f>'[5]YTD PROGRAM SUMMARY'!P98</f>
        <v>219638.54541587352</v>
      </c>
      <c r="AQ36" s="29">
        <f>'[5]YTD PROGRAM SUMMARY'!Q98</f>
        <v>124082.09426188364</v>
      </c>
      <c r="AR36" s="29">
        <f>'[5]YTD PROGRAM SUMMARY'!R98</f>
        <v>110125.17751177194</v>
      </c>
      <c r="AS36" s="29">
        <f>'[5]YTD PROGRAM SUMMARY'!S98</f>
        <v>152120.14641125928</v>
      </c>
      <c r="AT36" s="29">
        <f>'[5]YTD PROGRAM SUMMARY'!T98</f>
        <v>366515.70558457891</v>
      </c>
      <c r="AU36" s="29">
        <f>'[5]YTD PROGRAM SUMMARY'!U98</f>
        <v>445806.39215055731</v>
      </c>
      <c r="AV36" s="29">
        <f>'[5]YTD PROGRAM SUMMARY'!V98</f>
        <v>412700.87531117693</v>
      </c>
      <c r="AW36" s="29">
        <f>'[5]YTD PROGRAM SUMMARY'!W98</f>
        <v>280004.82405729702</v>
      </c>
      <c r="AX36" s="29">
        <f>'[5]YTD PROGRAM SUMMARY'!X98</f>
        <v>132280.85434448655</v>
      </c>
      <c r="AY36" s="29">
        <f>'[5]YTD PROGRAM SUMMARY'!Y98</f>
        <v>121478.43002452288</v>
      </c>
      <c r="AZ36" s="29">
        <f>'[5]YTD PROGRAM SUMMARY'!Z98</f>
        <v>132112.45684499943</v>
      </c>
      <c r="BA36" s="29">
        <f>'[5]YTD PROGRAM SUMMARY'!AA98</f>
        <v>141848.9839971691</v>
      </c>
      <c r="BB36" s="39"/>
      <c r="BC36" s="39"/>
      <c r="BD36" s="40"/>
      <c r="BE36" s="40"/>
      <c r="BF36" s="40"/>
      <c r="BG36" s="40"/>
      <c r="BH36" s="40"/>
      <c r="BI36" s="77">
        <f t="shared" si="8"/>
        <v>2638714.4859155766</v>
      </c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</row>
    <row r="37" spans="1:154" s="19" customFormat="1" x14ac:dyDescent="0.3">
      <c r="A37" s="28" t="s">
        <v>15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101"/>
      <c r="AA37" s="29"/>
      <c r="AB37" s="29"/>
      <c r="AC37" s="101"/>
      <c r="AD37" s="29"/>
      <c r="AE37" s="29"/>
      <c r="AF37" s="29"/>
      <c r="AG37" s="29"/>
      <c r="AH37" s="29"/>
      <c r="AI37" s="29"/>
      <c r="AJ37" s="29"/>
      <c r="AK37" s="29"/>
      <c r="AL37" s="70"/>
      <c r="AM37" s="38">
        <f>'[5]YTD PROGRAM SUMMARY'!M99</f>
        <v>27426.079919381227</v>
      </c>
      <c r="AN37" s="29">
        <f>'[5]YTD PROGRAM SUMMARY'!N99</f>
        <v>39650.3629629641</v>
      </c>
      <c r="AO37" s="114">
        <f>'[5]YTD PROGRAM SUMMARY'!O99</f>
        <v>57662.873866087699</v>
      </c>
      <c r="AP37" s="38">
        <f>'[5]YTD PROGRAM SUMMARY'!P99</f>
        <v>46463.531798236458</v>
      </c>
      <c r="AQ37" s="29">
        <f>'[5]YTD PROGRAM SUMMARY'!Q99</f>
        <v>31387.189629031353</v>
      </c>
      <c r="AR37" s="29">
        <f>'[5]YTD PROGRAM SUMMARY'!R99</f>
        <v>28539.656196965047</v>
      </c>
      <c r="AS37" s="29">
        <f>'[5]YTD PROGRAM SUMMARY'!S99</f>
        <v>42628.403840968</v>
      </c>
      <c r="AT37" s="29">
        <f>'[5]YTD PROGRAM SUMMARY'!T99</f>
        <v>116590.74775532683</v>
      </c>
      <c r="AU37" s="29">
        <f>'[5]YTD PROGRAM SUMMARY'!U99</f>
        <v>140811.36042524865</v>
      </c>
      <c r="AV37" s="29">
        <f>'[5]YTD PROGRAM SUMMARY'!V99</f>
        <v>132699.66426179203</v>
      </c>
      <c r="AW37" s="29">
        <f>'[5]YTD PROGRAM SUMMARY'!W99</f>
        <v>81356.872362324561</v>
      </c>
      <c r="AX37" s="29">
        <f>'[5]YTD PROGRAM SUMMARY'!X99</f>
        <v>33301.188437222561</v>
      </c>
      <c r="AY37" s="29">
        <f>'[5]YTD PROGRAM SUMMARY'!Y99</f>
        <v>30308.899461238332</v>
      </c>
      <c r="AZ37" s="29">
        <f>'[5]YTD PROGRAM SUMMARY'!Z99</f>
        <v>33066.7630427642</v>
      </c>
      <c r="BA37" s="29">
        <f>'[5]YTD PROGRAM SUMMARY'!AA99</f>
        <v>37741.706445003263</v>
      </c>
      <c r="BB37" s="39"/>
      <c r="BC37" s="39"/>
      <c r="BD37" s="40"/>
      <c r="BE37" s="40"/>
      <c r="BF37" s="40"/>
      <c r="BG37" s="40"/>
      <c r="BH37" s="40"/>
      <c r="BI37" s="77">
        <f t="shared" si="8"/>
        <v>754895.98365612107</v>
      </c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</row>
    <row r="38" spans="1:154" s="19" customFormat="1" x14ac:dyDescent="0.3">
      <c r="A38" s="28" t="s">
        <v>16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101"/>
      <c r="AA38" s="29"/>
      <c r="AB38" s="29"/>
      <c r="AC38" s="101"/>
      <c r="AD38" s="29"/>
      <c r="AE38" s="29"/>
      <c r="AF38" s="29"/>
      <c r="AG38" s="29"/>
      <c r="AH38" s="29"/>
      <c r="AI38" s="29"/>
      <c r="AJ38" s="29"/>
      <c r="AK38" s="29"/>
      <c r="AL38" s="70"/>
      <c r="AM38" s="38">
        <f>'[5]YTD PROGRAM SUMMARY'!M100</f>
        <v>3793.5568807858149</v>
      </c>
      <c r="AN38" s="29">
        <f>'[5]YTD PROGRAM SUMMARY'!N100</f>
        <v>5862.2756723345501</v>
      </c>
      <c r="AO38" s="114">
        <f>'[5]YTD PROGRAM SUMMARY'!O100</f>
        <v>7871.9748624395643</v>
      </c>
      <c r="AP38" s="38">
        <f>'[5]YTD PROGRAM SUMMARY'!P100</f>
        <v>6612.0242932515521</v>
      </c>
      <c r="AQ38" s="29">
        <f>'[5]YTD PROGRAM SUMMARY'!Q100</f>
        <v>4785.2118692856848</v>
      </c>
      <c r="AR38" s="29">
        <f>'[5]YTD PROGRAM SUMMARY'!R100</f>
        <v>4974.4688958852212</v>
      </c>
      <c r="AS38" s="29">
        <f>'[5]YTD PROGRAM SUMMARY'!S100</f>
        <v>10145.211040766915</v>
      </c>
      <c r="AT38" s="29">
        <f>'[5]YTD PROGRAM SUMMARY'!T100</f>
        <v>37895.60353198606</v>
      </c>
      <c r="AU38" s="29">
        <f>'[5]YTD PROGRAM SUMMARY'!U100</f>
        <v>39654.727004874963</v>
      </c>
      <c r="AV38" s="29">
        <f>'[5]YTD PROGRAM SUMMARY'!V100</f>
        <v>40076.569911258048</v>
      </c>
      <c r="AW38" s="29">
        <f>'[5]YTD PROGRAM SUMMARY'!W100</f>
        <v>22562.344537773588</v>
      </c>
      <c r="AX38" s="29">
        <f>'[5]YTD PROGRAM SUMMARY'!X100</f>
        <v>6219.0008296487622</v>
      </c>
      <c r="AY38" s="29">
        <f>'[5]YTD PROGRAM SUMMARY'!Y100</f>
        <v>5168.7837805875579</v>
      </c>
      <c r="AZ38" s="29">
        <f>'[5]YTD PROGRAM SUMMARY'!Z100</f>
        <v>5241.1441311984599</v>
      </c>
      <c r="BA38" s="29">
        <f>'[5]YTD PROGRAM SUMMARY'!AA100</f>
        <v>5478.6518067058923</v>
      </c>
      <c r="BB38" s="39"/>
      <c r="BC38" s="39"/>
      <c r="BD38" s="40"/>
      <c r="BE38" s="40"/>
      <c r="BF38" s="40"/>
      <c r="BG38" s="40"/>
      <c r="BH38" s="40"/>
      <c r="BI38" s="77">
        <f t="shared" si="8"/>
        <v>188813.7416332227</v>
      </c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</row>
    <row r="39" spans="1:154" s="19" customFormat="1" x14ac:dyDescent="0.3">
      <c r="A39" s="45" t="s">
        <v>8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06"/>
      <c r="AA39" s="12"/>
      <c r="AB39" s="12"/>
      <c r="AC39" s="106"/>
      <c r="AD39" s="12"/>
      <c r="AE39" s="12"/>
      <c r="AF39" s="12"/>
      <c r="AG39" s="12"/>
      <c r="AH39" s="12"/>
      <c r="AI39" s="12"/>
      <c r="AJ39" s="12"/>
      <c r="AK39" s="12"/>
      <c r="AL39" s="71"/>
      <c r="AM39" s="26">
        <f>'[5]YTD PROGRAM SUMMARY'!M109</f>
        <v>32863.766673989521</v>
      </c>
      <c r="AN39" s="12">
        <f>'[5]YTD PROGRAM SUMMARY'!N109</f>
        <v>43341.854590577102</v>
      </c>
      <c r="AO39" s="118">
        <f>'[5]YTD PROGRAM SUMMARY'!O109</f>
        <v>43625.070396997282</v>
      </c>
      <c r="AP39" s="26">
        <f>'[5]YTD PROGRAM SUMMARY'!P109</f>
        <v>37776.762348813929</v>
      </c>
      <c r="AQ39" s="12">
        <f>'[5]YTD PROGRAM SUMMARY'!Q109</f>
        <v>5554.3812144804851</v>
      </c>
      <c r="AR39" s="12">
        <f>'[5]YTD PROGRAM SUMMARY'!R109</f>
        <v>3496.9028154262037</v>
      </c>
      <c r="AS39" s="12">
        <f>'[5]YTD PROGRAM SUMMARY'!S109</f>
        <v>2933.0105633414164</v>
      </c>
      <c r="AT39" s="12">
        <f>'[5]YTD PROGRAM SUMMARY'!T109</f>
        <v>6734.2970116888346</v>
      </c>
      <c r="AU39" s="12">
        <f>'[5]YTD PROGRAM SUMMARY'!U109</f>
        <v>7987.8985619714376</v>
      </c>
      <c r="AV39" s="12">
        <f>'[5]YTD PROGRAM SUMMARY'!V109</f>
        <v>7617.8969210691221</v>
      </c>
      <c r="AW39" s="12">
        <f>'[5]YTD PROGRAM SUMMARY'!W109</f>
        <v>5987.3094832318575</v>
      </c>
      <c r="AX39" s="12">
        <f>'[5]YTD PROGRAM SUMMARY'!X109</f>
        <v>3480.8169458847397</v>
      </c>
      <c r="AY39" s="12">
        <f>'[5]YTD PROGRAM SUMMARY'!Y109</f>
        <v>5173.7054469919804</v>
      </c>
      <c r="AZ39" s="12">
        <f>'[5]YTD PROGRAM SUMMARY'!Z109</f>
        <v>7424.4343716662725</v>
      </c>
      <c r="BA39" s="12">
        <f>'[5]YTD PROGRAM SUMMARY'!AA109</f>
        <v>7471.4982702056623</v>
      </c>
      <c r="BB39" s="39"/>
      <c r="BC39" s="39"/>
      <c r="BD39" s="40"/>
      <c r="BE39" s="40"/>
      <c r="BF39" s="40"/>
      <c r="BG39" s="40"/>
      <c r="BH39" s="40"/>
      <c r="BI39" s="78">
        <f t="shared" si="8"/>
        <v>101638.91395477194</v>
      </c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</row>
    <row r="40" spans="1:154" s="19" customFormat="1" ht="15" thickBot="1" x14ac:dyDescent="0.35">
      <c r="A40" s="34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72"/>
      <c r="AM40" s="50">
        <f t="shared" ref="AM40:AO40" si="9">AM33-SUM(AM34:AM39)</f>
        <v>0</v>
      </c>
      <c r="AN40" s="49">
        <f t="shared" si="9"/>
        <v>0</v>
      </c>
      <c r="AO40" s="117">
        <f t="shared" si="9"/>
        <v>0</v>
      </c>
      <c r="AP40" s="50">
        <f t="shared" ref="AP40:BA40" si="10">AP33-SUM(AP34:AP39)</f>
        <v>0</v>
      </c>
      <c r="AQ40" s="49">
        <f t="shared" si="10"/>
        <v>0</v>
      </c>
      <c r="AR40" s="49">
        <f t="shared" si="10"/>
        <v>0</v>
      </c>
      <c r="AS40" s="49">
        <f t="shared" si="10"/>
        <v>0</v>
      </c>
      <c r="AT40" s="49">
        <f t="shared" si="10"/>
        <v>0</v>
      </c>
      <c r="AU40" s="49">
        <f t="shared" si="10"/>
        <v>0</v>
      </c>
      <c r="AV40" s="49">
        <f t="shared" si="10"/>
        <v>0</v>
      </c>
      <c r="AW40" s="49">
        <f t="shared" si="10"/>
        <v>0</v>
      </c>
      <c r="AX40" s="49">
        <f t="shared" si="10"/>
        <v>0</v>
      </c>
      <c r="AY40" s="49">
        <f t="shared" si="10"/>
        <v>0</v>
      </c>
      <c r="AZ40" s="49">
        <f t="shared" si="10"/>
        <v>0</v>
      </c>
      <c r="BA40" s="49">
        <f t="shared" si="10"/>
        <v>0</v>
      </c>
      <c r="BB40" s="145" t="s">
        <v>3</v>
      </c>
      <c r="BC40" s="39"/>
      <c r="BD40" s="144" t="s">
        <v>31</v>
      </c>
      <c r="BE40" s="144"/>
      <c r="BF40" s="40"/>
      <c r="BG40" s="40"/>
      <c r="BH40" s="40"/>
      <c r="BI40" s="35">
        <f>BI33-SUM(BI34:BI39)</f>
        <v>0</v>
      </c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</row>
    <row r="41" spans="1:154" s="11" customFormat="1" x14ac:dyDescent="0.3">
      <c r="A41" s="33" t="s">
        <v>2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101"/>
      <c r="AA41" s="29"/>
      <c r="AB41" s="29"/>
      <c r="AC41" s="101"/>
      <c r="AD41" s="29"/>
      <c r="AE41" s="29"/>
      <c r="AF41" s="29"/>
      <c r="AG41" s="29"/>
      <c r="AH41" s="29"/>
      <c r="AI41" s="29"/>
      <c r="AJ41" s="29"/>
      <c r="AK41" s="29"/>
      <c r="AL41" s="70"/>
      <c r="AM41" s="38"/>
      <c r="AN41" s="29"/>
      <c r="AO41" s="114">
        <f>'[6]YTD PROGRAM SUMMARY'!C93</f>
        <v>12842.36577233645</v>
      </c>
      <c r="AP41" s="38">
        <f>'[6]YTD PROGRAM SUMMARY'!D93</f>
        <v>30756.601360077711</v>
      </c>
      <c r="AQ41" s="29">
        <f>'[6]YTD PROGRAM SUMMARY'!E93</f>
        <v>44331.676775262429</v>
      </c>
      <c r="AR41" s="29">
        <f>'[6]YTD PROGRAM SUMMARY'!F93</f>
        <v>52416.906970152952</v>
      </c>
      <c r="AS41" s="29">
        <f>'[6]YTD PROGRAM SUMMARY'!G93</f>
        <v>101329.45215082452</v>
      </c>
      <c r="AT41" s="29">
        <f>'[6]YTD PROGRAM SUMMARY'!H93</f>
        <v>377089.32568752428</v>
      </c>
      <c r="AU41" s="29">
        <f>'[6]YTD PROGRAM SUMMARY'!I93</f>
        <v>626419.06521467981</v>
      </c>
      <c r="AV41" s="29">
        <f>'[6]YTD PROGRAM SUMMARY'!J93</f>
        <v>756953.96787125536</v>
      </c>
      <c r="AW41" s="29">
        <f>'[6]YTD PROGRAM SUMMARY'!K93</f>
        <v>565937.27731254196</v>
      </c>
      <c r="AX41" s="29">
        <f>'[6]YTD PROGRAM SUMMARY'!L93</f>
        <v>256577.71439371805</v>
      </c>
      <c r="AY41" s="29">
        <f>'[6]YTD PROGRAM SUMMARY'!M93</f>
        <v>321386.67767003557</v>
      </c>
      <c r="AZ41" s="29">
        <f>'[6]YTD PROGRAM SUMMARY'!N93</f>
        <v>523540.05173226196</v>
      </c>
      <c r="BA41" s="29">
        <f>'[6]YTD PROGRAM SUMMARY'!O93</f>
        <v>641918.47600415011</v>
      </c>
      <c r="BB41" s="144">
        <f>SUM(B41:BA41)</f>
        <v>4311499.5589148216</v>
      </c>
      <c r="BC41" s="39"/>
      <c r="BD41" s="144" t="s">
        <v>59</v>
      </c>
      <c r="BE41" s="144">
        <f>'[6]YTD PROGRAM SUMMARY'!$O$11</f>
        <v>4311499.5589148207</v>
      </c>
      <c r="BF41" s="40"/>
      <c r="BG41" s="40"/>
      <c r="BH41" s="313" t="s">
        <v>95</v>
      </c>
      <c r="BI41" s="76">
        <f t="shared" ref="BI41:BI47" si="11">SUM(AP41:BA41)</f>
        <v>4298657.1931424849</v>
      </c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</row>
    <row r="42" spans="1:154" s="19" customFormat="1" x14ac:dyDescent="0.3">
      <c r="A42" s="28" t="s">
        <v>12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101"/>
      <c r="AA42" s="29"/>
      <c r="AB42" s="29"/>
      <c r="AC42" s="101"/>
      <c r="AD42" s="29"/>
      <c r="AE42" s="29"/>
      <c r="AF42" s="29"/>
      <c r="AG42" s="29"/>
      <c r="AH42" s="29"/>
      <c r="AI42" s="29"/>
      <c r="AJ42" s="29"/>
      <c r="AK42" s="29"/>
      <c r="AL42" s="70"/>
      <c r="AM42" s="38"/>
      <c r="AN42" s="29"/>
      <c r="AO42" s="114">
        <f>'[6]YTD PROGRAM SUMMARY'!C96</f>
        <v>4349.6181730692542</v>
      </c>
      <c r="AP42" s="38">
        <f>'[6]YTD PROGRAM SUMMARY'!D96</f>
        <v>10932.422858887845</v>
      </c>
      <c r="AQ42" s="29">
        <f>'[6]YTD PROGRAM SUMMARY'!E96</f>
        <v>13459.934365977926</v>
      </c>
      <c r="AR42" s="29">
        <f>'[6]YTD PROGRAM SUMMARY'!F96</f>
        <v>10324.227426670377</v>
      </c>
      <c r="AS42" s="29">
        <f>'[6]YTD PROGRAM SUMMARY'!G96</f>
        <v>18845.329111922219</v>
      </c>
      <c r="AT42" s="29">
        <f>'[6]YTD PROGRAM SUMMARY'!H96</f>
        <v>143129.03919146853</v>
      </c>
      <c r="AU42" s="29">
        <f>'[6]YTD PROGRAM SUMMARY'!I96</f>
        <v>260498.87053603624</v>
      </c>
      <c r="AV42" s="29">
        <f>'[6]YTD PROGRAM SUMMARY'!J96</f>
        <v>325795.63137463463</v>
      </c>
      <c r="AW42" s="29">
        <f>'[6]YTD PROGRAM SUMMARY'!K96</f>
        <v>203306.88450222911</v>
      </c>
      <c r="AX42" s="29">
        <f>'[6]YTD PROGRAM SUMMARY'!L96</f>
        <v>49537.57406437429</v>
      </c>
      <c r="AY42" s="29">
        <f>'[6]YTD PROGRAM SUMMARY'!M96</f>
        <v>80711.749345261371</v>
      </c>
      <c r="AZ42" s="29">
        <f>'[6]YTD PROGRAM SUMMARY'!N96</f>
        <v>149210.78383917038</v>
      </c>
      <c r="BA42" s="29">
        <f>'[6]YTD PROGRAM SUMMARY'!O96</f>
        <v>164163.60606846903</v>
      </c>
      <c r="BB42" s="39"/>
      <c r="BC42" s="39"/>
      <c r="BD42" s="144"/>
      <c r="BE42" s="144"/>
      <c r="BF42" s="40"/>
      <c r="BG42" s="40"/>
      <c r="BH42" s="313"/>
      <c r="BI42" s="77">
        <f t="shared" si="11"/>
        <v>1429916.052685102</v>
      </c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</row>
    <row r="43" spans="1:154" s="19" customFormat="1" x14ac:dyDescent="0.3">
      <c r="A43" s="28" t="s">
        <v>13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101"/>
      <c r="AA43" s="29"/>
      <c r="AB43" s="29"/>
      <c r="AC43" s="101"/>
      <c r="AD43" s="29"/>
      <c r="AE43" s="29"/>
      <c r="AF43" s="29"/>
      <c r="AG43" s="29"/>
      <c r="AH43" s="29"/>
      <c r="AI43" s="29"/>
      <c r="AJ43" s="29"/>
      <c r="AK43" s="29"/>
      <c r="AL43" s="70"/>
      <c r="AM43" s="38"/>
      <c r="AN43" s="29"/>
      <c r="AO43" s="114">
        <f>'[6]YTD PROGRAM SUMMARY'!C97</f>
        <v>1225.6922454677895</v>
      </c>
      <c r="AP43" s="38">
        <f>'[6]YTD PROGRAM SUMMARY'!D97</f>
        <v>3554.7869293690642</v>
      </c>
      <c r="AQ43" s="29">
        <f>'[6]YTD PROGRAM SUMMARY'!E97</f>
        <v>7458.8396703545059</v>
      </c>
      <c r="AR43" s="29">
        <f>'[6]YTD PROGRAM SUMMARY'!F97</f>
        <v>11845.005658938044</v>
      </c>
      <c r="AS43" s="29">
        <f>'[6]YTD PROGRAM SUMMARY'!G97</f>
        <v>23160.210368584318</v>
      </c>
      <c r="AT43" s="29">
        <f>'[6]YTD PROGRAM SUMMARY'!H97</f>
        <v>43337.666319899152</v>
      </c>
      <c r="AU43" s="29">
        <f>'[6]YTD PROGRAM SUMMARY'!I97</f>
        <v>68897.437923802718</v>
      </c>
      <c r="AV43" s="29">
        <f>'[6]YTD PROGRAM SUMMARY'!J97</f>
        <v>69426.005847048917</v>
      </c>
      <c r="AW43" s="29">
        <f>'[6]YTD PROGRAM SUMMARY'!K97</f>
        <v>77610.730766130364</v>
      </c>
      <c r="AX43" s="29">
        <f>'[6]YTD PROGRAM SUMMARY'!L97</f>
        <v>64765.238296357173</v>
      </c>
      <c r="AY43" s="29">
        <f>'[6]YTD PROGRAM SUMMARY'!M97</f>
        <v>69503.809621436143</v>
      </c>
      <c r="AZ43" s="29">
        <f>'[6]YTD PROGRAM SUMMARY'!N97</f>
        <v>96866.83695769863</v>
      </c>
      <c r="BA43" s="29">
        <f>'[6]YTD PROGRAM SUMMARY'!O97</f>
        <v>114856.6158667422</v>
      </c>
      <c r="BB43" s="39"/>
      <c r="BC43" s="39"/>
      <c r="BD43" s="144" t="s">
        <v>21</v>
      </c>
      <c r="BE43" s="144">
        <f>BE41-BB41</f>
        <v>0</v>
      </c>
      <c r="BF43" s="40"/>
      <c r="BG43" s="40"/>
      <c r="BH43" s="40"/>
      <c r="BI43" s="77">
        <f t="shared" si="11"/>
        <v>651283.18422636122</v>
      </c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</row>
    <row r="44" spans="1:154" s="19" customFormat="1" x14ac:dyDescent="0.3">
      <c r="A44" s="28" t="s">
        <v>14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101"/>
      <c r="AA44" s="29"/>
      <c r="AB44" s="29"/>
      <c r="AC44" s="101"/>
      <c r="AD44" s="29"/>
      <c r="AE44" s="29"/>
      <c r="AF44" s="29"/>
      <c r="AG44" s="29"/>
      <c r="AH44" s="29"/>
      <c r="AI44" s="29"/>
      <c r="AJ44" s="29"/>
      <c r="AK44" s="29"/>
      <c r="AL44" s="70"/>
      <c r="AM44" s="38"/>
      <c r="AN44" s="29"/>
      <c r="AO44" s="114">
        <f>'[6]YTD PROGRAM SUMMARY'!C98</f>
        <v>1843.7087246754618</v>
      </c>
      <c r="AP44" s="38">
        <f>'[6]YTD PROGRAM SUMMARY'!D98</f>
        <v>4826.534438096156</v>
      </c>
      <c r="AQ44" s="29">
        <f>'[6]YTD PROGRAM SUMMARY'!E98</f>
        <v>9261.6023299584576</v>
      </c>
      <c r="AR44" s="29">
        <f>'[6]YTD PROGRAM SUMMARY'!F98</f>
        <v>13075.894447874663</v>
      </c>
      <c r="AS44" s="29">
        <f>'[6]YTD PROGRAM SUMMARY'!G98</f>
        <v>26414.423991873882</v>
      </c>
      <c r="AT44" s="29">
        <f>'[6]YTD PROGRAM SUMMARY'!H98</f>
        <v>91649.341100143371</v>
      </c>
      <c r="AU44" s="29">
        <f>'[6]YTD PROGRAM SUMMARY'!I98</f>
        <v>156106.07272807063</v>
      </c>
      <c r="AV44" s="29">
        <f>'[6]YTD PROGRAM SUMMARY'!J98</f>
        <v>189956.96555664204</v>
      </c>
      <c r="AW44" s="29">
        <f>'[6]YTD PROGRAM SUMMARY'!K98</f>
        <v>158907.81414820399</v>
      </c>
      <c r="AX44" s="29">
        <f>'[6]YTD PROGRAM SUMMARY'!L98</f>
        <v>82643.859387125485</v>
      </c>
      <c r="AY44" s="29">
        <f>'[6]YTD PROGRAM SUMMARY'!M98</f>
        <v>95576.67056398766</v>
      </c>
      <c r="AZ44" s="29">
        <f>'[6]YTD PROGRAM SUMMARY'!N98</f>
        <v>155578.08485908716</v>
      </c>
      <c r="BA44" s="29">
        <f>'[6]YTD PROGRAM SUMMARY'!O98</f>
        <v>205117.55974125609</v>
      </c>
      <c r="BB44" s="39"/>
      <c r="BC44" s="39"/>
      <c r="BD44" s="40"/>
      <c r="BE44" s="40"/>
      <c r="BF44" s="40"/>
      <c r="BG44" s="40"/>
      <c r="BH44" s="40"/>
      <c r="BI44" s="77">
        <f t="shared" si="11"/>
        <v>1189114.8232923197</v>
      </c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</row>
    <row r="45" spans="1:154" s="19" customFormat="1" x14ac:dyDescent="0.3">
      <c r="A45" s="28" t="s">
        <v>15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101"/>
      <c r="AA45" s="29"/>
      <c r="AB45" s="29"/>
      <c r="AC45" s="101"/>
      <c r="AD45" s="29"/>
      <c r="AE45" s="29"/>
      <c r="AF45" s="29"/>
      <c r="AG45" s="29"/>
      <c r="AH45" s="29"/>
      <c r="AI45" s="29"/>
      <c r="AJ45" s="29"/>
      <c r="AK45" s="29"/>
      <c r="AL45" s="70"/>
      <c r="AM45" s="38"/>
      <c r="AN45" s="29"/>
      <c r="AO45" s="114">
        <f>'[6]YTD PROGRAM SUMMARY'!C99</f>
        <v>5365.1975353907901</v>
      </c>
      <c r="AP45" s="38">
        <f>'[6]YTD PROGRAM SUMMARY'!D99</f>
        <v>9440.8298020220809</v>
      </c>
      <c r="AQ45" s="29">
        <f>'[6]YTD PROGRAM SUMMARY'!E99</f>
        <v>9637.0586873466509</v>
      </c>
      <c r="AR45" s="29">
        <f>'[6]YTD PROGRAM SUMMARY'!F99</f>
        <v>9038.9949768875922</v>
      </c>
      <c r="AS45" s="29">
        <f>'[6]YTD PROGRAM SUMMARY'!G99</f>
        <v>18767.297058890417</v>
      </c>
      <c r="AT45" s="29">
        <f>'[6]YTD PROGRAM SUMMARY'!H99</f>
        <v>75203.976289353493</v>
      </c>
      <c r="AU45" s="29">
        <f>'[6]YTD PROGRAM SUMMARY'!I99</f>
        <v>111289.78652518956</v>
      </c>
      <c r="AV45" s="29">
        <f>'[6]YTD PROGRAM SUMMARY'!J99</f>
        <v>136069.36666607735</v>
      </c>
      <c r="AW45" s="29">
        <f>'[6]YTD PROGRAM SUMMARY'!K99</f>
        <v>85964.718684411753</v>
      </c>
      <c r="AX45" s="29">
        <f>'[6]YTD PROGRAM SUMMARY'!L99</f>
        <v>32162.14243616975</v>
      </c>
      <c r="AY45" s="29">
        <f>'[6]YTD PROGRAM SUMMARY'!M99</f>
        <v>34863.549123125806</v>
      </c>
      <c r="AZ45" s="29">
        <f>'[6]YTD PROGRAM SUMMARY'!N99</f>
        <v>51463.138626087857</v>
      </c>
      <c r="BA45" s="29">
        <f>'[6]YTD PROGRAM SUMMARY'!O99</f>
        <v>72206.276608056171</v>
      </c>
      <c r="BB45" s="39"/>
      <c r="BC45" s="39"/>
      <c r="BD45" s="40"/>
      <c r="BE45" s="40"/>
      <c r="BF45" s="40"/>
      <c r="BG45" s="40"/>
      <c r="BH45" s="40"/>
      <c r="BI45" s="77">
        <f t="shared" si="11"/>
        <v>646107.13548361836</v>
      </c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</row>
    <row r="46" spans="1:154" s="19" customFormat="1" x14ac:dyDescent="0.3">
      <c r="A46" s="28" t="s">
        <v>16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101"/>
      <c r="AA46" s="29"/>
      <c r="AB46" s="29"/>
      <c r="AC46" s="101"/>
      <c r="AD46" s="29"/>
      <c r="AE46" s="29"/>
      <c r="AF46" s="29"/>
      <c r="AG46" s="29"/>
      <c r="AH46" s="29"/>
      <c r="AI46" s="29"/>
      <c r="AJ46" s="29"/>
      <c r="AK46" s="29"/>
      <c r="AL46" s="70"/>
      <c r="AM46" s="38"/>
      <c r="AN46" s="29"/>
      <c r="AO46" s="114">
        <f>'[6]YTD PROGRAM SUMMARY'!C100</f>
        <v>37.584704969673638</v>
      </c>
      <c r="AP46" s="38">
        <f>'[6]YTD PROGRAM SUMMARY'!D100</f>
        <v>98.010627854742594</v>
      </c>
      <c r="AQ46" s="29">
        <f>'[6]YTD PROGRAM SUMMARY'!E100</f>
        <v>189.96222201540789</v>
      </c>
      <c r="AR46" s="29">
        <f>'[6]YTD PROGRAM SUMMARY'!F100</f>
        <v>661.42220517103522</v>
      </c>
      <c r="AS46" s="29">
        <f>'[6]YTD PROGRAM SUMMARY'!G100</f>
        <v>1500.4040626758026</v>
      </c>
      <c r="AT46" s="29">
        <f>'[6]YTD PROGRAM SUMMARY'!H100</f>
        <v>2913.8209829226048</v>
      </c>
      <c r="AU46" s="29">
        <f>'[6]YTD PROGRAM SUMMARY'!I100</f>
        <v>3478.6276779630398</v>
      </c>
      <c r="AV46" s="29">
        <f>'[6]YTD PROGRAM SUMMARY'!J100</f>
        <v>7390.8884755744675</v>
      </c>
      <c r="AW46" s="29">
        <f>'[6]YTD PROGRAM SUMMARY'!K100</f>
        <v>8381.117495185852</v>
      </c>
      <c r="AX46" s="29">
        <f>'[6]YTD PROGRAM SUMMARY'!L100</f>
        <v>4104.292200348299</v>
      </c>
      <c r="AY46" s="29">
        <f>'[6]YTD PROGRAM SUMMARY'!M100</f>
        <v>5158.2952277059403</v>
      </c>
      <c r="AZ46" s="29">
        <f>'[6]YTD PROGRAM SUMMARY'!N100</f>
        <v>7820.6728719679941</v>
      </c>
      <c r="BA46" s="29">
        <f>'[6]YTD PROGRAM SUMMARY'!O100</f>
        <v>9930.2026048525931</v>
      </c>
      <c r="BB46" s="39"/>
      <c r="BC46" s="39"/>
      <c r="BD46" s="40"/>
      <c r="BE46" s="40"/>
      <c r="BF46" s="40"/>
      <c r="BG46" s="40"/>
      <c r="BH46" s="40"/>
      <c r="BI46" s="77">
        <f t="shared" si="11"/>
        <v>51627.716654237782</v>
      </c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</row>
    <row r="47" spans="1:154" s="19" customFormat="1" x14ac:dyDescent="0.3">
      <c r="A47" s="45" t="s">
        <v>8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06"/>
      <c r="AA47" s="12"/>
      <c r="AB47" s="12"/>
      <c r="AC47" s="106"/>
      <c r="AD47" s="12"/>
      <c r="AE47" s="12"/>
      <c r="AF47" s="12"/>
      <c r="AG47" s="12"/>
      <c r="AH47" s="12"/>
      <c r="AI47" s="12"/>
      <c r="AJ47" s="12"/>
      <c r="AK47" s="12"/>
      <c r="AL47" s="71"/>
      <c r="AM47" s="26"/>
      <c r="AN47" s="12"/>
      <c r="AO47" s="143">
        <f>'[6]YTD PROGRAM SUMMARY'!C109</f>
        <v>20.564388763482523</v>
      </c>
      <c r="AP47" s="26">
        <f>'[6]YTD PROGRAM SUMMARY'!D109</f>
        <v>1904.0167038478223</v>
      </c>
      <c r="AQ47" s="12">
        <f>'[6]YTD PROGRAM SUMMARY'!E109</f>
        <v>4324.2794996094799</v>
      </c>
      <c r="AR47" s="12">
        <f>'[6]YTD PROGRAM SUMMARY'!F109</f>
        <v>7471.3622546112401</v>
      </c>
      <c r="AS47" s="12">
        <f>'[6]YTD PROGRAM SUMMARY'!G109</f>
        <v>12641.787556877884</v>
      </c>
      <c r="AT47" s="12">
        <f>'[6]YTD PROGRAM SUMMARY'!H109</f>
        <v>20855.481803737086</v>
      </c>
      <c r="AU47" s="12">
        <f>'[6]YTD PROGRAM SUMMARY'!I109</f>
        <v>26148.269823617607</v>
      </c>
      <c r="AV47" s="12">
        <f>'[6]YTD PROGRAM SUMMARY'!J109</f>
        <v>28315.109951277998</v>
      </c>
      <c r="AW47" s="12">
        <f>'[6]YTD PROGRAM SUMMARY'!K109</f>
        <v>31766.011716380919</v>
      </c>
      <c r="AX47" s="12">
        <f>'[6]YTD PROGRAM SUMMARY'!L109</f>
        <v>23364.608009343043</v>
      </c>
      <c r="AY47" s="12">
        <f>'[6]YTD PROGRAM SUMMARY'!M109</f>
        <v>35572.603788518631</v>
      </c>
      <c r="AZ47" s="12">
        <f>'[6]YTD PROGRAM SUMMARY'!N109</f>
        <v>62600.534578249964</v>
      </c>
      <c r="BA47" s="165">
        <f>'[6]YTD PROGRAM SUMMARY'!O109</f>
        <v>75644.215114774008</v>
      </c>
      <c r="BB47" s="39"/>
      <c r="BC47" s="39"/>
      <c r="BD47" s="40"/>
      <c r="BE47" s="40"/>
      <c r="BF47" s="40"/>
      <c r="BG47" s="40"/>
      <c r="BH47" s="40"/>
      <c r="BI47" s="78">
        <f t="shared" si="11"/>
        <v>330608.28080084571</v>
      </c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</row>
    <row r="48" spans="1:154" s="19" customFormat="1" ht="15" thickBot="1" x14ac:dyDescent="0.35">
      <c r="A48" s="34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141"/>
      <c r="AA48" s="49"/>
      <c r="AB48" s="49"/>
      <c r="AC48" s="141"/>
      <c r="AD48" s="49"/>
      <c r="AE48" s="49"/>
      <c r="AF48" s="49"/>
      <c r="AG48" s="49"/>
      <c r="AH48" s="49"/>
      <c r="AI48" s="49"/>
      <c r="AJ48" s="49"/>
      <c r="AK48" s="49"/>
      <c r="AL48" s="72"/>
      <c r="AM48" s="50"/>
      <c r="AN48" s="49"/>
      <c r="AO48" s="117">
        <f>AO41-SUM(AO42:AO47)</f>
        <v>0</v>
      </c>
      <c r="AP48" s="50">
        <f t="shared" ref="AP48:AZ48" si="12">AP41-SUM(AP42:AP47)</f>
        <v>0</v>
      </c>
      <c r="AQ48" s="49">
        <f t="shared" si="12"/>
        <v>0</v>
      </c>
      <c r="AR48" s="49">
        <f t="shared" si="12"/>
        <v>0</v>
      </c>
      <c r="AS48" s="49">
        <f t="shared" si="12"/>
        <v>0</v>
      </c>
      <c r="AT48" s="49">
        <f t="shared" si="12"/>
        <v>0</v>
      </c>
      <c r="AU48" s="49">
        <f t="shared" si="12"/>
        <v>0</v>
      </c>
      <c r="AV48" s="49">
        <f t="shared" si="12"/>
        <v>0</v>
      </c>
      <c r="AW48" s="49">
        <f t="shared" si="12"/>
        <v>0</v>
      </c>
      <c r="AX48" s="49">
        <f t="shared" si="12"/>
        <v>0</v>
      </c>
      <c r="AY48" s="49">
        <f t="shared" si="12"/>
        <v>0</v>
      </c>
      <c r="AZ48" s="49">
        <f t="shared" si="12"/>
        <v>0</v>
      </c>
      <c r="BA48" s="49">
        <f>BA41-SUM(BA42:BA47)</f>
        <v>0</v>
      </c>
      <c r="BB48" s="145" t="s">
        <v>3</v>
      </c>
      <c r="BC48" s="39"/>
      <c r="BD48" s="144" t="s">
        <v>31</v>
      </c>
      <c r="BE48" s="144"/>
      <c r="BF48" s="40"/>
      <c r="BG48" s="40"/>
      <c r="BH48" s="40"/>
      <c r="BI48" s="31">
        <f>BI41-SUM(BI42:BI47)</f>
        <v>0</v>
      </c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</row>
    <row r="49" spans="1:154" s="11" customFormat="1" x14ac:dyDescent="0.3">
      <c r="A49" s="33" t="s">
        <v>48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101"/>
      <c r="AA49" s="29"/>
      <c r="AB49" s="29"/>
      <c r="AC49" s="101"/>
      <c r="AD49" s="29"/>
      <c r="AE49" s="29"/>
      <c r="AF49" s="29"/>
      <c r="AG49" s="29"/>
      <c r="AH49" s="29"/>
      <c r="AI49" s="29"/>
      <c r="AJ49" s="29"/>
      <c r="AK49" s="29"/>
      <c r="AL49" s="70"/>
      <c r="AM49" s="38"/>
      <c r="AN49" s="29"/>
      <c r="AO49" s="114"/>
      <c r="AP49" s="38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>
        <f>'[7]YTD PROGRAM SUMMARY'!C93</f>
        <v>13413.519042225245</v>
      </c>
      <c r="BB49" s="144">
        <f>SUM(B49:BA49)</f>
        <v>13413.519042225245</v>
      </c>
      <c r="BC49" s="39"/>
      <c r="BD49" s="144" t="s">
        <v>60</v>
      </c>
      <c r="BE49" s="144">
        <f>'[7]YTD PROGRAM SUMMARY'!$C$11</f>
        <v>13413.519042225245</v>
      </c>
      <c r="BF49" s="40"/>
      <c r="BG49" s="40"/>
      <c r="BH49" s="313" t="s">
        <v>96</v>
      </c>
      <c r="BI49" s="76">
        <f t="shared" ref="BI49:BI55" si="13">SUM(AP49:BA49)</f>
        <v>13413.519042225245</v>
      </c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</row>
    <row r="50" spans="1:154" s="19" customFormat="1" x14ac:dyDescent="0.3">
      <c r="A50" s="28" t="s">
        <v>12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101"/>
      <c r="AA50" s="29"/>
      <c r="AB50" s="29"/>
      <c r="AC50" s="101"/>
      <c r="AD50" s="29"/>
      <c r="AE50" s="29"/>
      <c r="AF50" s="29"/>
      <c r="AG50" s="29"/>
      <c r="AH50" s="29"/>
      <c r="AI50" s="29"/>
      <c r="AJ50" s="29"/>
      <c r="AK50" s="29"/>
      <c r="AL50" s="70"/>
      <c r="AM50" s="38"/>
      <c r="AN50" s="29"/>
      <c r="AO50" s="114"/>
      <c r="AP50" s="38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>
        <f>'[7]YTD PROGRAM SUMMARY'!C96</f>
        <v>4933.1050962273812</v>
      </c>
      <c r="BB50" s="39"/>
      <c r="BC50" s="39"/>
      <c r="BD50" s="144"/>
      <c r="BE50" s="144"/>
      <c r="BF50" s="40"/>
      <c r="BG50" s="40"/>
      <c r="BH50" s="313"/>
      <c r="BI50" s="77">
        <f t="shared" si="13"/>
        <v>4933.1050962273812</v>
      </c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</row>
    <row r="51" spans="1:154" s="19" customFormat="1" x14ac:dyDescent="0.3">
      <c r="A51" s="28" t="s">
        <v>13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101"/>
      <c r="AA51" s="29"/>
      <c r="AB51" s="29"/>
      <c r="AC51" s="101"/>
      <c r="AD51" s="29"/>
      <c r="AE51" s="29"/>
      <c r="AF51" s="29"/>
      <c r="AG51" s="29"/>
      <c r="AH51" s="29"/>
      <c r="AI51" s="29"/>
      <c r="AJ51" s="29"/>
      <c r="AK51" s="29"/>
      <c r="AL51" s="70"/>
      <c r="AM51" s="38"/>
      <c r="AN51" s="29"/>
      <c r="AO51" s="114"/>
      <c r="AP51" s="38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>
        <f>'[7]YTD PROGRAM SUMMARY'!C97</f>
        <v>1225.692255041628</v>
      </c>
      <c r="BB51" s="39"/>
      <c r="BC51" s="39"/>
      <c r="BD51" s="144" t="s">
        <v>21</v>
      </c>
      <c r="BE51" s="144">
        <f>BE49-BB49</f>
        <v>0</v>
      </c>
      <c r="BF51" s="40"/>
      <c r="BG51" s="40"/>
      <c r="BH51" s="40"/>
      <c r="BI51" s="77">
        <f t="shared" si="13"/>
        <v>1225.692255041628</v>
      </c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</row>
    <row r="52" spans="1:154" s="19" customFormat="1" x14ac:dyDescent="0.3">
      <c r="A52" s="28" t="s">
        <v>14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101"/>
      <c r="AA52" s="29"/>
      <c r="AB52" s="29"/>
      <c r="AC52" s="101"/>
      <c r="AD52" s="29"/>
      <c r="AE52" s="29"/>
      <c r="AF52" s="29"/>
      <c r="AG52" s="29"/>
      <c r="AH52" s="29"/>
      <c r="AI52" s="29"/>
      <c r="AJ52" s="29"/>
      <c r="AK52" s="29"/>
      <c r="AL52" s="70"/>
      <c r="AM52" s="38"/>
      <c r="AN52" s="29"/>
      <c r="AO52" s="114"/>
      <c r="AP52" s="38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>
        <f>'[7]YTD PROGRAM SUMMARY'!C98</f>
        <v>1843.7087177615574</v>
      </c>
      <c r="BB52" s="39"/>
      <c r="BC52" s="39"/>
      <c r="BD52" s="40"/>
      <c r="BE52" s="40"/>
      <c r="BF52" s="40"/>
      <c r="BG52" s="40"/>
      <c r="BH52" s="40"/>
      <c r="BI52" s="77">
        <f t="shared" si="13"/>
        <v>1843.7087177615574</v>
      </c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</row>
    <row r="53" spans="1:154" s="19" customFormat="1" x14ac:dyDescent="0.3">
      <c r="A53" s="28" t="s">
        <v>15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101"/>
      <c r="AA53" s="29"/>
      <c r="AB53" s="29"/>
      <c r="AC53" s="101"/>
      <c r="AD53" s="29"/>
      <c r="AE53" s="29"/>
      <c r="AF53" s="29"/>
      <c r="AG53" s="29"/>
      <c r="AH53" s="29"/>
      <c r="AI53" s="29"/>
      <c r="AJ53" s="29"/>
      <c r="AK53" s="29"/>
      <c r="AL53" s="70"/>
      <c r="AM53" s="38"/>
      <c r="AN53" s="29"/>
      <c r="AO53" s="114"/>
      <c r="AP53" s="38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>
        <f>'[7]YTD PROGRAM SUMMARY'!C99</f>
        <v>5365.1976099597905</v>
      </c>
      <c r="BB53" s="39"/>
      <c r="BC53" s="39"/>
      <c r="BD53" s="40"/>
      <c r="BE53" s="40"/>
      <c r="BF53" s="40"/>
      <c r="BG53" s="40"/>
      <c r="BH53" s="40"/>
      <c r="BI53" s="77">
        <f t="shared" si="13"/>
        <v>5365.1976099597905</v>
      </c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</row>
    <row r="54" spans="1:154" s="19" customFormat="1" x14ac:dyDescent="0.3">
      <c r="A54" s="28" t="s">
        <v>16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101"/>
      <c r="AA54" s="29"/>
      <c r="AB54" s="29"/>
      <c r="AC54" s="101"/>
      <c r="AD54" s="29"/>
      <c r="AE54" s="29"/>
      <c r="AF54" s="29"/>
      <c r="AG54" s="29"/>
      <c r="AH54" s="29"/>
      <c r="AI54" s="29"/>
      <c r="AJ54" s="29"/>
      <c r="AK54" s="29"/>
      <c r="AL54" s="70"/>
      <c r="AM54" s="38"/>
      <c r="AN54" s="29"/>
      <c r="AO54" s="114"/>
      <c r="AP54" s="38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>
        <f>'[7]YTD PROGRAM SUMMARY'!C100</f>
        <v>37.584704595921934</v>
      </c>
      <c r="BB54" s="39"/>
      <c r="BC54" s="39"/>
      <c r="BD54" s="40"/>
      <c r="BE54" s="40"/>
      <c r="BF54" s="40"/>
      <c r="BG54" s="40"/>
      <c r="BH54" s="40"/>
      <c r="BI54" s="77">
        <f t="shared" si="13"/>
        <v>37.584704595921934</v>
      </c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</row>
    <row r="55" spans="1:154" s="19" customFormat="1" ht="15" thickBot="1" x14ac:dyDescent="0.35">
      <c r="A55" s="45" t="s">
        <v>8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06"/>
      <c r="AA55" s="12"/>
      <c r="AB55" s="12"/>
      <c r="AC55" s="106"/>
      <c r="AD55" s="12"/>
      <c r="AE55" s="12"/>
      <c r="AF55" s="12"/>
      <c r="AG55" s="12"/>
      <c r="AH55" s="12"/>
      <c r="AI55" s="12"/>
      <c r="AJ55" s="12"/>
      <c r="AK55" s="12"/>
      <c r="AL55" s="71"/>
      <c r="AM55" s="26"/>
      <c r="AN55" s="12"/>
      <c r="AO55" s="143"/>
      <c r="AP55" s="26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65">
        <f>'[7]YTD PROGRAM SUMMARY'!C109</f>
        <v>8.2306586389669452</v>
      </c>
      <c r="BB55" s="39"/>
      <c r="BC55" s="39"/>
      <c r="BD55" s="40"/>
      <c r="BE55" s="40"/>
      <c r="BF55" s="40"/>
      <c r="BG55" s="40"/>
      <c r="BH55" s="40"/>
      <c r="BI55" s="78">
        <f t="shared" si="13"/>
        <v>8.2306586389669452</v>
      </c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</row>
    <row r="56" spans="1:154" s="19" customFormat="1" ht="15" thickBot="1" x14ac:dyDescent="0.35">
      <c r="A56" s="34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141"/>
      <c r="AA56" s="49"/>
      <c r="AB56" s="49"/>
      <c r="AC56" s="141"/>
      <c r="AD56" s="49"/>
      <c r="AE56" s="49"/>
      <c r="AF56" s="49"/>
      <c r="AG56" s="49"/>
      <c r="AH56" s="49"/>
      <c r="AI56" s="49"/>
      <c r="AJ56" s="49"/>
      <c r="AK56" s="49"/>
      <c r="AL56" s="72"/>
      <c r="AM56" s="50"/>
      <c r="AN56" s="49"/>
      <c r="AO56" s="117">
        <f>AO49-SUM(AO50:AO55)</f>
        <v>0</v>
      </c>
      <c r="AP56" s="50">
        <f t="shared" ref="AP56" si="14">AP49-SUM(AP50:AP55)</f>
        <v>0</v>
      </c>
      <c r="AQ56" s="49">
        <f t="shared" ref="AQ56" si="15">AQ49-SUM(AQ50:AQ55)</f>
        <v>0</v>
      </c>
      <c r="AR56" s="49">
        <f t="shared" ref="AR56" si="16">AR49-SUM(AR50:AR55)</f>
        <v>0</v>
      </c>
      <c r="AS56" s="49">
        <f t="shared" ref="AS56" si="17">AS49-SUM(AS50:AS55)</f>
        <v>0</v>
      </c>
      <c r="AT56" s="49">
        <f t="shared" ref="AT56" si="18">AT49-SUM(AT50:AT55)</f>
        <v>0</v>
      </c>
      <c r="AU56" s="49">
        <f t="shared" ref="AU56" si="19">AU49-SUM(AU50:AU55)</f>
        <v>0</v>
      </c>
      <c r="AV56" s="49">
        <f t="shared" ref="AV56" si="20">AV49-SUM(AV50:AV55)</f>
        <v>0</v>
      </c>
      <c r="AW56" s="49">
        <f t="shared" ref="AW56" si="21">AW49-SUM(AW50:AW55)</f>
        <v>0</v>
      </c>
      <c r="AX56" s="49">
        <f t="shared" ref="AX56" si="22">AX49-SUM(AX50:AX55)</f>
        <v>0</v>
      </c>
      <c r="AY56" s="49">
        <f t="shared" ref="AY56" si="23">AY49-SUM(AY50:AY55)</f>
        <v>0</v>
      </c>
      <c r="AZ56" s="49">
        <f t="shared" ref="AZ56" si="24">AZ49-SUM(AZ50:AZ55)</f>
        <v>0</v>
      </c>
      <c r="BA56" s="49">
        <f>BA49-SUM(BA50:BA55)</f>
        <v>0</v>
      </c>
      <c r="BB56" s="145" t="s">
        <v>3</v>
      </c>
      <c r="BC56" s="39"/>
      <c r="BD56" s="167" t="s">
        <v>41</v>
      </c>
      <c r="BE56" s="169"/>
      <c r="BF56" s="40"/>
      <c r="BG56" s="40"/>
      <c r="BH56" s="40"/>
      <c r="BI56" s="31">
        <f>BI49-SUM(BI50:BI55)</f>
        <v>0</v>
      </c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</row>
    <row r="57" spans="1:154" s="11" customFormat="1" ht="15" thickBot="1" x14ac:dyDescent="0.35">
      <c r="A57" s="191" t="s">
        <v>28</v>
      </c>
      <c r="B57" s="200">
        <f t="shared" ref="B57:AO57" si="25">B9+B17+B25+B33+B41</f>
        <v>0</v>
      </c>
      <c r="C57" s="200">
        <f t="shared" si="25"/>
        <v>0</v>
      </c>
      <c r="D57" s="250">
        <f t="shared" si="25"/>
        <v>0</v>
      </c>
      <c r="E57" s="250">
        <f t="shared" si="25"/>
        <v>0</v>
      </c>
      <c r="F57" s="250">
        <f t="shared" si="25"/>
        <v>0</v>
      </c>
      <c r="G57" s="250">
        <f t="shared" si="25"/>
        <v>0.71203150918887492</v>
      </c>
      <c r="H57" s="250">
        <f t="shared" si="25"/>
        <v>4695.4207688607357</v>
      </c>
      <c r="I57" s="250">
        <f t="shared" si="25"/>
        <v>39935.570121927383</v>
      </c>
      <c r="J57" s="250">
        <f t="shared" si="25"/>
        <v>291676.37356246018</v>
      </c>
      <c r="K57" s="250">
        <f t="shared" si="25"/>
        <v>544866.33457860793</v>
      </c>
      <c r="L57" s="250">
        <f t="shared" si="25"/>
        <v>663040.9475663905</v>
      </c>
      <c r="M57" s="250">
        <f t="shared" si="25"/>
        <v>547744.67638274853</v>
      </c>
      <c r="N57" s="250">
        <f t="shared" si="25"/>
        <v>270067.89072131994</v>
      </c>
      <c r="O57" s="281">
        <f t="shared" si="25"/>
        <v>449448.83291898988</v>
      </c>
      <c r="P57" s="281">
        <f t="shared" si="25"/>
        <v>672384.11562352569</v>
      </c>
      <c r="Q57" s="281">
        <f t="shared" si="25"/>
        <v>860299.05315340089</v>
      </c>
      <c r="R57" s="281">
        <f t="shared" si="25"/>
        <v>921069.68539476907</v>
      </c>
      <c r="S57" s="281">
        <f t="shared" si="25"/>
        <v>727242.36549864151</v>
      </c>
      <c r="T57" s="281">
        <f t="shared" si="25"/>
        <v>330495.27100759087</v>
      </c>
      <c r="U57" s="281">
        <f t="shared" si="25"/>
        <v>448514.38010054693</v>
      </c>
      <c r="V57" s="281">
        <f t="shared" si="25"/>
        <v>1166466.8526526124</v>
      </c>
      <c r="W57" s="281">
        <f t="shared" si="25"/>
        <v>1596902.1714481553</v>
      </c>
      <c r="X57" s="281">
        <f t="shared" si="25"/>
        <v>1748272.4117888496</v>
      </c>
      <c r="Y57" s="281">
        <f t="shared" si="25"/>
        <v>1519471.01623757</v>
      </c>
      <c r="Z57" s="282">
        <f t="shared" si="25"/>
        <v>764880.45368540613</v>
      </c>
      <c r="AA57" s="201">
        <f t="shared" si="25"/>
        <v>908807.65228987066</v>
      </c>
      <c r="AB57" s="201">
        <f t="shared" si="25"/>
        <v>1120062.856555779</v>
      </c>
      <c r="AC57" s="202">
        <f t="shared" si="25"/>
        <v>1377220.6643166305</v>
      </c>
      <c r="AD57" s="201">
        <f t="shared" si="25"/>
        <v>1195166.5723548159</v>
      </c>
      <c r="AE57" s="201">
        <f t="shared" si="25"/>
        <v>1300632.3993987509</v>
      </c>
      <c r="AF57" s="201">
        <f t="shared" si="25"/>
        <v>1205822.8207733985</v>
      </c>
      <c r="AG57" s="201">
        <f t="shared" si="25"/>
        <v>1472551.2785682736</v>
      </c>
      <c r="AH57" s="201">
        <f t="shared" si="25"/>
        <v>3602609.9103061217</v>
      </c>
      <c r="AI57" s="201">
        <f t="shared" si="25"/>
        <v>4524979.9029475963</v>
      </c>
      <c r="AJ57" s="201">
        <f t="shared" si="25"/>
        <v>4557691.9623519126</v>
      </c>
      <c r="AK57" s="201">
        <f t="shared" si="25"/>
        <v>3395133.6257571932</v>
      </c>
      <c r="AL57" s="203">
        <f>AL9+AL17+AL25+AL33+AL41</f>
        <v>1618999.5517252118</v>
      </c>
      <c r="AM57" s="204">
        <f t="shared" si="25"/>
        <v>1747998.6811667359</v>
      </c>
      <c r="AN57" s="201">
        <f t="shared" si="25"/>
        <v>2182170.769895846</v>
      </c>
      <c r="AO57" s="205">
        <f t="shared" si="25"/>
        <v>2429713.1121660233</v>
      </c>
      <c r="AP57" s="204">
        <f>AP9+AP17+AP25+AP33+AP41+AP49</f>
        <v>2106740.0794578185</v>
      </c>
      <c r="AQ57" s="201">
        <f t="shared" ref="AQ57:BA57" si="26">AQ9+AQ17+AQ25+AQ33+AQ41+AQ49</f>
        <v>559907.33380597259</v>
      </c>
      <c r="AR57" s="201">
        <f t="shared" si="26"/>
        <v>509571.74327490816</v>
      </c>
      <c r="AS57" s="201">
        <f t="shared" si="26"/>
        <v>654115.52494646283</v>
      </c>
      <c r="AT57" s="201">
        <f t="shared" si="26"/>
        <v>1609604.7876538327</v>
      </c>
      <c r="AU57" s="201">
        <f t="shared" si="26"/>
        <v>2077128.8216279889</v>
      </c>
      <c r="AV57" s="201">
        <f t="shared" si="26"/>
        <v>2127493.0320784785</v>
      </c>
      <c r="AW57" s="201">
        <f t="shared" si="26"/>
        <v>1599683.0283583137</v>
      </c>
      <c r="AX57" s="201">
        <f t="shared" si="26"/>
        <v>757676.26480152784</v>
      </c>
      <c r="AY57" s="201">
        <f t="shared" si="26"/>
        <v>831480.16485484154</v>
      </c>
      <c r="AZ57" s="201">
        <f t="shared" si="26"/>
        <v>1086739.7028793658</v>
      </c>
      <c r="BA57" s="201">
        <f t="shared" si="26"/>
        <v>1235723.4366662062</v>
      </c>
      <c r="BB57" s="144">
        <f>SUM(B57:BA57)</f>
        <v>61362900.216223769</v>
      </c>
      <c r="BC57" s="39"/>
      <c r="BD57" s="166" t="s">
        <v>65</v>
      </c>
      <c r="BE57" s="170">
        <f>BE17</f>
        <v>14090948.452100439</v>
      </c>
      <c r="BF57" s="40"/>
      <c r="BG57" s="40"/>
      <c r="BH57" s="40"/>
      <c r="BI57" s="107">
        <f t="shared" ref="BI57:BI63" si="27">SUM(AP57:BA57)</f>
        <v>15155863.920405718</v>
      </c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</row>
    <row r="58" spans="1:154" s="19" customFormat="1" ht="15" thickTop="1" x14ac:dyDescent="0.3">
      <c r="A58" s="192" t="s">
        <v>12</v>
      </c>
      <c r="B58" s="200">
        <f t="shared" ref="B58:AO58" si="28">B10+B18+B26+B34+B42</f>
        <v>0</v>
      </c>
      <c r="C58" s="200">
        <f t="shared" si="28"/>
        <v>0</v>
      </c>
      <c r="D58" s="250">
        <f t="shared" si="28"/>
        <v>0</v>
      </c>
      <c r="E58" s="250">
        <f t="shared" si="28"/>
        <v>0</v>
      </c>
      <c r="F58" s="250">
        <f t="shared" si="28"/>
        <v>0</v>
      </c>
      <c r="G58" s="250">
        <f t="shared" si="28"/>
        <v>0</v>
      </c>
      <c r="H58" s="250">
        <f t="shared" si="28"/>
        <v>3542.7066619947968</v>
      </c>
      <c r="I58" s="250">
        <f t="shared" si="28"/>
        <v>26593.748856903429</v>
      </c>
      <c r="J58" s="250">
        <f t="shared" si="28"/>
        <v>243363.92907678595</v>
      </c>
      <c r="K58" s="250">
        <f t="shared" si="28"/>
        <v>441129.8099540461</v>
      </c>
      <c r="L58" s="250">
        <f t="shared" si="28"/>
        <v>537485.07750592032</v>
      </c>
      <c r="M58" s="250">
        <f t="shared" si="28"/>
        <v>373819.34593685856</v>
      </c>
      <c r="N58" s="277">
        <f t="shared" si="28"/>
        <v>137025.9400139912</v>
      </c>
      <c r="O58" s="278">
        <f t="shared" si="28"/>
        <v>273299.25349150668</v>
      </c>
      <c r="P58" s="278">
        <f t="shared" si="28"/>
        <v>463174.404168193</v>
      </c>
      <c r="Q58" s="278">
        <f t="shared" si="28"/>
        <v>531472.97269952018</v>
      </c>
      <c r="R58" s="278">
        <f t="shared" si="28"/>
        <v>666836.61937977653</v>
      </c>
      <c r="S58" s="278">
        <f t="shared" si="28"/>
        <v>454713.40903503355</v>
      </c>
      <c r="T58" s="278">
        <f t="shared" si="28"/>
        <v>209553.48167778365</v>
      </c>
      <c r="U58" s="278">
        <f t="shared" si="28"/>
        <v>235085.44029895589</v>
      </c>
      <c r="V58" s="278">
        <f t="shared" si="28"/>
        <v>734760.62978666462</v>
      </c>
      <c r="W58" s="278">
        <f t="shared" si="28"/>
        <v>1003556.2831860054</v>
      </c>
      <c r="X58" s="278">
        <f t="shared" si="28"/>
        <v>1196200.4042900102</v>
      </c>
      <c r="Y58" s="278">
        <f t="shared" si="28"/>
        <v>1010150.8980212705</v>
      </c>
      <c r="Z58" s="279">
        <f t="shared" si="28"/>
        <v>444243.3950046096</v>
      </c>
      <c r="AA58" s="208">
        <f t="shared" si="28"/>
        <v>590722.64033336937</v>
      </c>
      <c r="AB58" s="209">
        <f t="shared" si="28"/>
        <v>739064.45472672023</v>
      </c>
      <c r="AC58" s="210">
        <f t="shared" si="28"/>
        <v>760226.35555802099</v>
      </c>
      <c r="AD58" s="209">
        <f t="shared" si="28"/>
        <v>734885.09801949374</v>
      </c>
      <c r="AE58" s="209">
        <f t="shared" si="28"/>
        <v>790050.52627510764</v>
      </c>
      <c r="AF58" s="209">
        <f t="shared" si="28"/>
        <v>712591.15803163499</v>
      </c>
      <c r="AG58" s="209">
        <f t="shared" si="28"/>
        <v>788005.60592493415</v>
      </c>
      <c r="AH58" s="209">
        <f t="shared" si="28"/>
        <v>2172782.5520650391</v>
      </c>
      <c r="AI58" s="209">
        <f t="shared" si="28"/>
        <v>2655713.1081700679</v>
      </c>
      <c r="AJ58" s="209">
        <f t="shared" si="28"/>
        <v>2764862.6405028403</v>
      </c>
      <c r="AK58" s="209">
        <f t="shared" si="28"/>
        <v>2093407.6803619489</v>
      </c>
      <c r="AL58" s="211">
        <f t="shared" si="28"/>
        <v>860529.3097284846</v>
      </c>
      <c r="AM58" s="212">
        <f t="shared" si="28"/>
        <v>1037458.5533445303</v>
      </c>
      <c r="AN58" s="209">
        <f t="shared" si="28"/>
        <v>1269469.9964218026</v>
      </c>
      <c r="AO58" s="213">
        <f t="shared" si="28"/>
        <v>1333797.6233017999</v>
      </c>
      <c r="AP58" s="212">
        <f t="shared" ref="AP58:BA58" si="29">AP10+AP18+AP26+AP34+AP42+AP50</f>
        <v>1194407.565891901</v>
      </c>
      <c r="AQ58" s="209">
        <f t="shared" si="29"/>
        <v>248582.34084105334</v>
      </c>
      <c r="AR58" s="209">
        <f t="shared" si="29"/>
        <v>216297.0501471718</v>
      </c>
      <c r="AS58" s="209">
        <f t="shared" si="29"/>
        <v>229896.97181818387</v>
      </c>
      <c r="AT58" s="209">
        <f t="shared" si="29"/>
        <v>630965.96544138994</v>
      </c>
      <c r="AU58" s="209">
        <f t="shared" si="29"/>
        <v>795314.76348735276</v>
      </c>
      <c r="AV58" s="209">
        <f t="shared" si="29"/>
        <v>862230.52398987813</v>
      </c>
      <c r="AW58" s="209">
        <f t="shared" si="29"/>
        <v>658170.59459080291</v>
      </c>
      <c r="AX58" s="209">
        <f t="shared" si="29"/>
        <v>251518.93424915659</v>
      </c>
      <c r="AY58" s="209">
        <f t="shared" si="29"/>
        <v>313704.31389260292</v>
      </c>
      <c r="AZ58" s="209">
        <f t="shared" si="29"/>
        <v>404696.76808431733</v>
      </c>
      <c r="BA58" s="214">
        <f t="shared" si="29"/>
        <v>423076.82654880267</v>
      </c>
      <c r="BB58" s="39"/>
      <c r="BC58" s="39"/>
      <c r="BD58" s="166" t="s">
        <v>64</v>
      </c>
      <c r="BE58" s="170">
        <f>BE18</f>
        <v>25155889.244022183</v>
      </c>
      <c r="BF58" s="40"/>
      <c r="BG58" s="40"/>
      <c r="BH58" s="40"/>
      <c r="BI58" s="78">
        <f t="shared" si="27"/>
        <v>6228862.6189826131</v>
      </c>
      <c r="BJ58" s="105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</row>
    <row r="59" spans="1:154" s="19" customFormat="1" x14ac:dyDescent="0.3">
      <c r="A59" s="192" t="s">
        <v>13</v>
      </c>
      <c r="B59" s="200">
        <f t="shared" ref="B59:AO59" si="30">B11+B19+B27+B35+B43</f>
        <v>0</v>
      </c>
      <c r="C59" s="200">
        <f t="shared" si="30"/>
        <v>0</v>
      </c>
      <c r="D59" s="250">
        <f t="shared" si="30"/>
        <v>0</v>
      </c>
      <c r="E59" s="250">
        <f t="shared" si="30"/>
        <v>0</v>
      </c>
      <c r="F59" s="250">
        <f t="shared" si="30"/>
        <v>0</v>
      </c>
      <c r="G59" s="250">
        <f t="shared" si="30"/>
        <v>0.34412602678174997</v>
      </c>
      <c r="H59" s="250">
        <f t="shared" si="30"/>
        <v>593.85341007321881</v>
      </c>
      <c r="I59" s="250">
        <f t="shared" si="30"/>
        <v>8368.5225960071712</v>
      </c>
      <c r="J59" s="250">
        <f t="shared" si="30"/>
        <v>23641.814181406706</v>
      </c>
      <c r="K59" s="250">
        <f t="shared" si="30"/>
        <v>47663.861231335664</v>
      </c>
      <c r="L59" s="250">
        <f t="shared" si="30"/>
        <v>53281.675633138075</v>
      </c>
      <c r="M59" s="250">
        <f t="shared" si="30"/>
        <v>71676.428272669378</v>
      </c>
      <c r="N59" s="277">
        <f t="shared" si="30"/>
        <v>61749.996111268818</v>
      </c>
      <c r="O59" s="250">
        <f t="shared" si="30"/>
        <v>64301.78087974526</v>
      </c>
      <c r="P59" s="250">
        <f t="shared" si="30"/>
        <v>80879.653386032383</v>
      </c>
      <c r="Q59" s="250">
        <f t="shared" si="30"/>
        <v>111135.9811537732</v>
      </c>
      <c r="R59" s="250">
        <f t="shared" si="30"/>
        <v>85954.403865189641</v>
      </c>
      <c r="S59" s="250">
        <f t="shared" si="30"/>
        <v>101665.26307113573</v>
      </c>
      <c r="T59" s="250">
        <f t="shared" si="30"/>
        <v>43704.587072193855</v>
      </c>
      <c r="U59" s="250">
        <f t="shared" si="30"/>
        <v>71459.375872766483</v>
      </c>
      <c r="V59" s="250">
        <f t="shared" si="30"/>
        <v>97753.498167764628</v>
      </c>
      <c r="W59" s="250">
        <f t="shared" si="30"/>
        <v>141015.1486218411</v>
      </c>
      <c r="X59" s="250">
        <f t="shared" si="30"/>
        <v>108492.50331897987</v>
      </c>
      <c r="Y59" s="250">
        <f t="shared" si="30"/>
        <v>121638.55281044007</v>
      </c>
      <c r="Z59" s="277">
        <f t="shared" si="30"/>
        <v>99508.113558219979</v>
      </c>
      <c r="AA59" s="215">
        <f t="shared" si="30"/>
        <v>93848.281650386052</v>
      </c>
      <c r="AB59" s="200">
        <f t="shared" si="30"/>
        <v>110179.05255875806</v>
      </c>
      <c r="AC59" s="206">
        <f t="shared" si="30"/>
        <v>189905.1953110029</v>
      </c>
      <c r="AD59" s="200">
        <f t="shared" si="30"/>
        <v>137153.48131497181</v>
      </c>
      <c r="AE59" s="200">
        <f t="shared" si="30"/>
        <v>159323.21702728886</v>
      </c>
      <c r="AF59" s="200">
        <f t="shared" si="30"/>
        <v>162609.78061144357</v>
      </c>
      <c r="AG59" s="200">
        <f t="shared" si="30"/>
        <v>219080.05774471955</v>
      </c>
      <c r="AH59" s="200">
        <f t="shared" si="30"/>
        <v>320938.11460895883</v>
      </c>
      <c r="AI59" s="200">
        <f t="shared" si="30"/>
        <v>433498.69397499831</v>
      </c>
      <c r="AJ59" s="200">
        <f t="shared" si="30"/>
        <v>374926.40798967611</v>
      </c>
      <c r="AK59" s="200">
        <f t="shared" si="30"/>
        <v>324413.71329922695</v>
      </c>
      <c r="AL59" s="216">
        <f t="shared" si="30"/>
        <v>240653.64655007282</v>
      </c>
      <c r="AM59" s="217">
        <f t="shared" si="30"/>
        <v>222468.73962595456</v>
      </c>
      <c r="AN59" s="200">
        <f t="shared" si="30"/>
        <v>298635.29890377913</v>
      </c>
      <c r="AO59" s="218">
        <f t="shared" si="30"/>
        <v>360224.23985847156</v>
      </c>
      <c r="AP59" s="217">
        <f t="shared" ref="AP59:BA59" si="31">AP11+AP19+AP27+AP35+AP43+AP51</f>
        <v>293441.31319848762</v>
      </c>
      <c r="AQ59" s="200">
        <f t="shared" si="31"/>
        <v>122103.21325130809</v>
      </c>
      <c r="AR59" s="200">
        <f t="shared" si="31"/>
        <v>115890.81382314343</v>
      </c>
      <c r="AS59" s="200">
        <f t="shared" si="31"/>
        <v>157067.86860162535</v>
      </c>
      <c r="AT59" s="200">
        <f t="shared" si="31"/>
        <v>260279.84815270576</v>
      </c>
      <c r="AU59" s="200">
        <f t="shared" si="31"/>
        <v>350530.92324314301</v>
      </c>
      <c r="AV59" s="200">
        <f t="shared" si="31"/>
        <v>310435.17103373259</v>
      </c>
      <c r="AW59" s="200">
        <f t="shared" si="31"/>
        <v>266581.42128270149</v>
      </c>
      <c r="AX59" s="200">
        <f t="shared" si="31"/>
        <v>188600.567962142</v>
      </c>
      <c r="AY59" s="200">
        <f t="shared" si="31"/>
        <v>184474.91354555968</v>
      </c>
      <c r="AZ59" s="200">
        <f t="shared" si="31"/>
        <v>226735.70546902722</v>
      </c>
      <c r="BA59" s="219">
        <f t="shared" si="31"/>
        <v>249952.79383842467</v>
      </c>
      <c r="BB59" s="39"/>
      <c r="BC59" s="39"/>
      <c r="BD59" s="166" t="s">
        <v>63</v>
      </c>
      <c r="BE59" s="170">
        <f>BE19</f>
        <v>17791149.44214407</v>
      </c>
      <c r="BF59" s="40"/>
      <c r="BG59" s="40"/>
      <c r="BH59" s="40"/>
      <c r="BI59" s="77">
        <f t="shared" si="27"/>
        <v>2726094.5534020006</v>
      </c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</row>
    <row r="60" spans="1:154" s="19" customFormat="1" x14ac:dyDescent="0.3">
      <c r="A60" s="192" t="s">
        <v>14</v>
      </c>
      <c r="B60" s="200">
        <f t="shared" ref="B60:AO60" si="32">B12+B20+B28+B36+B44</f>
        <v>0</v>
      </c>
      <c r="C60" s="200">
        <f t="shared" si="32"/>
        <v>0</v>
      </c>
      <c r="D60" s="250">
        <f t="shared" si="32"/>
        <v>0</v>
      </c>
      <c r="E60" s="250">
        <f t="shared" si="32"/>
        <v>0</v>
      </c>
      <c r="F60" s="250">
        <f t="shared" si="32"/>
        <v>0</v>
      </c>
      <c r="G60" s="250">
        <f t="shared" si="32"/>
        <v>0.36790548240712501</v>
      </c>
      <c r="H60" s="250">
        <f t="shared" si="32"/>
        <v>549.3842450882164</v>
      </c>
      <c r="I60" s="250">
        <f t="shared" si="32"/>
        <v>3822.5375931394819</v>
      </c>
      <c r="J60" s="250">
        <f t="shared" si="32"/>
        <v>16781.332362054229</v>
      </c>
      <c r="K60" s="250">
        <f t="shared" si="32"/>
        <v>40077.718380542559</v>
      </c>
      <c r="L60" s="250">
        <f t="shared" si="32"/>
        <v>53768.83317517324</v>
      </c>
      <c r="M60" s="250">
        <f t="shared" si="32"/>
        <v>78944.93348619208</v>
      </c>
      <c r="N60" s="277">
        <f t="shared" si="32"/>
        <v>55926.350991116371</v>
      </c>
      <c r="O60" s="250">
        <f t="shared" si="32"/>
        <v>83880.449084735184</v>
      </c>
      <c r="P60" s="250">
        <f t="shared" si="32"/>
        <v>99281.072172543674</v>
      </c>
      <c r="Q60" s="250">
        <f t="shared" si="32"/>
        <v>148279.90203829214</v>
      </c>
      <c r="R60" s="250">
        <f t="shared" si="32"/>
        <v>118392.65769132716</v>
      </c>
      <c r="S60" s="250">
        <f t="shared" si="32"/>
        <v>119186.78334495833</v>
      </c>
      <c r="T60" s="250">
        <f t="shared" si="32"/>
        <v>45565.551720377523</v>
      </c>
      <c r="U60" s="250">
        <f t="shared" si="32"/>
        <v>81136.967569354689</v>
      </c>
      <c r="V60" s="250">
        <f t="shared" si="32"/>
        <v>183295.85838448966</v>
      </c>
      <c r="W60" s="250">
        <f t="shared" si="32"/>
        <v>257259.11349060107</v>
      </c>
      <c r="X60" s="250">
        <f t="shared" si="32"/>
        <v>236757.62294599204</v>
      </c>
      <c r="Y60" s="250">
        <f t="shared" si="32"/>
        <v>216017.06686391006</v>
      </c>
      <c r="Z60" s="277">
        <f t="shared" si="32"/>
        <v>134334.55217090389</v>
      </c>
      <c r="AA60" s="215">
        <f t="shared" si="32"/>
        <v>129332.01012655394</v>
      </c>
      <c r="AB60" s="200">
        <f t="shared" si="32"/>
        <v>157922.3659402621</v>
      </c>
      <c r="AC60" s="206">
        <f t="shared" si="32"/>
        <v>270666.33827841002</v>
      </c>
      <c r="AD60" s="200">
        <f t="shared" si="32"/>
        <v>198834.36725015193</v>
      </c>
      <c r="AE60" s="200">
        <f t="shared" si="32"/>
        <v>219482.47434197739</v>
      </c>
      <c r="AF60" s="200">
        <f t="shared" si="32"/>
        <v>208737.50455393642</v>
      </c>
      <c r="AG60" s="200">
        <f t="shared" si="32"/>
        <v>301225.84166622115</v>
      </c>
      <c r="AH60" s="200">
        <f t="shared" si="32"/>
        <v>684145.42895782785</v>
      </c>
      <c r="AI60" s="200">
        <f t="shared" si="32"/>
        <v>917659.32139833691</v>
      </c>
      <c r="AJ60" s="200">
        <f t="shared" si="32"/>
        <v>901807.73008037545</v>
      </c>
      <c r="AK60" s="200">
        <f t="shared" si="32"/>
        <v>630298.83245725092</v>
      </c>
      <c r="AL60" s="216">
        <f t="shared" si="32"/>
        <v>337030.02955732867</v>
      </c>
      <c r="AM60" s="217">
        <f t="shared" si="32"/>
        <v>312936.68456756545</v>
      </c>
      <c r="AN60" s="200">
        <f t="shared" si="32"/>
        <v>402690.49743967003</v>
      </c>
      <c r="AO60" s="218">
        <f t="shared" si="32"/>
        <v>489673.61861321394</v>
      </c>
      <c r="AP60" s="217">
        <f t="shared" ref="AP60:BA60" si="33">AP12+AP20+AP28+AP36+AP44+AP52</f>
        <v>406003.29322839557</v>
      </c>
      <c r="AQ60" s="200">
        <f t="shared" si="33"/>
        <v>133343.6965918421</v>
      </c>
      <c r="AR60" s="200">
        <f t="shared" si="33"/>
        <v>123201.07195964659</v>
      </c>
      <c r="AS60" s="200">
        <f t="shared" si="33"/>
        <v>178534.57040313317</v>
      </c>
      <c r="AT60" s="200">
        <f t="shared" si="33"/>
        <v>458165.0466847223</v>
      </c>
      <c r="AU60" s="200">
        <f t="shared" si="33"/>
        <v>601912.46487862791</v>
      </c>
      <c r="AV60" s="200">
        <f t="shared" si="33"/>
        <v>602657.84086781903</v>
      </c>
      <c r="AW60" s="200">
        <f t="shared" si="33"/>
        <v>438912.63820550102</v>
      </c>
      <c r="AX60" s="200">
        <f t="shared" si="33"/>
        <v>214924.71373161202</v>
      </c>
      <c r="AY60" s="200">
        <f t="shared" si="33"/>
        <v>217055.10058851054</v>
      </c>
      <c r="AZ60" s="200">
        <f t="shared" si="33"/>
        <v>287690.54170408659</v>
      </c>
      <c r="BA60" s="219">
        <f t="shared" si="33"/>
        <v>348810.25245618675</v>
      </c>
      <c r="BB60" s="39"/>
      <c r="BC60" s="39"/>
      <c r="BD60" s="166" t="s">
        <v>61</v>
      </c>
      <c r="BE60" s="170">
        <f>BE41</f>
        <v>4311499.5589148207</v>
      </c>
      <c r="BF60" s="40"/>
      <c r="BG60" s="40"/>
      <c r="BH60" s="40"/>
      <c r="BI60" s="77">
        <f t="shared" si="27"/>
        <v>4011211.2313000844</v>
      </c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</row>
    <row r="61" spans="1:154" s="19" customFormat="1" x14ac:dyDescent="0.3">
      <c r="A61" s="192" t="s">
        <v>15</v>
      </c>
      <c r="B61" s="200">
        <f t="shared" ref="B61:AE61" si="34">B13+B21+B29+B37+B45</f>
        <v>0</v>
      </c>
      <c r="C61" s="200">
        <f t="shared" si="34"/>
        <v>0</v>
      </c>
      <c r="D61" s="250">
        <f t="shared" si="34"/>
        <v>0</v>
      </c>
      <c r="E61" s="250">
        <f t="shared" si="34"/>
        <v>0</v>
      </c>
      <c r="F61" s="250">
        <f t="shared" si="34"/>
        <v>0</v>
      </c>
      <c r="G61" s="250">
        <f t="shared" si="34"/>
        <v>0</v>
      </c>
      <c r="H61" s="250">
        <f t="shared" si="34"/>
        <v>9.4764517045030008</v>
      </c>
      <c r="I61" s="250">
        <f t="shared" si="34"/>
        <v>992.38480063141662</v>
      </c>
      <c r="J61" s="250">
        <f t="shared" si="34"/>
        <v>7292.1248374502911</v>
      </c>
      <c r="K61" s="250">
        <f t="shared" si="34"/>
        <v>15994.94501268368</v>
      </c>
      <c r="L61" s="250">
        <f t="shared" si="34"/>
        <v>17164.241699319093</v>
      </c>
      <c r="M61" s="250">
        <f t="shared" si="34"/>
        <v>20320.430103720311</v>
      </c>
      <c r="N61" s="277">
        <f t="shared" si="34"/>
        <v>13070.873255390616</v>
      </c>
      <c r="O61" s="250">
        <f t="shared" si="34"/>
        <v>20231.253087994788</v>
      </c>
      <c r="P61" s="250">
        <f t="shared" si="34"/>
        <v>17598.692062585586</v>
      </c>
      <c r="Q61" s="250">
        <f t="shared" si="34"/>
        <v>38937.79226598228</v>
      </c>
      <c r="R61" s="250">
        <f t="shared" si="34"/>
        <v>27592.203926662129</v>
      </c>
      <c r="S61" s="250">
        <f t="shared" si="34"/>
        <v>30486.6083612293</v>
      </c>
      <c r="T61" s="250">
        <f t="shared" si="34"/>
        <v>20357.95825841499</v>
      </c>
      <c r="U61" s="250">
        <f t="shared" si="34"/>
        <v>40286.379846393131</v>
      </c>
      <c r="V61" s="250">
        <f t="shared" si="34"/>
        <v>90357.200169900665</v>
      </c>
      <c r="W61" s="250">
        <f t="shared" si="34"/>
        <v>120607.08647786122</v>
      </c>
      <c r="X61" s="250">
        <f t="shared" si="34"/>
        <v>117746.82574398903</v>
      </c>
      <c r="Y61" s="250">
        <f t="shared" si="34"/>
        <v>90042.714549710974</v>
      </c>
      <c r="Z61" s="277">
        <f t="shared" si="34"/>
        <v>48103.20895122306</v>
      </c>
      <c r="AA61" s="215">
        <f t="shared" si="34"/>
        <v>44439.238829133916</v>
      </c>
      <c r="AB61" s="200">
        <f t="shared" si="34"/>
        <v>45576.431423941976</v>
      </c>
      <c r="AC61" s="206">
        <f t="shared" si="34"/>
        <v>85493.861875130096</v>
      </c>
      <c r="AD61" s="200">
        <f t="shared" si="34"/>
        <v>60404.694563134573</v>
      </c>
      <c r="AE61" s="200">
        <f t="shared" si="34"/>
        <v>66187.801188615616</v>
      </c>
      <c r="AF61" s="200">
        <f t="shared" ref="AF61" si="35">AF13+AF21+AF29+AF37+AF45</f>
        <v>65843.640583625296</v>
      </c>
      <c r="AG61" s="200">
        <f t="shared" ref="AG61:AO61" si="36">AG13+AG21+AG29+AG37+AG45</f>
        <v>97241.818953172537</v>
      </c>
      <c r="AH61" s="200">
        <f t="shared" si="36"/>
        <v>244220.78662038059</v>
      </c>
      <c r="AI61" s="200">
        <f t="shared" si="36"/>
        <v>303404.40532824234</v>
      </c>
      <c r="AJ61" s="200">
        <f t="shared" si="36"/>
        <v>294330.25841648318</v>
      </c>
      <c r="AK61" s="200">
        <f t="shared" si="36"/>
        <v>188595.42307112576</v>
      </c>
      <c r="AL61" s="216">
        <f t="shared" si="36"/>
        <v>104726.50932704005</v>
      </c>
      <c r="AM61" s="217">
        <f t="shared" si="36"/>
        <v>85174.40570208634</v>
      </c>
      <c r="AN61" s="200">
        <f t="shared" si="36"/>
        <v>99824.225720177928</v>
      </c>
      <c r="AO61" s="218">
        <f t="shared" si="36"/>
        <v>131656.4247588703</v>
      </c>
      <c r="AP61" s="217">
        <f t="shared" ref="AP61:BA61" si="37">AP13+AP21+AP29+AP37+AP45+AP53</f>
        <v>112023.09626645016</v>
      </c>
      <c r="AQ61" s="200">
        <f t="shared" si="37"/>
        <v>41024.248316378005</v>
      </c>
      <c r="AR61" s="200">
        <f t="shared" si="37"/>
        <v>37578.651173852639</v>
      </c>
      <c r="AS61" s="200">
        <f t="shared" si="37"/>
        <v>61395.700899858421</v>
      </c>
      <c r="AT61" s="200">
        <f t="shared" si="37"/>
        <v>191794.7240446803</v>
      </c>
      <c r="AU61" s="200">
        <f t="shared" si="37"/>
        <v>252101.14695043821</v>
      </c>
      <c r="AV61" s="200">
        <f t="shared" si="37"/>
        <v>268769.03092786937</v>
      </c>
      <c r="AW61" s="200">
        <f t="shared" si="37"/>
        <v>167321.59104673631</v>
      </c>
      <c r="AX61" s="200">
        <f t="shared" si="37"/>
        <v>65463.330873392311</v>
      </c>
      <c r="AY61" s="200">
        <f t="shared" si="37"/>
        <v>65172.448584364138</v>
      </c>
      <c r="AZ61" s="200">
        <f t="shared" si="37"/>
        <v>84529.90166885205</v>
      </c>
      <c r="BA61" s="219">
        <f t="shared" si="37"/>
        <v>115313.18066301923</v>
      </c>
      <c r="BB61" s="39"/>
      <c r="BC61" s="39"/>
      <c r="BD61" s="166" t="s">
        <v>62</v>
      </c>
      <c r="BE61" s="170">
        <f>BE49</f>
        <v>13413.519042225245</v>
      </c>
      <c r="BF61" s="40"/>
      <c r="BG61" s="40"/>
      <c r="BH61" s="40"/>
      <c r="BI61" s="77">
        <f t="shared" si="27"/>
        <v>1462487.0514158909</v>
      </c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</row>
    <row r="62" spans="1:154" s="19" customFormat="1" x14ac:dyDescent="0.3">
      <c r="A62" s="192" t="s">
        <v>16</v>
      </c>
      <c r="B62" s="200">
        <f t="shared" ref="B62:AE62" si="38">B14+B22+B30+B38+B46</f>
        <v>0</v>
      </c>
      <c r="C62" s="200">
        <f t="shared" si="38"/>
        <v>0</v>
      </c>
      <c r="D62" s="250">
        <f t="shared" si="38"/>
        <v>0</v>
      </c>
      <c r="E62" s="250">
        <f t="shared" si="38"/>
        <v>0</v>
      </c>
      <c r="F62" s="250">
        <f t="shared" si="38"/>
        <v>0</v>
      </c>
      <c r="G62" s="250">
        <f t="shared" si="38"/>
        <v>0</v>
      </c>
      <c r="H62" s="250">
        <f t="shared" si="38"/>
        <v>0</v>
      </c>
      <c r="I62" s="250">
        <f t="shared" si="38"/>
        <v>158.37627524588399</v>
      </c>
      <c r="J62" s="250">
        <f t="shared" si="38"/>
        <v>597.17310476301054</v>
      </c>
      <c r="K62" s="250">
        <f t="shared" si="38"/>
        <v>0</v>
      </c>
      <c r="L62" s="250">
        <f t="shared" si="38"/>
        <v>169.81270770721562</v>
      </c>
      <c r="M62" s="250">
        <f t="shared" si="38"/>
        <v>453.93840587905197</v>
      </c>
      <c r="N62" s="277">
        <f t="shared" si="38"/>
        <v>456.28021386938781</v>
      </c>
      <c r="O62" s="250">
        <f t="shared" si="38"/>
        <v>4319.4254014161179</v>
      </c>
      <c r="P62" s="250">
        <f t="shared" si="38"/>
        <v>2081.8680429045771</v>
      </c>
      <c r="Q62" s="250">
        <f t="shared" si="38"/>
        <v>5464.5117731579412</v>
      </c>
      <c r="R62" s="250">
        <f t="shared" si="38"/>
        <v>3916.0471236254289</v>
      </c>
      <c r="S62" s="250">
        <f t="shared" si="38"/>
        <v>4286.7797434903841</v>
      </c>
      <c r="T62" s="250">
        <f t="shared" si="38"/>
        <v>3982.5449796573193</v>
      </c>
      <c r="U62" s="250">
        <f t="shared" si="38"/>
        <v>11299.337986812028</v>
      </c>
      <c r="V62" s="250">
        <f t="shared" si="38"/>
        <v>37266.281050670106</v>
      </c>
      <c r="W62" s="250">
        <f t="shared" si="38"/>
        <v>39305.85563180274</v>
      </c>
      <c r="X62" s="250">
        <f t="shared" si="38"/>
        <v>39825.548110948119</v>
      </c>
      <c r="Y62" s="250">
        <f t="shared" si="38"/>
        <v>24302.15285836329</v>
      </c>
      <c r="Z62" s="277">
        <f t="shared" si="38"/>
        <v>9074.1876762166794</v>
      </c>
      <c r="AA62" s="215">
        <f t="shared" si="38"/>
        <v>8467.5987787623017</v>
      </c>
      <c r="AB62" s="200">
        <f t="shared" si="38"/>
        <v>10043.475176890934</v>
      </c>
      <c r="AC62" s="206">
        <f t="shared" si="38"/>
        <v>11094.93412078757</v>
      </c>
      <c r="AD62" s="200">
        <f t="shared" si="38"/>
        <v>8945.8791974182532</v>
      </c>
      <c r="AE62" s="200">
        <f t="shared" si="38"/>
        <v>9467.3264548647567</v>
      </c>
      <c r="AF62" s="200">
        <f>AF14+AF22+AF30+AF38+AF46</f>
        <v>10005.404829831823</v>
      </c>
      <c r="AG62" s="200">
        <f t="shared" ref="AG62:AO62" si="39">AG14+AG22+AG30+AG38+AG46</f>
        <v>18704.704243288696</v>
      </c>
      <c r="AH62" s="200">
        <f t="shared" si="39"/>
        <v>61479.015590718016</v>
      </c>
      <c r="AI62" s="200">
        <f t="shared" si="39"/>
        <v>67159.376438625099</v>
      </c>
      <c r="AJ62" s="200">
        <f t="shared" si="39"/>
        <v>66916.483134767215</v>
      </c>
      <c r="AK62" s="200">
        <f t="shared" si="39"/>
        <v>39486.39096965373</v>
      </c>
      <c r="AL62" s="216">
        <f t="shared" si="39"/>
        <v>16391.286670723639</v>
      </c>
      <c r="AM62" s="217">
        <f t="shared" si="39"/>
        <v>13464.033140833117</v>
      </c>
      <c r="AN62" s="200">
        <f t="shared" si="39"/>
        <v>15511.623421981918</v>
      </c>
      <c r="AO62" s="218">
        <f t="shared" si="39"/>
        <v>17896.178635933084</v>
      </c>
      <c r="AP62" s="217">
        <f t="shared" ref="AP62:BA62" si="40">AP14+AP22+AP30+AP38+AP46+AP54</f>
        <v>14948.010530101315</v>
      </c>
      <c r="AQ62" s="200">
        <f t="shared" si="40"/>
        <v>4975.1740913010926</v>
      </c>
      <c r="AR62" s="200">
        <f t="shared" si="40"/>
        <v>5635.891101056256</v>
      </c>
      <c r="AS62" s="200">
        <f t="shared" si="40"/>
        <v>11645.615103442718</v>
      </c>
      <c r="AT62" s="200">
        <f t="shared" si="40"/>
        <v>40809.424514908664</v>
      </c>
      <c r="AU62" s="200">
        <f t="shared" si="40"/>
        <v>43133.354682838006</v>
      </c>
      <c r="AV62" s="200">
        <f t="shared" si="40"/>
        <v>47467.458386832513</v>
      </c>
      <c r="AW62" s="200">
        <f t="shared" si="40"/>
        <v>30943.46203295944</v>
      </c>
      <c r="AX62" s="200">
        <f t="shared" si="40"/>
        <v>10323.293029997061</v>
      </c>
      <c r="AY62" s="200">
        <f t="shared" si="40"/>
        <v>10327.079008293498</v>
      </c>
      <c r="AZ62" s="200">
        <f t="shared" si="40"/>
        <v>13061.817003166454</v>
      </c>
      <c r="BA62" s="219">
        <f t="shared" si="40"/>
        <v>15446.439116154406</v>
      </c>
      <c r="BB62" s="39"/>
      <c r="BC62" s="39"/>
      <c r="BD62" s="166" t="s">
        <v>3</v>
      </c>
      <c r="BE62" s="170">
        <f>SUM(BE57:BE61)</f>
        <v>61362900.216223739</v>
      </c>
      <c r="BF62" s="40"/>
      <c r="BG62" s="40"/>
      <c r="BH62" s="40"/>
      <c r="BI62" s="77">
        <f t="shared" si="27"/>
        <v>248717.01860105142</v>
      </c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</row>
    <row r="63" spans="1:154" s="19" customFormat="1" ht="15" thickBot="1" x14ac:dyDescent="0.35">
      <c r="A63" s="193" t="s">
        <v>8</v>
      </c>
      <c r="B63" s="207">
        <f t="shared" ref="B63:AE63" si="41">B15+B23+B31+B39+B47</f>
        <v>0</v>
      </c>
      <c r="C63" s="207">
        <f t="shared" si="41"/>
        <v>0</v>
      </c>
      <c r="D63" s="278">
        <f t="shared" si="41"/>
        <v>0</v>
      </c>
      <c r="E63" s="278">
        <f t="shared" si="41"/>
        <v>0</v>
      </c>
      <c r="F63" s="278">
        <f t="shared" si="41"/>
        <v>0</v>
      </c>
      <c r="G63" s="278">
        <f t="shared" si="41"/>
        <v>0</v>
      </c>
      <c r="H63" s="278">
        <f t="shared" si="41"/>
        <v>0</v>
      </c>
      <c r="I63" s="278">
        <f t="shared" si="41"/>
        <v>0</v>
      </c>
      <c r="J63" s="278">
        <f t="shared" si="41"/>
        <v>0</v>
      </c>
      <c r="K63" s="278">
        <f t="shared" si="41"/>
        <v>0</v>
      </c>
      <c r="L63" s="278">
        <f t="shared" si="41"/>
        <v>1171.3068451326408</v>
      </c>
      <c r="M63" s="278">
        <f t="shared" si="41"/>
        <v>2529.6001774291863</v>
      </c>
      <c r="N63" s="279">
        <f t="shared" si="41"/>
        <v>1838.4501356835217</v>
      </c>
      <c r="O63" s="278">
        <f t="shared" si="41"/>
        <v>3416.6709735918112</v>
      </c>
      <c r="P63" s="278">
        <f t="shared" si="41"/>
        <v>9368.4257912663998</v>
      </c>
      <c r="Q63" s="278">
        <f t="shared" si="41"/>
        <v>25007.893222675237</v>
      </c>
      <c r="R63" s="278">
        <f t="shared" si="41"/>
        <v>18377.753408188204</v>
      </c>
      <c r="S63" s="278">
        <f t="shared" si="41"/>
        <v>16903.521942794192</v>
      </c>
      <c r="T63" s="278">
        <f t="shared" si="41"/>
        <v>7331.1472991635092</v>
      </c>
      <c r="U63" s="278">
        <f t="shared" si="41"/>
        <v>9246.8785262646852</v>
      </c>
      <c r="V63" s="278">
        <f t="shared" si="41"/>
        <v>23033.385093122706</v>
      </c>
      <c r="W63" s="278">
        <f t="shared" si="41"/>
        <v>35158.684040043794</v>
      </c>
      <c r="X63" s="278">
        <f t="shared" si="41"/>
        <v>49249.50737893011</v>
      </c>
      <c r="Y63" s="278">
        <f t="shared" si="41"/>
        <v>57319.631133875024</v>
      </c>
      <c r="Z63" s="279">
        <f t="shared" si="41"/>
        <v>29616.996324232954</v>
      </c>
      <c r="AA63" s="220">
        <f t="shared" si="41"/>
        <v>41997.882571665046</v>
      </c>
      <c r="AB63" s="221">
        <f t="shared" si="41"/>
        <v>57277.076729206019</v>
      </c>
      <c r="AC63" s="222">
        <f t="shared" si="41"/>
        <v>59833.97917327896</v>
      </c>
      <c r="AD63" s="221">
        <f t="shared" si="41"/>
        <v>54943.052009645617</v>
      </c>
      <c r="AE63" s="221">
        <f t="shared" si="41"/>
        <v>56121.054110896483</v>
      </c>
      <c r="AF63" s="221">
        <f>AF15+AF23+AF31+AF39+AF47</f>
        <v>46035.332162926439</v>
      </c>
      <c r="AG63" s="221">
        <f t="shared" ref="AG63:AO63" si="42">AG15+AG23+AG31+AG39+AG47</f>
        <v>48293.250035937643</v>
      </c>
      <c r="AH63" s="221">
        <f t="shared" si="42"/>
        <v>119044.01246319769</v>
      </c>
      <c r="AI63" s="221">
        <f t="shared" si="42"/>
        <v>147544.9976373259</v>
      </c>
      <c r="AJ63" s="221">
        <f t="shared" si="42"/>
        <v>154848.44222777023</v>
      </c>
      <c r="AK63" s="221">
        <f t="shared" si="42"/>
        <v>118931.58559798705</v>
      </c>
      <c r="AL63" s="223">
        <f t="shared" si="42"/>
        <v>59668.76989156194</v>
      </c>
      <c r="AM63" s="224">
        <f t="shared" si="42"/>
        <v>76496.264785766325</v>
      </c>
      <c r="AN63" s="221">
        <f t="shared" si="42"/>
        <v>96039.127988434469</v>
      </c>
      <c r="AO63" s="225">
        <f t="shared" si="42"/>
        <v>96465.026997734909</v>
      </c>
      <c r="AP63" s="224">
        <f t="shared" ref="AP63:BA63" si="43">AP15+AP23+AP31+AP39+AP47+AP55</f>
        <v>85916.800342482689</v>
      </c>
      <c r="AQ63" s="221">
        <f t="shared" si="43"/>
        <v>9878.660714089965</v>
      </c>
      <c r="AR63" s="221">
        <f t="shared" si="43"/>
        <v>10968.265070037443</v>
      </c>
      <c r="AS63" s="221">
        <f t="shared" si="43"/>
        <v>15574.7981202193</v>
      </c>
      <c r="AT63" s="221">
        <f t="shared" si="43"/>
        <v>27589.778815425921</v>
      </c>
      <c r="AU63" s="221">
        <f t="shared" si="43"/>
        <v>34136.168385589044</v>
      </c>
      <c r="AV63" s="221">
        <f t="shared" si="43"/>
        <v>35933.006872347119</v>
      </c>
      <c r="AW63" s="221">
        <f t="shared" si="43"/>
        <v>37753.321199612779</v>
      </c>
      <c r="AX63" s="221">
        <f t="shared" si="43"/>
        <v>26845.424955227783</v>
      </c>
      <c r="AY63" s="221">
        <f t="shared" si="43"/>
        <v>40746.309235510613</v>
      </c>
      <c r="AZ63" s="221">
        <f t="shared" si="43"/>
        <v>70024.968949916234</v>
      </c>
      <c r="BA63" s="226">
        <f t="shared" si="43"/>
        <v>83123.944043618627</v>
      </c>
      <c r="BB63" s="39"/>
      <c r="BC63" s="39"/>
      <c r="BD63" s="168" t="s">
        <v>21</v>
      </c>
      <c r="BE63" s="171">
        <f>BE62-BB57</f>
        <v>0</v>
      </c>
      <c r="BF63" s="40"/>
      <c r="BG63" s="40"/>
      <c r="BH63" s="40"/>
      <c r="BI63" s="78">
        <f t="shared" si="27"/>
        <v>478491.44670407748</v>
      </c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</row>
    <row r="64" spans="1:154" s="19" customFormat="1" ht="15.6" thickTop="1" thickBot="1" x14ac:dyDescent="0.35">
      <c r="A64" s="34"/>
      <c r="B64" s="227">
        <f t="shared" ref="B64:R64" si="44">B57-SUM(B58:B63)</f>
        <v>0</v>
      </c>
      <c r="C64" s="227">
        <f t="shared" si="44"/>
        <v>0</v>
      </c>
      <c r="D64" s="227">
        <f t="shared" si="44"/>
        <v>0</v>
      </c>
      <c r="E64" s="227">
        <f t="shared" si="44"/>
        <v>0</v>
      </c>
      <c r="F64" s="227">
        <f t="shared" si="44"/>
        <v>0</v>
      </c>
      <c r="G64" s="227">
        <f t="shared" si="44"/>
        <v>0</v>
      </c>
      <c r="H64" s="227">
        <f t="shared" si="44"/>
        <v>0</v>
      </c>
      <c r="I64" s="227">
        <f t="shared" si="44"/>
        <v>0</v>
      </c>
      <c r="J64" s="227">
        <f t="shared" si="44"/>
        <v>0</v>
      </c>
      <c r="K64" s="227">
        <f t="shared" si="44"/>
        <v>0</v>
      </c>
      <c r="L64" s="227">
        <f t="shared" si="44"/>
        <v>0</v>
      </c>
      <c r="M64" s="227">
        <f t="shared" si="44"/>
        <v>0</v>
      </c>
      <c r="N64" s="227">
        <f t="shared" si="44"/>
        <v>0</v>
      </c>
      <c r="O64" s="228">
        <f t="shared" si="44"/>
        <v>0</v>
      </c>
      <c r="P64" s="228">
        <f t="shared" si="44"/>
        <v>0</v>
      </c>
      <c r="Q64" s="228">
        <f t="shared" si="44"/>
        <v>0</v>
      </c>
      <c r="R64" s="228">
        <f t="shared" si="44"/>
        <v>0</v>
      </c>
      <c r="S64" s="228">
        <f>S57-SUM(S58:S63)</f>
        <v>0</v>
      </c>
      <c r="T64" s="228">
        <f t="shared" ref="T64:AJ64" si="45">T57-SUM(T58:T63)</f>
        <v>0</v>
      </c>
      <c r="U64" s="228">
        <f t="shared" si="45"/>
        <v>0</v>
      </c>
      <c r="V64" s="228">
        <f t="shared" si="45"/>
        <v>0</v>
      </c>
      <c r="W64" s="228">
        <f t="shared" si="45"/>
        <v>0</v>
      </c>
      <c r="X64" s="228">
        <f t="shared" si="45"/>
        <v>0</v>
      </c>
      <c r="Y64" s="228">
        <f t="shared" si="45"/>
        <v>0</v>
      </c>
      <c r="Z64" s="229">
        <f t="shared" si="45"/>
        <v>0</v>
      </c>
      <c r="AA64" s="228">
        <f t="shared" si="45"/>
        <v>0</v>
      </c>
      <c r="AB64" s="228">
        <f t="shared" si="45"/>
        <v>0</v>
      </c>
      <c r="AC64" s="229">
        <f t="shared" si="45"/>
        <v>0</v>
      </c>
      <c r="AD64" s="228">
        <f t="shared" si="45"/>
        <v>0</v>
      </c>
      <c r="AE64" s="228">
        <f t="shared" si="45"/>
        <v>0</v>
      </c>
      <c r="AF64" s="228">
        <f t="shared" si="45"/>
        <v>0</v>
      </c>
      <c r="AG64" s="228">
        <f t="shared" si="45"/>
        <v>0</v>
      </c>
      <c r="AH64" s="228">
        <f t="shared" si="45"/>
        <v>0</v>
      </c>
      <c r="AI64" s="228">
        <f t="shared" si="45"/>
        <v>0</v>
      </c>
      <c r="AJ64" s="228">
        <f t="shared" si="45"/>
        <v>0</v>
      </c>
      <c r="AK64" s="228">
        <f>AK57-SUM(AK58:AK63)</f>
        <v>0</v>
      </c>
      <c r="AL64" s="230">
        <f t="shared" ref="AL64:AV64" si="46">AL57-SUM(AL58:AL63)</f>
        <v>0</v>
      </c>
      <c r="AM64" s="231">
        <f t="shared" si="46"/>
        <v>0</v>
      </c>
      <c r="AN64" s="228">
        <f t="shared" si="46"/>
        <v>0</v>
      </c>
      <c r="AO64" s="232">
        <f t="shared" si="46"/>
        <v>0</v>
      </c>
      <c r="AP64" s="231">
        <f>AP57-SUM(AP58:AP63)</f>
        <v>0</v>
      </c>
      <c r="AQ64" s="228">
        <f t="shared" si="46"/>
        <v>0</v>
      </c>
      <c r="AR64" s="228">
        <f t="shared" si="46"/>
        <v>0</v>
      </c>
      <c r="AS64" s="228">
        <f t="shared" si="46"/>
        <v>0</v>
      </c>
      <c r="AT64" s="228">
        <f t="shared" si="46"/>
        <v>0</v>
      </c>
      <c r="AU64" s="228">
        <f t="shared" si="46"/>
        <v>0</v>
      </c>
      <c r="AV64" s="228">
        <f t="shared" si="46"/>
        <v>0</v>
      </c>
      <c r="AW64" s="228">
        <f>AW57-SUM(AW58:AW63)</f>
        <v>0</v>
      </c>
      <c r="AX64" s="228">
        <f t="shared" ref="AX64:BA64" si="47">AX57-SUM(AX58:AX63)</f>
        <v>0</v>
      </c>
      <c r="AY64" s="228">
        <f t="shared" si="47"/>
        <v>0</v>
      </c>
      <c r="AZ64" s="228">
        <f t="shared" si="47"/>
        <v>0</v>
      </c>
      <c r="BA64" s="228">
        <f t="shared" si="47"/>
        <v>0</v>
      </c>
      <c r="BB64" s="39"/>
      <c r="BC64" s="39"/>
      <c r="BD64" s="40"/>
      <c r="BE64" s="40"/>
      <c r="BF64" s="40"/>
      <c r="BG64" s="40"/>
      <c r="BH64" s="40"/>
      <c r="BI64" s="35">
        <f>BI57-SUM(BI58:BI63)</f>
        <v>0</v>
      </c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</row>
    <row r="65" spans="1:154" x14ac:dyDescent="0.3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Z65" s="14"/>
      <c r="AA65" s="64"/>
      <c r="AB65" s="80"/>
      <c r="AC65" s="79"/>
      <c r="AD65" s="79"/>
      <c r="AE65" s="79"/>
      <c r="AF65" s="79"/>
      <c r="AG65" s="81"/>
      <c r="AH65" s="81"/>
      <c r="AI65" s="82"/>
      <c r="AJ65" s="81"/>
      <c r="AK65" s="298" t="s">
        <v>89</v>
      </c>
      <c r="AL65" s="81"/>
      <c r="AM65" s="79"/>
      <c r="AN65" s="81"/>
      <c r="AO65" s="142"/>
      <c r="AP65" s="80"/>
      <c r="AQ65" s="79"/>
      <c r="AR65" s="80"/>
      <c r="AS65" s="81"/>
      <c r="AT65" s="81"/>
      <c r="AU65" s="82"/>
      <c r="AV65" s="81"/>
      <c r="AW65" s="81"/>
      <c r="AX65" s="81"/>
      <c r="AY65" s="79"/>
      <c r="AZ65" s="81"/>
      <c r="BA65" s="81"/>
      <c r="BB65" s="15"/>
      <c r="BC65" s="15"/>
      <c r="BD65" s="14"/>
      <c r="BE65" s="14"/>
      <c r="BF65" s="14"/>
      <c r="BG65" s="14"/>
      <c r="BH65" s="14"/>
      <c r="BI65" s="81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</row>
    <row r="66" spans="1:154" x14ac:dyDescent="0.3">
      <c r="A66" s="16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64"/>
      <c r="AB66" s="63"/>
      <c r="AC66" s="90"/>
      <c r="AD66" s="120"/>
      <c r="AE66" s="120"/>
      <c r="AF66" s="90"/>
      <c r="AG66" s="90"/>
      <c r="AH66" s="90"/>
      <c r="AI66" s="120"/>
      <c r="AJ66" s="90"/>
      <c r="AK66" s="90"/>
      <c r="AL66" s="90"/>
      <c r="AM66" s="120"/>
      <c r="AN66" s="90"/>
      <c r="AO66" s="110"/>
      <c r="AP66" s="63"/>
      <c r="AQ66" s="64"/>
      <c r="AR66" s="63"/>
      <c r="AS66" s="63"/>
      <c r="AT66" s="63"/>
      <c r="AU66" s="64"/>
      <c r="AV66" s="63"/>
      <c r="AW66" s="63"/>
      <c r="AX66" s="63"/>
      <c r="AY66" s="64"/>
      <c r="AZ66" s="63"/>
      <c r="BA66" s="63"/>
      <c r="BB66" s="15"/>
      <c r="BC66" s="15"/>
      <c r="BD66" s="14"/>
      <c r="BE66" s="14"/>
      <c r="BF66" s="14"/>
      <c r="BG66" s="14"/>
      <c r="BH66" s="14"/>
      <c r="BI66" s="63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  <c r="EP66" s="14"/>
      <c r="EQ66" s="14"/>
      <c r="ER66" s="14"/>
      <c r="ES66" s="14"/>
      <c r="ET66" s="14"/>
      <c r="EU66" s="14"/>
      <c r="EV66" s="14"/>
      <c r="EW66" s="14"/>
      <c r="EX66" s="14"/>
    </row>
    <row r="67" spans="1:154" x14ac:dyDescent="0.3">
      <c r="A67" s="16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64"/>
      <c r="AB67" s="63"/>
      <c r="AC67" s="90"/>
      <c r="AD67" s="120"/>
      <c r="AE67" s="120"/>
      <c r="AF67" s="90"/>
      <c r="AG67" s="90"/>
      <c r="AH67" s="90"/>
      <c r="AI67" s="120"/>
      <c r="AJ67" s="90"/>
      <c r="AK67" s="90"/>
      <c r="AL67" s="90"/>
      <c r="AM67" s="120"/>
      <c r="AN67" s="90"/>
      <c r="AO67" s="110"/>
      <c r="AP67" s="63"/>
      <c r="AQ67" s="64"/>
      <c r="AR67" s="63"/>
      <c r="AS67" s="63"/>
      <c r="AT67" s="63"/>
      <c r="AU67" s="64"/>
      <c r="AV67" s="63"/>
      <c r="AW67" s="63"/>
      <c r="AX67" s="63"/>
      <c r="AY67" s="64"/>
      <c r="AZ67" s="63"/>
      <c r="BA67" s="63"/>
      <c r="BB67" s="15"/>
      <c r="BC67" s="15"/>
      <c r="BD67" s="14"/>
      <c r="BE67" s="14"/>
      <c r="BF67" s="14"/>
      <c r="BG67" s="14"/>
      <c r="BH67" s="14"/>
      <c r="BI67" s="63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</row>
    <row r="68" spans="1:154" x14ac:dyDescent="0.3">
      <c r="A68" s="16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W68" s="85"/>
      <c r="X68" s="85"/>
      <c r="Y68" s="85"/>
      <c r="Z68" s="85"/>
      <c r="AA68" s="85"/>
      <c r="AB68" s="85"/>
      <c r="AC68" s="131"/>
      <c r="AD68" s="122"/>
      <c r="AE68" s="122"/>
      <c r="AF68" s="122"/>
      <c r="AG68" s="122"/>
      <c r="AH68" s="123"/>
      <c r="AI68" s="124"/>
      <c r="AJ68" s="123"/>
      <c r="AK68" s="123"/>
      <c r="AL68" s="123"/>
      <c r="AM68" s="125"/>
      <c r="AN68" s="121"/>
      <c r="AO68" s="126"/>
      <c r="AP68" s="18"/>
      <c r="AQ68" s="89"/>
      <c r="AR68" s="89"/>
      <c r="AS68" s="89"/>
      <c r="AT68" s="14"/>
      <c r="AU68" s="53"/>
      <c r="AV68" s="14"/>
      <c r="AW68" s="14"/>
      <c r="AX68" s="14"/>
      <c r="AY68" s="54"/>
      <c r="AZ68" s="18"/>
      <c r="BA68" s="18"/>
      <c r="BB68" s="15"/>
      <c r="BC68" s="15"/>
      <c r="BD68" s="14"/>
      <c r="BE68" s="14"/>
      <c r="BF68" s="14"/>
      <c r="BG68" s="14"/>
      <c r="BH68" s="14"/>
      <c r="BI68" s="18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  <c r="EK68" s="14"/>
      <c r="EL68" s="14"/>
      <c r="EM68" s="14"/>
      <c r="EN68" s="14"/>
      <c r="EO68" s="14"/>
      <c r="EP68" s="14"/>
      <c r="EQ68" s="14"/>
      <c r="ER68" s="14"/>
      <c r="ES68" s="14"/>
      <c r="ET68" s="14"/>
      <c r="EU68" s="14"/>
      <c r="EV68" s="14"/>
      <c r="EW68" s="14"/>
      <c r="EX68" s="14"/>
    </row>
    <row r="69" spans="1:154" x14ac:dyDescent="0.3">
      <c r="A69" s="4" t="s">
        <v>36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23"/>
      <c r="R69" s="18"/>
      <c r="S69" s="14"/>
      <c r="T69" s="14"/>
      <c r="U69" s="14"/>
      <c r="W69" s="86"/>
      <c r="X69" s="86"/>
      <c r="Y69" s="86"/>
      <c r="Z69" s="86"/>
      <c r="AA69" s="86"/>
      <c r="AB69" s="86"/>
      <c r="AC69" s="131"/>
      <c r="AD69" s="122"/>
      <c r="AE69" s="122"/>
      <c r="AF69" s="122"/>
      <c r="AG69" s="122"/>
      <c r="AH69" s="123"/>
      <c r="AI69" s="123"/>
      <c r="AJ69" s="123"/>
      <c r="AK69" s="123"/>
      <c r="AL69" s="123"/>
      <c r="AM69" s="123"/>
      <c r="AN69" s="123"/>
      <c r="AO69" s="127"/>
      <c r="AP69" s="18"/>
      <c r="AQ69" s="89"/>
      <c r="AR69" s="89"/>
      <c r="AS69" s="89"/>
      <c r="AT69" s="14"/>
      <c r="AU69" s="14"/>
      <c r="AV69" s="14"/>
      <c r="AW69" s="14"/>
      <c r="AX69" s="14"/>
      <c r="AY69" s="14"/>
      <c r="AZ69" s="14"/>
      <c r="BA69" s="14"/>
      <c r="BB69" s="15"/>
      <c r="BC69" s="15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</row>
    <row r="70" spans="1:154" ht="5.4" customHeight="1" thickBot="1" x14ac:dyDescent="0.35">
      <c r="A70" s="3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1"/>
    </row>
    <row r="71" spans="1:154" s="3" customFormat="1" ht="15" thickBot="1" x14ac:dyDescent="0.35">
      <c r="A71" s="6" t="s">
        <v>4</v>
      </c>
      <c r="B71" s="21">
        <v>43374</v>
      </c>
      <c r="C71" s="21">
        <v>43405</v>
      </c>
      <c r="D71" s="21">
        <v>43435</v>
      </c>
      <c r="E71" s="21">
        <v>43466</v>
      </c>
      <c r="F71" s="21">
        <v>43497</v>
      </c>
      <c r="G71" s="21">
        <v>43525</v>
      </c>
      <c r="H71" s="21">
        <v>43556</v>
      </c>
      <c r="I71" s="21">
        <v>43586</v>
      </c>
      <c r="J71" s="21">
        <v>43617</v>
      </c>
      <c r="K71" s="21">
        <v>43647</v>
      </c>
      <c r="L71" s="21">
        <v>43678</v>
      </c>
      <c r="M71" s="21">
        <v>43709</v>
      </c>
      <c r="N71" s="21">
        <v>43739</v>
      </c>
      <c r="O71" s="21">
        <v>43770</v>
      </c>
      <c r="P71" s="21">
        <v>43800</v>
      </c>
      <c r="Q71" s="21">
        <v>43831</v>
      </c>
      <c r="R71" s="21">
        <v>43862</v>
      </c>
      <c r="S71" s="21">
        <v>43891</v>
      </c>
      <c r="T71" s="21">
        <v>43922</v>
      </c>
      <c r="U71" s="21">
        <v>43952</v>
      </c>
      <c r="V71" s="21">
        <v>43983</v>
      </c>
      <c r="W71" s="21">
        <v>44013</v>
      </c>
      <c r="X71" s="21">
        <v>44044</v>
      </c>
      <c r="Y71" s="21">
        <v>44075</v>
      </c>
      <c r="Z71" s="133">
        <v>44105</v>
      </c>
      <c r="AA71" s="21">
        <v>44136</v>
      </c>
      <c r="AB71" s="21">
        <v>44166</v>
      </c>
      <c r="AC71" s="133">
        <v>44197</v>
      </c>
      <c r="AD71" s="21">
        <v>44228</v>
      </c>
      <c r="AE71" s="21">
        <v>44256</v>
      </c>
      <c r="AF71" s="21">
        <v>44287</v>
      </c>
      <c r="AG71" s="21">
        <v>44317</v>
      </c>
      <c r="AH71" s="21">
        <v>44348</v>
      </c>
      <c r="AI71" s="21">
        <v>44378</v>
      </c>
      <c r="AJ71" s="21">
        <v>44409</v>
      </c>
      <c r="AK71" s="21">
        <v>44440</v>
      </c>
      <c r="AL71" s="68">
        <v>44470</v>
      </c>
      <c r="AM71" s="24">
        <v>44501</v>
      </c>
      <c r="AN71" s="20">
        <v>44531</v>
      </c>
      <c r="AO71" s="112">
        <v>44562</v>
      </c>
      <c r="AP71" s="24">
        <v>44228</v>
      </c>
      <c r="AQ71" s="20">
        <v>44256</v>
      </c>
      <c r="AR71" s="20">
        <v>44287</v>
      </c>
      <c r="AS71" s="20">
        <v>44317</v>
      </c>
      <c r="AT71" s="20">
        <v>44348</v>
      </c>
      <c r="AU71" s="20">
        <v>44378</v>
      </c>
      <c r="AV71" s="20">
        <v>44409</v>
      </c>
      <c r="AW71" s="20">
        <v>44440</v>
      </c>
      <c r="AX71" s="20">
        <v>44470</v>
      </c>
      <c r="AY71" s="20">
        <v>44501</v>
      </c>
      <c r="AZ71" s="20">
        <v>44531</v>
      </c>
      <c r="BA71" s="20">
        <v>44562</v>
      </c>
      <c r="BB71" s="145" t="s">
        <v>3</v>
      </c>
      <c r="BC71" s="145"/>
      <c r="BD71" s="145" t="s">
        <v>38</v>
      </c>
      <c r="BE71" s="145"/>
      <c r="BF71" s="4"/>
      <c r="BG71" s="4"/>
      <c r="BH71" s="176"/>
      <c r="BI71" s="20" t="s">
        <v>46</v>
      </c>
    </row>
    <row r="72" spans="1:154" s="10" customFormat="1" ht="15" thickBot="1" x14ac:dyDescent="0.35">
      <c r="A72" s="194" t="s">
        <v>11</v>
      </c>
      <c r="B72" s="8"/>
      <c r="C72" s="8"/>
      <c r="D72" s="280">
        <v>472906.7</v>
      </c>
      <c r="E72" s="280">
        <v>121950.46</v>
      </c>
      <c r="F72" s="280">
        <v>306057.09999999998</v>
      </c>
      <c r="G72" s="280">
        <v>3254515.75</v>
      </c>
      <c r="H72" s="280">
        <v>1441686.8700000006</v>
      </c>
      <c r="I72" s="280">
        <v>2646810.4000000004</v>
      </c>
      <c r="J72" s="280">
        <v>3090012.3199999994</v>
      </c>
      <c r="K72" s="280">
        <v>3806682.3899999997</v>
      </c>
      <c r="L72" s="280">
        <v>5667444.0099999998</v>
      </c>
      <c r="M72" s="280">
        <v>4665040.7600000016</v>
      </c>
      <c r="N72" s="280">
        <v>4693766.1500000032</v>
      </c>
      <c r="O72" s="280">
        <v>7981786.3300000001</v>
      </c>
      <c r="P72" s="280">
        <v>14289408.219999997</v>
      </c>
      <c r="Q72" s="280">
        <v>2300282.3399999994</v>
      </c>
      <c r="R72" s="280">
        <v>3266635.3100000005</v>
      </c>
      <c r="S72" s="280">
        <v>4668387.1399999997</v>
      </c>
      <c r="T72" s="280">
        <v>3355052.560000001</v>
      </c>
      <c r="U72" s="280">
        <v>3504036.8800000004</v>
      </c>
      <c r="V72" s="280">
        <v>4570550.08</v>
      </c>
      <c r="W72" s="280">
        <v>4337551.2399999993</v>
      </c>
      <c r="X72" s="280">
        <v>5132057.5999999996</v>
      </c>
      <c r="Y72" s="280">
        <v>6881005.1299999999</v>
      </c>
      <c r="Z72" s="283">
        <v>5075926.8299999991</v>
      </c>
      <c r="AA72" s="233">
        <v>8226323.5899999999</v>
      </c>
      <c r="AB72" s="233">
        <v>17050986.669999998</v>
      </c>
      <c r="AC72" s="234">
        <v>3390691.4000000004</v>
      </c>
      <c r="AD72" s="233">
        <v>3040542.4899999993</v>
      </c>
      <c r="AE72" s="233">
        <v>6776151.4500000002</v>
      </c>
      <c r="AF72" s="233">
        <v>3593096.5983472401</v>
      </c>
      <c r="AG72" s="233">
        <v>3249816.752362628</v>
      </c>
      <c r="AH72" s="233">
        <v>6101138.4180074409</v>
      </c>
      <c r="AI72" s="233">
        <v>5074049.6564757768</v>
      </c>
      <c r="AJ72" s="233">
        <v>6150752.0389186945</v>
      </c>
      <c r="AK72" s="233">
        <v>4538886.18</v>
      </c>
      <c r="AL72" s="235">
        <v>5908069.5199999996</v>
      </c>
      <c r="AM72" s="236">
        <v>7001000.6900734305</v>
      </c>
      <c r="AN72" s="233">
        <v>29690167.029802728</v>
      </c>
      <c r="AO72" s="237">
        <v>2990313.2376637831</v>
      </c>
      <c r="AP72" s="236">
        <v>2400681.3481112821</v>
      </c>
      <c r="AQ72" s="233">
        <v>3798406.2759646764</v>
      </c>
      <c r="AR72" s="233">
        <v>4373750.5679870285</v>
      </c>
      <c r="AS72" s="233">
        <v>4443078.0707468959</v>
      </c>
      <c r="AT72" s="233">
        <v>6120702.2104809824</v>
      </c>
      <c r="AU72" s="233">
        <v>5873638.5729751689</v>
      </c>
      <c r="AV72" s="233">
        <v>5203344.7168891141</v>
      </c>
      <c r="AW72" s="233">
        <v>5413384.336733317</v>
      </c>
      <c r="AX72" s="233">
        <v>8426790.4908772334</v>
      </c>
      <c r="AY72" s="233">
        <v>8049538.2633560952</v>
      </c>
      <c r="AZ72" s="233">
        <v>11427736.845551526</v>
      </c>
      <c r="BA72" s="233">
        <v>3891206.8417542097</v>
      </c>
      <c r="BB72" s="144">
        <f>SUM(B72:BA72)</f>
        <v>277733796.83307928</v>
      </c>
      <c r="BC72" s="39"/>
      <c r="BD72" s="39" t="s">
        <v>39</v>
      </c>
      <c r="BE72" s="39">
        <v>277733796.83307928</v>
      </c>
      <c r="BF72" s="40"/>
      <c r="BG72" s="40"/>
      <c r="BH72" s="303"/>
      <c r="BI72" s="103">
        <f t="shared" ref="BI72:BI76" si="48">SUM(AP72:BA72)</f>
        <v>69422258.541427538</v>
      </c>
    </row>
    <row r="73" spans="1:154" s="10" customFormat="1" ht="15" thickTop="1" x14ac:dyDescent="0.3">
      <c r="A73" s="195" t="s">
        <v>6</v>
      </c>
      <c r="B73" s="29"/>
      <c r="C73" s="101"/>
      <c r="D73" s="278">
        <v>173182</v>
      </c>
      <c r="E73" s="278">
        <v>0</v>
      </c>
      <c r="F73" s="278">
        <v>120000</v>
      </c>
      <c r="G73" s="278">
        <v>2283620.9400000004</v>
      </c>
      <c r="H73" s="278">
        <v>1173927.02</v>
      </c>
      <c r="I73" s="278">
        <v>1824626.01</v>
      </c>
      <c r="J73" s="278">
        <v>2073546.5699999998</v>
      </c>
      <c r="K73" s="278">
        <v>2562392.2600000002</v>
      </c>
      <c r="L73" s="278">
        <v>3911693.5300000003</v>
      </c>
      <c r="M73" s="278">
        <v>1341245.26</v>
      </c>
      <c r="N73" s="278">
        <v>2745753.689999999</v>
      </c>
      <c r="O73" s="278">
        <v>5113350.63</v>
      </c>
      <c r="P73" s="278">
        <v>5712616.25</v>
      </c>
      <c r="Q73" s="278">
        <v>77543.560000000143</v>
      </c>
      <c r="R73" s="278">
        <v>2293014.09</v>
      </c>
      <c r="S73" s="278">
        <v>3480839.73</v>
      </c>
      <c r="T73" s="278">
        <v>1340803.3000000005</v>
      </c>
      <c r="U73" s="278">
        <v>2046973.24</v>
      </c>
      <c r="V73" s="278">
        <v>2691716.7299999995</v>
      </c>
      <c r="W73" s="278">
        <v>3243279.2899999996</v>
      </c>
      <c r="X73" s="278">
        <v>2855009.42</v>
      </c>
      <c r="Y73" s="278">
        <v>3964333.8900000011</v>
      </c>
      <c r="Z73" s="279">
        <v>1940804.4100000001</v>
      </c>
      <c r="AA73" s="208">
        <v>3643467.9000000008</v>
      </c>
      <c r="AB73" s="209">
        <v>5765877.3299999982</v>
      </c>
      <c r="AC73" s="210">
        <v>1389889.0000000007</v>
      </c>
      <c r="AD73" s="209">
        <v>2455616.4899999993</v>
      </c>
      <c r="AE73" s="209">
        <v>2909880.5700000003</v>
      </c>
      <c r="AF73" s="209">
        <v>1918604.8883472397</v>
      </c>
      <c r="AG73" s="209">
        <v>1987553.0723626285</v>
      </c>
      <c r="AH73" s="209">
        <v>3547044.4480074407</v>
      </c>
      <c r="AI73" s="209">
        <v>1844269.8764757763</v>
      </c>
      <c r="AJ73" s="209">
        <v>3425289.2189186946</v>
      </c>
      <c r="AK73" s="209">
        <v>1989525.0873255432</v>
      </c>
      <c r="AL73" s="211">
        <v>3215637.9079605336</v>
      </c>
      <c r="AM73" s="212">
        <v>2395545.6134900958</v>
      </c>
      <c r="AN73" s="209">
        <v>7374641.6577193961</v>
      </c>
      <c r="AO73" s="210">
        <v>2434214.7145038308</v>
      </c>
      <c r="AP73" s="302">
        <v>923733.27864234219</v>
      </c>
      <c r="AQ73" s="207">
        <v>1347289.7631783513</v>
      </c>
      <c r="AR73" s="207">
        <v>1666299.8994946706</v>
      </c>
      <c r="AS73" s="207">
        <v>1827510.9528565444</v>
      </c>
      <c r="AT73" s="207">
        <v>2540841.1427219673</v>
      </c>
      <c r="AU73" s="207">
        <v>2797300.6937871207</v>
      </c>
      <c r="AV73" s="207">
        <v>2115778.4797781487</v>
      </c>
      <c r="AW73" s="207">
        <v>1927947.1231837159</v>
      </c>
      <c r="AX73" s="207">
        <v>1896323.6148428309</v>
      </c>
      <c r="AY73" s="207">
        <v>1887459.2521617208</v>
      </c>
      <c r="AZ73" s="207">
        <v>2078127.4870285196</v>
      </c>
      <c r="BA73" s="207">
        <v>3610738.2808171147</v>
      </c>
      <c r="BB73" s="39"/>
      <c r="BC73" s="39"/>
      <c r="BD73" s="39" t="s">
        <v>21</v>
      </c>
      <c r="BE73" s="39">
        <f>BE72-BB72</f>
        <v>0</v>
      </c>
      <c r="BF73" s="40"/>
      <c r="BG73" s="40"/>
      <c r="BH73" s="303"/>
      <c r="BI73" s="96">
        <f t="shared" si="48"/>
        <v>24619349.968493048</v>
      </c>
      <c r="BJ73" s="105" t="s">
        <v>43</v>
      </c>
    </row>
    <row r="74" spans="1:154" s="10" customFormat="1" x14ac:dyDescent="0.3">
      <c r="A74" s="195" t="s">
        <v>7</v>
      </c>
      <c r="B74" s="29"/>
      <c r="C74" s="101"/>
      <c r="D74" s="250">
        <v>0</v>
      </c>
      <c r="E74" s="250">
        <v>0</v>
      </c>
      <c r="F74" s="250">
        <v>118003.54</v>
      </c>
      <c r="G74" s="250">
        <v>325654.18</v>
      </c>
      <c r="H74" s="250">
        <v>324793.89999999997</v>
      </c>
      <c r="I74" s="250">
        <v>435080.67000000004</v>
      </c>
      <c r="J74" s="250">
        <v>864617.95000000007</v>
      </c>
      <c r="K74" s="250">
        <v>823563.38</v>
      </c>
      <c r="L74" s="250">
        <v>1198141.9500000002</v>
      </c>
      <c r="M74" s="250">
        <v>2168634.06</v>
      </c>
      <c r="N74" s="250">
        <v>1457645.93</v>
      </c>
      <c r="O74" s="250">
        <v>2644399.62</v>
      </c>
      <c r="P74" s="250">
        <v>5773379.7100000009</v>
      </c>
      <c r="Q74" s="250">
        <v>1868023.4499999997</v>
      </c>
      <c r="R74" s="250">
        <v>676401.2699999999</v>
      </c>
      <c r="S74" s="250">
        <v>571849.35000000009</v>
      </c>
      <c r="T74" s="250">
        <v>1291658.1399999999</v>
      </c>
      <c r="U74" s="250">
        <v>1204980.8700000003</v>
      </c>
      <c r="V74" s="250">
        <v>1282682.51</v>
      </c>
      <c r="W74" s="250">
        <v>751621.79999999993</v>
      </c>
      <c r="X74" s="250">
        <v>1567131.4100000001</v>
      </c>
      <c r="Y74" s="250">
        <v>1668146.7100000002</v>
      </c>
      <c r="Z74" s="277">
        <v>2452279.94</v>
      </c>
      <c r="AA74" s="215">
        <v>2405967.09</v>
      </c>
      <c r="AB74" s="200">
        <v>9828288.4500000011</v>
      </c>
      <c r="AC74" s="206">
        <v>1602172.6799999997</v>
      </c>
      <c r="AD74" s="200">
        <v>-57990.009999999871</v>
      </c>
      <c r="AE74" s="200">
        <v>3093751.8000000003</v>
      </c>
      <c r="AF74" s="200">
        <v>955307.16999999993</v>
      </c>
      <c r="AG74" s="200">
        <v>916367.04999999993</v>
      </c>
      <c r="AH74" s="200">
        <v>1494979.32</v>
      </c>
      <c r="AI74" s="200">
        <v>3137426.91</v>
      </c>
      <c r="AJ74" s="200">
        <v>1333218.4600000007</v>
      </c>
      <c r="AK74" s="200">
        <v>1763933.4000000001</v>
      </c>
      <c r="AL74" s="216">
        <v>1927184.2300000002</v>
      </c>
      <c r="AM74" s="217">
        <v>3761335</v>
      </c>
      <c r="AN74" s="200">
        <v>20159326.439999998</v>
      </c>
      <c r="AO74" s="206">
        <v>233793.33333333334</v>
      </c>
      <c r="AP74" s="215">
        <v>961569.33333333337</v>
      </c>
      <c r="AQ74" s="200">
        <v>1529284.3333333333</v>
      </c>
      <c r="AR74" s="200">
        <v>1727341.3333333333</v>
      </c>
      <c r="AS74" s="200">
        <v>1446623.3333333333</v>
      </c>
      <c r="AT74" s="200">
        <v>1347271.3333333333</v>
      </c>
      <c r="AU74" s="200">
        <v>1792874.3333333333</v>
      </c>
      <c r="AV74" s="200">
        <v>2307300.3333333335</v>
      </c>
      <c r="AW74" s="200">
        <v>2352563.3333333335</v>
      </c>
      <c r="AX74" s="200">
        <v>4809121.333333333</v>
      </c>
      <c r="AY74" s="200">
        <v>4596726.333333333</v>
      </c>
      <c r="AZ74" s="200">
        <v>8151572.333333333</v>
      </c>
      <c r="BA74" s="200">
        <v>5700</v>
      </c>
      <c r="BB74" s="9"/>
      <c r="BC74" s="9"/>
      <c r="BI74" s="96">
        <f t="shared" si="48"/>
        <v>31027947.666666664</v>
      </c>
    </row>
    <row r="75" spans="1:154" s="10" customFormat="1" x14ac:dyDescent="0.3">
      <c r="A75" s="195" t="s">
        <v>8</v>
      </c>
      <c r="B75" s="29"/>
      <c r="C75" s="101"/>
      <c r="D75" s="250">
        <v>0</v>
      </c>
      <c r="E75" s="250">
        <v>0</v>
      </c>
      <c r="F75" s="250">
        <v>12500</v>
      </c>
      <c r="G75" s="250">
        <v>407849.73</v>
      </c>
      <c r="H75" s="250">
        <v>169743.62999999998</v>
      </c>
      <c r="I75" s="250">
        <v>145713.57999999999</v>
      </c>
      <c r="J75" s="250">
        <v>136424.74</v>
      </c>
      <c r="K75" s="250">
        <v>113487.89</v>
      </c>
      <c r="L75" s="250">
        <v>261842.41999999998</v>
      </c>
      <c r="M75" s="250">
        <v>602635.35</v>
      </c>
      <c r="N75" s="250">
        <v>314522.86999999982</v>
      </c>
      <c r="O75" s="250">
        <v>750260.65999999968</v>
      </c>
      <c r="P75" s="250">
        <v>2774980.98</v>
      </c>
      <c r="Q75" s="250">
        <v>260906.33000000007</v>
      </c>
      <c r="R75" s="250">
        <v>242221.71999999994</v>
      </c>
      <c r="S75" s="250">
        <v>465816.61999999988</v>
      </c>
      <c r="T75" s="250">
        <v>649726.64</v>
      </c>
      <c r="U75" s="250">
        <v>223465.31000000006</v>
      </c>
      <c r="V75" s="250">
        <v>473624.95999999996</v>
      </c>
      <c r="W75" s="250">
        <v>284775.25000000006</v>
      </c>
      <c r="X75" s="250">
        <v>645341.54999999993</v>
      </c>
      <c r="Y75" s="250">
        <v>1244018.73</v>
      </c>
      <c r="Z75" s="277">
        <v>677493.6</v>
      </c>
      <c r="AA75" s="215">
        <v>2169850.5999999996</v>
      </c>
      <c r="AB75" s="200">
        <v>1436003.5299999998</v>
      </c>
      <c r="AC75" s="206">
        <v>392436.28</v>
      </c>
      <c r="AD75" s="200">
        <v>637285.61</v>
      </c>
      <c r="AE75" s="200">
        <v>743003.90999999992</v>
      </c>
      <c r="AF75" s="200">
        <v>511672.93999999994</v>
      </c>
      <c r="AG75" s="200">
        <v>440573.41</v>
      </c>
      <c r="AH75" s="200">
        <v>1029198.4399999998</v>
      </c>
      <c r="AI75" s="200">
        <v>-91569.200000000012</v>
      </c>
      <c r="AJ75" s="200">
        <v>1456158.5899999999</v>
      </c>
      <c r="AK75" s="200">
        <v>845213.95000000007</v>
      </c>
      <c r="AL75" s="216">
        <v>654146.43999999994</v>
      </c>
      <c r="AM75" s="217">
        <v>827453.40991666669</v>
      </c>
      <c r="AN75" s="200">
        <v>2139532.2654166636</v>
      </c>
      <c r="AO75" s="206">
        <v>276471.85649328597</v>
      </c>
      <c r="AP75" s="215">
        <v>469545.40280227328</v>
      </c>
      <c r="AQ75" s="200">
        <v>875998.84611965902</v>
      </c>
      <c r="AR75" s="200">
        <v>887840.05645921268</v>
      </c>
      <c r="AS75" s="200">
        <v>1058186.357201315</v>
      </c>
      <c r="AT75" s="200">
        <v>2072375.3789903701</v>
      </c>
      <c r="AU75" s="200">
        <v>1165004.9176888107</v>
      </c>
      <c r="AV75" s="200">
        <v>648201.67823767476</v>
      </c>
      <c r="AW75" s="200">
        <v>1012382.7292749461</v>
      </c>
      <c r="AX75" s="200">
        <v>1653721.0065081739</v>
      </c>
      <c r="AY75" s="200">
        <v>1490021.3348345989</v>
      </c>
      <c r="AZ75" s="200">
        <v>962747.97054702113</v>
      </c>
      <c r="BA75" s="200">
        <v>274768.56093709468</v>
      </c>
      <c r="BB75" s="9"/>
      <c r="BC75" s="9"/>
      <c r="BI75" s="96">
        <f t="shared" si="48"/>
        <v>12570794.23960115</v>
      </c>
    </row>
    <row r="76" spans="1:154" s="10" customFormat="1" ht="15" thickBot="1" x14ac:dyDescent="0.35">
      <c r="A76" s="195" t="s">
        <v>9</v>
      </c>
      <c r="B76" s="29"/>
      <c r="C76" s="101"/>
      <c r="D76" s="250">
        <v>299724.7</v>
      </c>
      <c r="E76" s="250">
        <v>121950.46</v>
      </c>
      <c r="F76" s="250">
        <v>55553.560000000005</v>
      </c>
      <c r="G76" s="250">
        <v>237390.9</v>
      </c>
      <c r="H76" s="250">
        <v>-226777.68</v>
      </c>
      <c r="I76" s="250">
        <v>241390.14</v>
      </c>
      <c r="J76" s="250">
        <v>15423.060000000001</v>
      </c>
      <c r="K76" s="250">
        <v>307238.86</v>
      </c>
      <c r="L76" s="250">
        <v>295766.11000000004</v>
      </c>
      <c r="M76" s="250">
        <v>552526.09</v>
      </c>
      <c r="N76" s="250">
        <v>175843.66</v>
      </c>
      <c r="O76" s="250">
        <v>-526224.58000000007</v>
      </c>
      <c r="P76" s="250">
        <v>28431.279999999999</v>
      </c>
      <c r="Q76" s="250">
        <v>93809</v>
      </c>
      <c r="R76" s="250">
        <v>54998.229999999996</v>
      </c>
      <c r="S76" s="250">
        <v>149881.44</v>
      </c>
      <c r="T76" s="250">
        <v>72864.479999999996</v>
      </c>
      <c r="U76" s="250">
        <v>28617.46</v>
      </c>
      <c r="V76" s="250">
        <v>122525.88000000002</v>
      </c>
      <c r="W76" s="250">
        <v>57874.9</v>
      </c>
      <c r="X76" s="250">
        <v>64575.219999999994</v>
      </c>
      <c r="Y76" s="250">
        <v>4505.8000000000056</v>
      </c>
      <c r="Z76" s="277">
        <v>5348.88</v>
      </c>
      <c r="AA76" s="238">
        <v>7038</v>
      </c>
      <c r="AB76" s="239">
        <v>20817.36</v>
      </c>
      <c r="AC76" s="240">
        <v>6193.44</v>
      </c>
      <c r="AD76" s="239">
        <v>5630.4</v>
      </c>
      <c r="AE76" s="239">
        <v>29515.170000000002</v>
      </c>
      <c r="AF76" s="239">
        <v>207511.6</v>
      </c>
      <c r="AG76" s="239">
        <v>-94676.78</v>
      </c>
      <c r="AH76" s="239">
        <v>29916.209999999995</v>
      </c>
      <c r="AI76" s="239">
        <v>183922.06999999998</v>
      </c>
      <c r="AJ76" s="239">
        <v>-63914.23000000001</v>
      </c>
      <c r="AK76" s="239">
        <v>-59786.257325545179</v>
      </c>
      <c r="AL76" s="241">
        <v>111100.94</v>
      </c>
      <c r="AM76" s="242">
        <v>16666.666666666668</v>
      </c>
      <c r="AN76" s="239">
        <v>16666.666666666668</v>
      </c>
      <c r="AO76" s="240">
        <v>45833.333333333336</v>
      </c>
      <c r="AP76" s="215">
        <v>45833.333333333336</v>
      </c>
      <c r="AQ76" s="200">
        <v>45833.333333333336</v>
      </c>
      <c r="AR76" s="200">
        <v>92269.278699811723</v>
      </c>
      <c r="AS76" s="200">
        <v>110757.4273557023</v>
      </c>
      <c r="AT76" s="200">
        <v>160214.35543531223</v>
      </c>
      <c r="AU76" s="200">
        <v>118458.62816590336</v>
      </c>
      <c r="AV76" s="200">
        <v>132064.2255399577</v>
      </c>
      <c r="AW76" s="200">
        <v>120491.15094132157</v>
      </c>
      <c r="AX76" s="200">
        <v>67624.536192894186</v>
      </c>
      <c r="AY76" s="200">
        <v>75331.343026442759</v>
      </c>
      <c r="AZ76" s="200">
        <v>235289.05464265429</v>
      </c>
      <c r="BA76" s="200">
        <v>0</v>
      </c>
      <c r="BB76" s="9"/>
      <c r="BC76" s="9"/>
      <c r="BI76" s="97">
        <f t="shared" si="48"/>
        <v>1204166.666666667</v>
      </c>
    </row>
    <row r="77" spans="1:154" s="10" customFormat="1" ht="15.6" thickTop="1" thickBot="1" x14ac:dyDescent="0.35">
      <c r="A77" s="94"/>
      <c r="B77" s="35"/>
      <c r="C77" s="35"/>
      <c r="D77" s="35">
        <f>SUM(D73:D76)-D72</f>
        <v>0</v>
      </c>
      <c r="E77" s="35">
        <f t="shared" ref="E77:AA77" si="49">SUM(E73:E76)-E72</f>
        <v>0</v>
      </c>
      <c r="F77" s="35">
        <f t="shared" si="49"/>
        <v>0</v>
      </c>
      <c r="G77" s="35">
        <f t="shared" si="49"/>
        <v>0</v>
      </c>
      <c r="H77" s="35">
        <f t="shared" si="49"/>
        <v>0</v>
      </c>
      <c r="I77" s="35">
        <f t="shared" si="49"/>
        <v>0</v>
      </c>
      <c r="J77" s="35">
        <f t="shared" si="49"/>
        <v>0</v>
      </c>
      <c r="K77" s="35">
        <f t="shared" si="49"/>
        <v>0</v>
      </c>
      <c r="L77" s="35">
        <f t="shared" si="49"/>
        <v>0</v>
      </c>
      <c r="M77" s="35">
        <f t="shared" si="49"/>
        <v>0</v>
      </c>
      <c r="N77" s="35">
        <f t="shared" si="49"/>
        <v>0</v>
      </c>
      <c r="O77" s="35">
        <f t="shared" si="49"/>
        <v>0</v>
      </c>
      <c r="P77" s="35">
        <f t="shared" si="49"/>
        <v>0</v>
      </c>
      <c r="Q77" s="35">
        <f t="shared" si="49"/>
        <v>0</v>
      </c>
      <c r="R77" s="35">
        <f t="shared" si="49"/>
        <v>0</v>
      </c>
      <c r="S77" s="35">
        <f t="shared" si="49"/>
        <v>0</v>
      </c>
      <c r="T77" s="35">
        <f t="shared" si="49"/>
        <v>0</v>
      </c>
      <c r="U77" s="35">
        <f t="shared" si="49"/>
        <v>0</v>
      </c>
      <c r="V77" s="35">
        <f t="shared" si="49"/>
        <v>0</v>
      </c>
      <c r="W77" s="35">
        <f t="shared" si="49"/>
        <v>0</v>
      </c>
      <c r="X77" s="35">
        <f t="shared" si="49"/>
        <v>0</v>
      </c>
      <c r="Y77" s="35">
        <f t="shared" si="49"/>
        <v>0</v>
      </c>
      <c r="Z77" s="94">
        <f t="shared" si="49"/>
        <v>0</v>
      </c>
      <c r="AA77" s="35">
        <f t="shared" si="49"/>
        <v>0</v>
      </c>
      <c r="AB77" s="35">
        <f t="shared" ref="AB77" si="50">SUM(AB73:AB76)-AB72</f>
        <v>0</v>
      </c>
      <c r="AC77" s="94">
        <f t="shared" ref="AC77:AO77" si="51">SUM(AC73:AC76)-AC72</f>
        <v>0</v>
      </c>
      <c r="AD77" s="35">
        <f t="shared" si="51"/>
        <v>0</v>
      </c>
      <c r="AE77" s="35">
        <f t="shared" si="51"/>
        <v>0</v>
      </c>
      <c r="AF77" s="35">
        <f t="shared" si="51"/>
        <v>0</v>
      </c>
      <c r="AG77" s="35">
        <f t="shared" si="51"/>
        <v>0</v>
      </c>
      <c r="AH77" s="35">
        <f t="shared" si="51"/>
        <v>0</v>
      </c>
      <c r="AI77" s="35">
        <f t="shared" si="51"/>
        <v>0</v>
      </c>
      <c r="AJ77" s="35">
        <f t="shared" si="51"/>
        <v>0</v>
      </c>
      <c r="AK77" s="35">
        <f t="shared" si="51"/>
        <v>0</v>
      </c>
      <c r="AL77" s="69">
        <f t="shared" si="51"/>
        <v>-2.0394651219248772E-3</v>
      </c>
      <c r="AM77" s="36">
        <f t="shared" si="51"/>
        <v>0</v>
      </c>
      <c r="AN77" s="35">
        <f t="shared" si="51"/>
        <v>0</v>
      </c>
      <c r="AO77" s="108">
        <f t="shared" si="51"/>
        <v>0</v>
      </c>
      <c r="AP77" s="36">
        <f t="shared" ref="AP77:BA77" si="52">SUM(AP73:AP76)-AP72</f>
        <v>0</v>
      </c>
      <c r="AQ77" s="35">
        <f t="shared" si="52"/>
        <v>0</v>
      </c>
      <c r="AR77" s="35">
        <f t="shared" si="52"/>
        <v>0</v>
      </c>
      <c r="AS77" s="35">
        <f t="shared" si="52"/>
        <v>0</v>
      </c>
      <c r="AT77" s="35">
        <f t="shared" si="52"/>
        <v>0</v>
      </c>
      <c r="AU77" s="35">
        <f t="shared" si="52"/>
        <v>0</v>
      </c>
      <c r="AV77" s="35">
        <f t="shared" si="52"/>
        <v>0</v>
      </c>
      <c r="AW77" s="35">
        <f t="shared" si="52"/>
        <v>0</v>
      </c>
      <c r="AX77" s="35">
        <f t="shared" si="52"/>
        <v>0</v>
      </c>
      <c r="AY77" s="35">
        <f t="shared" si="52"/>
        <v>0</v>
      </c>
      <c r="AZ77" s="35">
        <f t="shared" si="52"/>
        <v>0</v>
      </c>
      <c r="BA77" s="35">
        <f t="shared" si="52"/>
        <v>0</v>
      </c>
      <c r="BB77" s="9"/>
      <c r="BC77" s="9"/>
      <c r="BI77" s="35">
        <f>BI72-SUM(BI73:BI76)</f>
        <v>0</v>
      </c>
    </row>
    <row r="78" spans="1:154" s="14" customFormat="1" x14ac:dyDescent="0.3">
      <c r="K78" s="17"/>
      <c r="W78" s="17"/>
      <c r="AA78" s="61"/>
      <c r="AB78" s="61"/>
      <c r="AC78" s="132"/>
      <c r="AD78" s="90"/>
      <c r="AE78" s="90"/>
      <c r="AF78" s="90"/>
      <c r="AG78" s="90"/>
      <c r="AH78" s="123"/>
      <c r="AI78" s="123"/>
      <c r="AJ78" s="123"/>
      <c r="AK78" s="105" t="s">
        <v>86</v>
      </c>
      <c r="AL78" s="123"/>
      <c r="AM78" s="123"/>
      <c r="AN78" s="123"/>
      <c r="AO78" s="127"/>
      <c r="AQ78" s="63"/>
      <c r="AR78" s="63"/>
      <c r="AS78" s="63"/>
      <c r="BB78" s="15"/>
      <c r="BC78" s="15"/>
    </row>
    <row r="79" spans="1:154" s="14" customFormat="1" ht="15" thickBot="1" x14ac:dyDescent="0.35">
      <c r="D79" s="42" t="s">
        <v>17</v>
      </c>
      <c r="E79" s="42"/>
      <c r="F79" s="42"/>
      <c r="Y79" s="100"/>
      <c r="AA79" s="62"/>
      <c r="AB79" s="61"/>
      <c r="AC79" s="132"/>
      <c r="AD79" s="120"/>
      <c r="AE79" s="120"/>
      <c r="AF79" s="90"/>
      <c r="AG79" s="90"/>
      <c r="AH79" s="128"/>
      <c r="AI79" s="128"/>
      <c r="AJ79" s="123"/>
      <c r="AK79" s="123"/>
      <c r="AL79" s="123"/>
      <c r="AM79" s="123"/>
      <c r="AN79" s="123"/>
      <c r="AO79" s="127"/>
      <c r="AQ79" s="63"/>
      <c r="AR79" s="63"/>
      <c r="AS79" s="63"/>
      <c r="AT79" s="17"/>
      <c r="AU79" s="17"/>
      <c r="BB79" s="15"/>
      <c r="BC79" s="15"/>
    </row>
    <row r="80" spans="1:154" s="14" customFormat="1" ht="15" thickBot="1" x14ac:dyDescent="0.35">
      <c r="A80" s="297" t="s">
        <v>78</v>
      </c>
      <c r="AA80" s="62"/>
      <c r="AB80" s="61"/>
      <c r="AC80" s="132"/>
      <c r="AD80" s="120"/>
      <c r="AE80" s="120"/>
      <c r="AF80" s="90"/>
      <c r="AG80" s="309" t="s">
        <v>77</v>
      </c>
      <c r="AH80" s="310"/>
      <c r="AI80" s="310"/>
      <c r="AJ80" s="310"/>
      <c r="AK80" s="310"/>
      <c r="AL80" s="311"/>
      <c r="AM80" s="182">
        <v>44501</v>
      </c>
      <c r="AN80" s="123"/>
      <c r="AO80" s="123"/>
      <c r="AP80" s="123"/>
      <c r="AQ80" s="63"/>
      <c r="AR80" s="63"/>
      <c r="AS80" s="63"/>
      <c r="AT80" s="17"/>
      <c r="AU80" s="17"/>
      <c r="BB80" s="15"/>
      <c r="BC80" s="15"/>
    </row>
    <row r="81" spans="1:131" s="5" customFormat="1" ht="13.8" customHeight="1" x14ac:dyDescent="0.3"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5"/>
      <c r="AH81" s="186"/>
      <c r="AI81" s="186"/>
      <c r="AJ81" s="186"/>
      <c r="AK81" s="186"/>
      <c r="AL81" s="197" t="s">
        <v>73</v>
      </c>
      <c r="AM81" s="183">
        <v>-60467.71</v>
      </c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43"/>
      <c r="BC81" s="43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</row>
    <row r="82" spans="1:131" x14ac:dyDescent="0.3">
      <c r="A82" s="4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48"/>
      <c r="Z82" s="55"/>
      <c r="AA82" s="56"/>
      <c r="AB82" s="18"/>
      <c r="AC82" s="18"/>
      <c r="AD82" s="18"/>
      <c r="AE82" s="18"/>
      <c r="AF82" s="18"/>
      <c r="AG82" s="187"/>
      <c r="AH82" s="188"/>
      <c r="AI82" s="188"/>
      <c r="AJ82" s="188"/>
      <c r="AK82" s="188"/>
      <c r="AL82" s="198" t="s">
        <v>74</v>
      </c>
      <c r="AM82" s="184" t="s">
        <v>37</v>
      </c>
      <c r="AN82" s="14"/>
      <c r="AO82" s="14"/>
      <c r="AP82" s="18"/>
      <c r="AQ82" s="18"/>
      <c r="AR82" s="18"/>
      <c r="AS82" s="14"/>
      <c r="AT82" s="14"/>
      <c r="AU82" s="14"/>
      <c r="AV82" s="14"/>
      <c r="AW82" s="14"/>
      <c r="AX82" s="14"/>
      <c r="AY82" s="14"/>
      <c r="AZ82" s="14"/>
      <c r="BA82" s="14"/>
      <c r="BB82" s="15"/>
      <c r="BC82" s="15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</row>
    <row r="83" spans="1:131" ht="15" thickBot="1" x14ac:dyDescent="0.35">
      <c r="AG83" s="189"/>
      <c r="AH83" s="190"/>
      <c r="AI83" s="190"/>
      <c r="AJ83" s="190"/>
      <c r="AK83" s="190"/>
      <c r="AL83" s="196" t="s">
        <v>75</v>
      </c>
      <c r="AM83" s="199" t="s">
        <v>37</v>
      </c>
    </row>
    <row r="84" spans="1:131" ht="15" thickBot="1" x14ac:dyDescent="0.35"/>
    <row r="85" spans="1:131" ht="15" thickBot="1" x14ac:dyDescent="0.35">
      <c r="A85" s="3" t="s">
        <v>84</v>
      </c>
      <c r="Z85" s="306" t="s">
        <v>81</v>
      </c>
      <c r="AA85" s="307"/>
      <c r="AB85" s="307"/>
      <c r="AC85" s="307"/>
      <c r="AD85" s="308"/>
      <c r="AE85" s="284">
        <v>44256</v>
      </c>
    </row>
    <row r="86" spans="1:131" x14ac:dyDescent="0.3">
      <c r="Z86" s="285"/>
      <c r="AA86" s="286"/>
      <c r="AB86" s="286"/>
      <c r="AC86" s="286"/>
      <c r="AD86" s="287" t="s">
        <v>82</v>
      </c>
      <c r="AE86" s="294">
        <v>-21490.44</v>
      </c>
    </row>
    <row r="87" spans="1:131" x14ac:dyDescent="0.3">
      <c r="Z87" s="288"/>
      <c r="AA87" s="289"/>
      <c r="AB87" s="289"/>
      <c r="AC87" s="289"/>
      <c r="AD87" s="290" t="s">
        <v>74</v>
      </c>
      <c r="AE87" s="295">
        <v>-491.96</v>
      </c>
    </row>
    <row r="88" spans="1:131" ht="15" thickBot="1" x14ac:dyDescent="0.35">
      <c r="Z88" s="291"/>
      <c r="AA88" s="292"/>
      <c r="AB88" s="292"/>
      <c r="AC88" s="292"/>
      <c r="AD88" s="293" t="s">
        <v>83</v>
      </c>
      <c r="AE88" s="296">
        <f>SUM(AE86:AE87)</f>
        <v>-21982.399999999998</v>
      </c>
    </row>
    <row r="94" spans="1:131" x14ac:dyDescent="0.3">
      <c r="Y94" s="14"/>
      <c r="Z94" s="51"/>
      <c r="AA94" s="51"/>
      <c r="AB94" s="51"/>
      <c r="AC94" s="51"/>
      <c r="AD94" s="51"/>
      <c r="AE94" s="51"/>
      <c r="AF94" s="84"/>
      <c r="AG94" s="84"/>
      <c r="AH94" s="84"/>
      <c r="AI94" s="51"/>
      <c r="AJ94" s="51"/>
      <c r="AK94" s="51"/>
      <c r="AP94" s="51"/>
      <c r="AQ94" s="51"/>
      <c r="AR94" s="84"/>
      <c r="AS94" s="84"/>
      <c r="AT94" s="84"/>
      <c r="AU94" s="51"/>
      <c r="AV94" s="51"/>
      <c r="AW94" s="51"/>
    </row>
    <row r="95" spans="1:131" x14ac:dyDescent="0.3">
      <c r="Y95" s="14"/>
      <c r="Z95" s="51"/>
      <c r="AA95" s="51"/>
      <c r="AB95" s="51"/>
      <c r="AC95" s="51"/>
      <c r="AD95" s="51"/>
      <c r="AE95" s="51"/>
      <c r="AF95" s="84"/>
      <c r="AG95" s="84"/>
      <c r="AH95" s="84"/>
      <c r="AI95" s="51"/>
      <c r="AJ95" s="51"/>
      <c r="AK95" s="51"/>
      <c r="AP95" s="51"/>
      <c r="AQ95" s="51"/>
      <c r="AR95" s="84"/>
      <c r="AS95" s="84"/>
      <c r="AT95" s="84"/>
      <c r="AU95" s="51"/>
      <c r="AV95" s="51"/>
      <c r="AW95" s="51"/>
    </row>
    <row r="96" spans="1:131" x14ac:dyDescent="0.3">
      <c r="Y96" s="14"/>
      <c r="Z96" s="51"/>
      <c r="AA96" s="51"/>
      <c r="AB96" s="51"/>
      <c r="AC96" s="51"/>
      <c r="AD96" s="51"/>
      <c r="AE96" s="51"/>
      <c r="AF96" s="84"/>
      <c r="AG96" s="84"/>
      <c r="AH96" s="84"/>
      <c r="AI96" s="51"/>
      <c r="AJ96" s="51"/>
      <c r="AK96" s="51"/>
      <c r="AP96" s="51"/>
      <c r="AQ96" s="51"/>
      <c r="AR96" s="84"/>
      <c r="AS96" s="84"/>
      <c r="AT96" s="84"/>
      <c r="AU96" s="51"/>
      <c r="AV96" s="51"/>
      <c r="AW96" s="51"/>
    </row>
    <row r="97" spans="25:49" x14ac:dyDescent="0.3">
      <c r="Y97" s="14"/>
      <c r="Z97" s="51"/>
      <c r="AA97" s="51"/>
      <c r="AB97" s="51"/>
      <c r="AC97" s="51"/>
      <c r="AD97" s="51"/>
      <c r="AE97" s="51"/>
      <c r="AF97" s="84"/>
      <c r="AG97" s="84"/>
      <c r="AH97" s="84"/>
      <c r="AI97" s="51"/>
      <c r="AJ97" s="51"/>
      <c r="AK97" s="51"/>
      <c r="AP97" s="51"/>
      <c r="AQ97" s="51"/>
      <c r="AR97" s="84"/>
      <c r="AS97" s="84"/>
      <c r="AT97" s="84"/>
      <c r="AU97" s="51"/>
      <c r="AV97" s="51"/>
      <c r="AW97" s="51"/>
    </row>
    <row r="98" spans="25:49" x14ac:dyDescent="0.3">
      <c r="Y98" s="14"/>
      <c r="Z98" s="51"/>
      <c r="AA98" s="51"/>
      <c r="AB98" s="51"/>
      <c r="AC98" s="51"/>
      <c r="AD98" s="51"/>
      <c r="AE98" s="51"/>
      <c r="AF98" s="84"/>
      <c r="AG98" s="84"/>
      <c r="AH98" s="84"/>
      <c r="AI98" s="51"/>
      <c r="AJ98" s="51"/>
      <c r="AK98" s="51"/>
      <c r="AP98" s="51"/>
      <c r="AQ98" s="51"/>
      <c r="AR98" s="84"/>
      <c r="AS98" s="84"/>
      <c r="AT98" s="84"/>
      <c r="AU98" s="51"/>
      <c r="AV98" s="51"/>
      <c r="AW98" s="51"/>
    </row>
    <row r="99" spans="25:49" x14ac:dyDescent="0.3">
      <c r="Y99" s="14"/>
      <c r="Z99" s="51"/>
      <c r="AA99" s="51"/>
      <c r="AB99" s="51"/>
      <c r="AC99" s="51"/>
      <c r="AD99" s="51"/>
      <c r="AE99" s="51"/>
      <c r="AF99" s="84"/>
      <c r="AG99" s="84"/>
      <c r="AH99" s="84"/>
      <c r="AI99" s="51"/>
      <c r="AJ99" s="51"/>
      <c r="AK99" s="51"/>
      <c r="AP99" s="51"/>
      <c r="AQ99" s="51"/>
      <c r="AR99" s="84"/>
      <c r="AS99" s="84"/>
      <c r="AT99" s="84"/>
      <c r="AU99" s="51"/>
      <c r="AV99" s="51"/>
      <c r="AW99" s="51"/>
    </row>
    <row r="100" spans="25:49" x14ac:dyDescent="0.3">
      <c r="Y100" s="14"/>
      <c r="Z100" s="51"/>
      <c r="AA100" s="51"/>
      <c r="AB100" s="51"/>
      <c r="AC100" s="51"/>
      <c r="AD100" s="51"/>
      <c r="AE100" s="51"/>
      <c r="AF100" s="84"/>
      <c r="AG100" s="84"/>
      <c r="AH100" s="84"/>
      <c r="AI100" s="51"/>
      <c r="AJ100" s="51"/>
      <c r="AK100" s="51"/>
      <c r="AP100" s="51"/>
      <c r="AQ100" s="51"/>
      <c r="AR100" s="84"/>
      <c r="AS100" s="84"/>
      <c r="AT100" s="84"/>
      <c r="AU100" s="51"/>
      <c r="AV100" s="51"/>
      <c r="AW100" s="51"/>
    </row>
    <row r="101" spans="25:49" x14ac:dyDescent="0.3">
      <c r="Y101" s="14"/>
      <c r="Z101" s="51"/>
      <c r="AA101" s="51"/>
      <c r="AB101" s="51"/>
      <c r="AC101" s="51"/>
      <c r="AD101" s="51"/>
      <c r="AE101" s="51"/>
      <c r="AF101" s="84"/>
      <c r="AG101" s="84"/>
      <c r="AH101" s="84"/>
      <c r="AI101" s="51"/>
      <c r="AJ101" s="51"/>
      <c r="AK101" s="51"/>
      <c r="AP101" s="51"/>
      <c r="AQ101" s="51"/>
      <c r="AR101" s="84"/>
      <c r="AS101" s="84"/>
      <c r="AT101" s="84"/>
      <c r="AU101" s="51"/>
      <c r="AV101" s="51"/>
      <c r="AW101" s="51"/>
    </row>
    <row r="102" spans="25:49" x14ac:dyDescent="0.3">
      <c r="Y102" s="14"/>
      <c r="Z102" s="51"/>
      <c r="AA102" s="51"/>
      <c r="AB102" s="51"/>
      <c r="AC102" s="51"/>
      <c r="AD102" s="51"/>
      <c r="AE102" s="51"/>
      <c r="AF102" s="84"/>
      <c r="AG102" s="84"/>
      <c r="AH102" s="84"/>
      <c r="AI102" s="51"/>
      <c r="AJ102" s="51"/>
      <c r="AK102" s="51"/>
      <c r="AP102" s="51"/>
      <c r="AQ102" s="51"/>
      <c r="AR102" s="84"/>
      <c r="AS102" s="84"/>
      <c r="AT102" s="84"/>
      <c r="AU102" s="51"/>
      <c r="AV102" s="51"/>
      <c r="AW102" s="51"/>
    </row>
    <row r="103" spans="25:49" x14ac:dyDescent="0.3">
      <c r="Y103" s="14"/>
      <c r="Z103" s="51"/>
      <c r="AA103" s="51"/>
      <c r="AB103" s="51"/>
      <c r="AC103" s="51"/>
      <c r="AD103" s="51"/>
      <c r="AE103" s="51"/>
      <c r="AF103" s="84"/>
      <c r="AG103" s="84"/>
      <c r="AH103" s="84"/>
      <c r="AI103" s="51"/>
      <c r="AJ103" s="51"/>
      <c r="AK103" s="51"/>
      <c r="AP103" s="51"/>
      <c r="AQ103" s="51"/>
      <c r="AR103" s="84"/>
      <c r="AS103" s="84"/>
      <c r="AT103" s="84"/>
      <c r="AU103" s="51"/>
      <c r="AV103" s="51"/>
      <c r="AW103" s="51"/>
    </row>
    <row r="104" spans="25:49" x14ac:dyDescent="0.3">
      <c r="Y104" s="14"/>
      <c r="Z104" s="51"/>
      <c r="AA104" s="51"/>
      <c r="AB104" s="51"/>
      <c r="AC104" s="51"/>
      <c r="AD104" s="51"/>
      <c r="AE104" s="51"/>
      <c r="AF104" s="84"/>
      <c r="AG104" s="84"/>
      <c r="AH104" s="84"/>
      <c r="AI104" s="51"/>
      <c r="AJ104" s="51"/>
      <c r="AK104" s="51"/>
      <c r="AP104" s="51"/>
      <c r="AQ104" s="51"/>
      <c r="AR104" s="84"/>
      <c r="AS104" s="84"/>
      <c r="AT104" s="84"/>
      <c r="AU104" s="51"/>
      <c r="AV104" s="51"/>
      <c r="AW104" s="51"/>
    </row>
    <row r="105" spans="25:49" x14ac:dyDescent="0.3">
      <c r="Y105" s="14"/>
      <c r="Z105" s="51"/>
      <c r="AA105" s="51"/>
      <c r="AB105" s="51"/>
      <c r="AC105" s="51"/>
      <c r="AD105" s="51"/>
      <c r="AE105" s="51"/>
      <c r="AF105" s="84"/>
      <c r="AG105" s="84"/>
      <c r="AH105" s="84"/>
      <c r="AI105" s="51"/>
      <c r="AJ105" s="51"/>
      <c r="AK105" s="51"/>
      <c r="AP105" s="51"/>
      <c r="AQ105" s="51"/>
      <c r="AR105" s="84"/>
      <c r="AS105" s="84"/>
      <c r="AT105" s="84"/>
      <c r="AU105" s="51"/>
      <c r="AV105" s="51"/>
      <c r="AW105" s="51"/>
    </row>
    <row r="106" spans="25:49" x14ac:dyDescent="0.3">
      <c r="Y106" s="14"/>
      <c r="Z106" s="51"/>
      <c r="AA106" s="51"/>
      <c r="AB106" s="51"/>
      <c r="AC106" s="51"/>
      <c r="AD106" s="51"/>
      <c r="AE106" s="51"/>
      <c r="AF106" s="84"/>
      <c r="AG106" s="84"/>
      <c r="AH106" s="84"/>
      <c r="AI106" s="51"/>
      <c r="AJ106" s="51"/>
      <c r="AK106" s="51"/>
      <c r="AP106" s="51"/>
      <c r="AQ106" s="51"/>
      <c r="AR106" s="84"/>
      <c r="AS106" s="84"/>
      <c r="AT106" s="84"/>
      <c r="AU106" s="51"/>
      <c r="AV106" s="51"/>
      <c r="AW106" s="51"/>
    </row>
    <row r="107" spans="25:49" x14ac:dyDescent="0.3">
      <c r="Y107" s="14"/>
      <c r="Z107" s="51"/>
      <c r="AA107" s="51"/>
      <c r="AB107" s="51"/>
      <c r="AC107" s="51"/>
      <c r="AD107" s="51"/>
      <c r="AE107" s="51"/>
      <c r="AF107" s="84"/>
      <c r="AG107" s="84"/>
      <c r="AH107" s="84"/>
      <c r="AI107" s="51"/>
      <c r="AJ107" s="51"/>
      <c r="AK107" s="51"/>
      <c r="AP107" s="51"/>
      <c r="AQ107" s="51"/>
      <c r="AR107" s="84"/>
      <c r="AS107" s="84"/>
      <c r="AT107" s="84"/>
      <c r="AU107" s="51"/>
      <c r="AV107" s="51"/>
      <c r="AW107" s="51"/>
    </row>
    <row r="108" spans="25:49" x14ac:dyDescent="0.3">
      <c r="Y108" s="14"/>
      <c r="Z108" s="51"/>
      <c r="AA108" s="51"/>
      <c r="AB108" s="51"/>
      <c r="AC108" s="51"/>
      <c r="AD108" s="51"/>
      <c r="AE108" s="51"/>
      <c r="AF108" s="84"/>
      <c r="AG108" s="84"/>
      <c r="AH108" s="84"/>
      <c r="AI108" s="51"/>
      <c r="AJ108" s="51"/>
      <c r="AK108" s="51"/>
      <c r="AP108" s="51"/>
      <c r="AQ108" s="51"/>
      <c r="AR108" s="84"/>
      <c r="AS108" s="84"/>
      <c r="AT108" s="84"/>
      <c r="AU108" s="51"/>
      <c r="AV108" s="51"/>
      <c r="AW108" s="51"/>
    </row>
    <row r="109" spans="25:49" x14ac:dyDescent="0.3">
      <c r="Y109" s="14"/>
      <c r="Z109" s="51"/>
      <c r="AA109" s="51"/>
      <c r="AB109" s="51"/>
      <c r="AC109" s="51"/>
      <c r="AD109" s="51"/>
      <c r="AE109" s="51"/>
      <c r="AF109" s="84"/>
      <c r="AG109" s="84"/>
      <c r="AH109" s="84"/>
      <c r="AI109" s="51"/>
      <c r="AJ109" s="51"/>
      <c r="AK109" s="51"/>
      <c r="AP109" s="51"/>
      <c r="AQ109" s="51"/>
      <c r="AR109" s="84"/>
      <c r="AS109" s="84"/>
      <c r="AT109" s="84"/>
      <c r="AU109" s="51"/>
      <c r="AV109" s="51"/>
      <c r="AW109" s="51"/>
    </row>
    <row r="110" spans="25:49" x14ac:dyDescent="0.3">
      <c r="Y110" s="14"/>
      <c r="Z110" s="51"/>
      <c r="AA110" s="51"/>
      <c r="AB110" s="51"/>
      <c r="AC110" s="51"/>
      <c r="AD110" s="51"/>
      <c r="AE110" s="51"/>
      <c r="AF110" s="84"/>
      <c r="AG110" s="84"/>
      <c r="AH110" s="84"/>
      <c r="AI110" s="51"/>
      <c r="AJ110" s="51"/>
      <c r="AK110" s="51"/>
      <c r="AP110" s="51"/>
      <c r="AQ110" s="51"/>
      <c r="AR110" s="84"/>
      <c r="AS110" s="84"/>
      <c r="AT110" s="84"/>
      <c r="AU110" s="51"/>
      <c r="AV110" s="51"/>
      <c r="AW110" s="51"/>
    </row>
    <row r="111" spans="25:49" x14ac:dyDescent="0.3">
      <c r="Y111" s="14"/>
      <c r="Z111" s="51"/>
      <c r="AA111" s="51"/>
      <c r="AB111" s="51"/>
      <c r="AC111" s="51"/>
      <c r="AD111" s="51"/>
      <c r="AE111" s="51"/>
      <c r="AF111" s="84"/>
      <c r="AG111" s="84"/>
      <c r="AH111" s="84"/>
      <c r="AI111" s="51"/>
      <c r="AJ111" s="51"/>
      <c r="AK111" s="51"/>
      <c r="AP111" s="51"/>
      <c r="AQ111" s="51"/>
      <c r="AR111" s="84"/>
      <c r="AS111" s="84"/>
      <c r="AT111" s="84"/>
      <c r="AU111" s="51"/>
      <c r="AV111" s="51"/>
      <c r="AW111" s="51"/>
    </row>
    <row r="112" spans="25:49" x14ac:dyDescent="0.3">
      <c r="Y112" s="14"/>
      <c r="Z112" s="51"/>
      <c r="AA112" s="51"/>
      <c r="AB112" s="51"/>
      <c r="AC112" s="51"/>
      <c r="AD112" s="51"/>
      <c r="AE112" s="51"/>
      <c r="AF112" s="84"/>
      <c r="AG112" s="84"/>
      <c r="AH112" s="84"/>
      <c r="AI112" s="51"/>
      <c r="AJ112" s="51"/>
      <c r="AK112" s="51"/>
      <c r="AP112" s="51"/>
      <c r="AQ112" s="51"/>
      <c r="AR112" s="84"/>
      <c r="AS112" s="84"/>
      <c r="AT112" s="84"/>
      <c r="AU112" s="51"/>
      <c r="AV112" s="51"/>
      <c r="AW112" s="51"/>
    </row>
    <row r="113" spans="25:49" x14ac:dyDescent="0.3">
      <c r="Y113" s="14"/>
      <c r="Z113" s="51"/>
      <c r="AA113" s="51"/>
      <c r="AB113" s="51"/>
      <c r="AC113" s="51"/>
      <c r="AD113" s="51"/>
      <c r="AE113" s="51"/>
      <c r="AF113" s="84"/>
      <c r="AG113" s="84"/>
      <c r="AH113" s="84"/>
      <c r="AI113" s="51"/>
      <c r="AJ113" s="51"/>
      <c r="AK113" s="51"/>
      <c r="AP113" s="51"/>
      <c r="AQ113" s="51"/>
      <c r="AR113" s="84"/>
      <c r="AS113" s="84"/>
      <c r="AT113" s="84"/>
      <c r="AU113" s="51"/>
      <c r="AV113" s="51"/>
      <c r="AW113" s="51"/>
    </row>
    <row r="114" spans="25:49" x14ac:dyDescent="0.3">
      <c r="Y114" s="14"/>
      <c r="Z114" s="51"/>
      <c r="AA114" s="51"/>
      <c r="AB114" s="51"/>
      <c r="AC114" s="51"/>
      <c r="AD114" s="51"/>
      <c r="AE114" s="51"/>
      <c r="AF114" s="84"/>
      <c r="AG114" s="84"/>
      <c r="AH114" s="84"/>
      <c r="AI114" s="51"/>
      <c r="AJ114" s="51"/>
      <c r="AK114" s="51"/>
      <c r="AP114" s="51"/>
      <c r="AQ114" s="51"/>
      <c r="AR114" s="84"/>
      <c r="AS114" s="84"/>
      <c r="AT114" s="84"/>
      <c r="AU114" s="51"/>
      <c r="AV114" s="51"/>
      <c r="AW114" s="51"/>
    </row>
    <row r="115" spans="25:49" x14ac:dyDescent="0.3">
      <c r="Y115" s="14"/>
      <c r="Z115" s="51"/>
      <c r="AA115" s="51"/>
      <c r="AB115" s="51"/>
      <c r="AC115" s="51"/>
      <c r="AD115" s="51"/>
      <c r="AE115" s="51"/>
      <c r="AF115" s="84"/>
      <c r="AG115" s="84"/>
      <c r="AH115" s="84"/>
      <c r="AI115" s="51"/>
      <c r="AJ115" s="51"/>
      <c r="AK115" s="51"/>
      <c r="AP115" s="51"/>
      <c r="AQ115" s="51"/>
      <c r="AR115" s="84"/>
      <c r="AS115" s="84"/>
      <c r="AT115" s="84"/>
      <c r="AU115" s="51"/>
      <c r="AV115" s="51"/>
      <c r="AW115" s="51"/>
    </row>
    <row r="116" spans="25:49" x14ac:dyDescent="0.3">
      <c r="Y116" s="14"/>
      <c r="Z116" s="51"/>
      <c r="AA116" s="51"/>
      <c r="AB116" s="51"/>
      <c r="AC116" s="51"/>
      <c r="AD116" s="51"/>
      <c r="AE116" s="51"/>
      <c r="AF116" s="84"/>
      <c r="AG116" s="84"/>
      <c r="AH116" s="84"/>
      <c r="AI116" s="51"/>
      <c r="AK116" s="51"/>
      <c r="AP116" s="51"/>
      <c r="AQ116" s="51"/>
      <c r="AR116" s="84"/>
      <c r="AS116" s="84"/>
      <c r="AT116" s="84"/>
      <c r="AU116" s="51"/>
      <c r="AW116" s="51"/>
    </row>
    <row r="117" spans="25:49" x14ac:dyDescent="0.3">
      <c r="Y117" s="14"/>
      <c r="Z117" s="51"/>
      <c r="AA117" s="51"/>
      <c r="AB117" s="51"/>
      <c r="AC117" s="51"/>
      <c r="AD117" s="51"/>
      <c r="AE117" s="51"/>
      <c r="AF117" s="84"/>
      <c r="AG117" s="84"/>
      <c r="AH117" s="84"/>
      <c r="AI117" s="51"/>
      <c r="AK117" s="51"/>
      <c r="AP117" s="51"/>
      <c r="AQ117" s="51"/>
      <c r="AR117" s="84"/>
      <c r="AS117" s="84"/>
      <c r="AT117" s="84"/>
      <c r="AU117" s="51"/>
      <c r="AW117" s="51"/>
    </row>
    <row r="118" spans="25:49" x14ac:dyDescent="0.3">
      <c r="Y118" s="14"/>
      <c r="Z118" s="51"/>
      <c r="AA118" s="51"/>
      <c r="AB118" s="51"/>
      <c r="AC118" s="51"/>
      <c r="AD118" s="51"/>
      <c r="AE118" s="51"/>
      <c r="AF118" s="84"/>
      <c r="AG118" s="84"/>
      <c r="AH118" s="84"/>
      <c r="AI118" s="51"/>
      <c r="AK118" s="51"/>
      <c r="AP118" s="51"/>
      <c r="AQ118" s="51"/>
      <c r="AR118" s="84"/>
      <c r="AS118" s="84"/>
      <c r="AT118" s="84"/>
      <c r="AU118" s="51"/>
      <c r="AW118" s="51"/>
    </row>
    <row r="119" spans="25:49" x14ac:dyDescent="0.3">
      <c r="Y119" s="14"/>
      <c r="Z119" s="51"/>
      <c r="AA119" s="51"/>
      <c r="AB119" s="51"/>
      <c r="AC119" s="51"/>
      <c r="AD119" s="51"/>
      <c r="AE119" s="51"/>
      <c r="AF119" s="84"/>
      <c r="AG119" s="84"/>
      <c r="AH119" s="84"/>
      <c r="AI119" s="51"/>
      <c r="AK119" s="51"/>
      <c r="AP119" s="51"/>
      <c r="AQ119" s="51"/>
      <c r="AR119" s="84"/>
      <c r="AS119" s="84"/>
      <c r="AT119" s="84"/>
      <c r="AU119" s="51"/>
      <c r="AW119" s="51"/>
    </row>
    <row r="120" spans="25:49" x14ac:dyDescent="0.3">
      <c r="Y120" s="14"/>
      <c r="Z120" s="51"/>
      <c r="AA120" s="51"/>
      <c r="AB120" s="51"/>
      <c r="AC120" s="51"/>
      <c r="AD120" s="51"/>
      <c r="AE120" s="51"/>
      <c r="AF120" s="84"/>
      <c r="AG120" s="84"/>
      <c r="AH120" s="84"/>
      <c r="AI120" s="51"/>
      <c r="AK120" s="51"/>
      <c r="AP120" s="51"/>
      <c r="AQ120" s="51"/>
      <c r="AR120" s="84"/>
      <c r="AS120" s="84"/>
      <c r="AT120" s="84"/>
      <c r="AU120" s="51"/>
      <c r="AW120" s="51"/>
    </row>
    <row r="121" spans="25:49" x14ac:dyDescent="0.3">
      <c r="Y121" s="14"/>
      <c r="Z121" s="51"/>
      <c r="AA121" s="51"/>
      <c r="AB121" s="51"/>
      <c r="AC121" s="51"/>
      <c r="AD121" s="51"/>
      <c r="AE121" s="51"/>
      <c r="AF121" s="84"/>
      <c r="AG121" s="84"/>
      <c r="AH121" s="84"/>
      <c r="AI121" s="51"/>
      <c r="AK121" s="51"/>
      <c r="AP121" s="51"/>
      <c r="AQ121" s="51"/>
      <c r="AR121" s="84"/>
      <c r="AS121" s="84"/>
      <c r="AT121" s="84"/>
      <c r="AU121" s="51"/>
      <c r="AW121" s="51"/>
    </row>
    <row r="122" spans="25:49" x14ac:dyDescent="0.3">
      <c r="Y122" s="14"/>
      <c r="Z122" s="51"/>
      <c r="AA122" s="51"/>
      <c r="AB122" s="51"/>
      <c r="AC122" s="51"/>
      <c r="AD122" s="51"/>
      <c r="AE122" s="51"/>
      <c r="AF122" s="84"/>
      <c r="AG122" s="84"/>
      <c r="AH122" s="84"/>
      <c r="AI122" s="51"/>
      <c r="AK122" s="51"/>
      <c r="AP122" s="51"/>
      <c r="AQ122" s="51"/>
      <c r="AR122" s="84"/>
      <c r="AS122" s="84"/>
      <c r="AT122" s="84"/>
      <c r="AU122" s="51"/>
      <c r="AW122" s="51"/>
    </row>
    <row r="123" spans="25:49" x14ac:dyDescent="0.3">
      <c r="Y123" s="14"/>
      <c r="Z123" s="51"/>
      <c r="AA123" s="51"/>
      <c r="AB123" s="51"/>
      <c r="AC123" s="51"/>
      <c r="AD123" s="51"/>
      <c r="AE123" s="51"/>
      <c r="AF123" s="84"/>
      <c r="AG123" s="84"/>
      <c r="AH123" s="84"/>
      <c r="AI123" s="51"/>
      <c r="AK123" s="51"/>
      <c r="AP123" s="51"/>
      <c r="AQ123" s="51"/>
      <c r="AR123" s="84"/>
      <c r="AS123" s="84"/>
      <c r="AT123" s="84"/>
      <c r="AU123" s="51"/>
      <c r="AW123" s="51"/>
    </row>
    <row r="124" spans="25:49" x14ac:dyDescent="0.3">
      <c r="Y124" s="14"/>
      <c r="Z124" s="51"/>
      <c r="AA124" s="51"/>
      <c r="AB124" s="51"/>
      <c r="AC124" s="51"/>
      <c r="AD124" s="51"/>
      <c r="AE124" s="51"/>
      <c r="AF124" s="84"/>
      <c r="AG124" s="84"/>
      <c r="AH124" s="84"/>
      <c r="AI124" s="51"/>
      <c r="AK124" s="51"/>
      <c r="AP124" s="51"/>
      <c r="AQ124" s="51"/>
      <c r="AR124" s="84"/>
      <c r="AS124" s="84"/>
      <c r="AT124" s="84"/>
      <c r="AU124" s="51"/>
      <c r="AW124" s="51"/>
    </row>
    <row r="125" spans="25:49" x14ac:dyDescent="0.3">
      <c r="Y125" s="14"/>
      <c r="Z125" s="51"/>
      <c r="AA125" s="51"/>
      <c r="AB125" s="51"/>
      <c r="AC125" s="51"/>
      <c r="AD125" s="51"/>
      <c r="AE125" s="51"/>
      <c r="AF125" s="84"/>
      <c r="AG125" s="84"/>
      <c r="AH125" s="84"/>
      <c r="AI125" s="51"/>
      <c r="AK125" s="51"/>
      <c r="AP125" s="51"/>
      <c r="AQ125" s="51"/>
      <c r="AR125" s="84"/>
      <c r="AS125" s="84"/>
      <c r="AT125" s="84"/>
      <c r="AU125" s="51"/>
      <c r="AW125" s="51"/>
    </row>
    <row r="126" spans="25:49" x14ac:dyDescent="0.3">
      <c r="Y126" s="14"/>
      <c r="Z126" s="51"/>
      <c r="AA126" s="51"/>
      <c r="AB126" s="51"/>
      <c r="AC126" s="51"/>
      <c r="AD126" s="51"/>
      <c r="AE126" s="51"/>
      <c r="AF126" s="84"/>
      <c r="AG126" s="84"/>
      <c r="AH126" s="84"/>
      <c r="AI126" s="51"/>
      <c r="AK126" s="51"/>
      <c r="AP126" s="51"/>
      <c r="AQ126" s="51"/>
      <c r="AR126" s="84"/>
      <c r="AS126" s="84"/>
      <c r="AT126" s="84"/>
      <c r="AU126" s="51"/>
      <c r="AW126" s="51"/>
    </row>
    <row r="127" spans="25:49" x14ac:dyDescent="0.3">
      <c r="AK127" s="51"/>
      <c r="AW127" s="51"/>
    </row>
    <row r="128" spans="25:49" x14ac:dyDescent="0.3">
      <c r="AK128" s="51"/>
      <c r="AW128" s="51"/>
    </row>
    <row r="129" spans="37:49" x14ac:dyDescent="0.3">
      <c r="AK129" s="51"/>
      <c r="AW129" s="51"/>
    </row>
  </sheetData>
  <mergeCells count="7">
    <mergeCell ref="Z85:AD85"/>
    <mergeCell ref="AG80:AL80"/>
    <mergeCell ref="BH18:BH19"/>
    <mergeCell ref="BH16:BH17"/>
    <mergeCell ref="BH20:BH21"/>
    <mergeCell ref="BH41:BH42"/>
    <mergeCell ref="BH49:BH50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Props1.xml><?xml version="1.0" encoding="utf-8"?>
<ds:datastoreItem xmlns:ds="http://schemas.openxmlformats.org/officeDocument/2006/customXml" ds:itemID="{C90D05CA-F84A-4597-B21D-C2534E944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E5D72F-4640-45F4-9BFB-948D1A43BC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CFC0D-A7B5-4980-9A97-5D6A6FCB48E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67e41609-3a20-4215-b51d-97d9b7cff2f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MEEIA 2</vt:lpstr>
      <vt:lpstr>MEEIA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2020-11-12T04:44:27Z</dcterms:created>
  <dcterms:modified xsi:type="dcterms:W3CDTF">2021-12-01T15:54:04Z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